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nthihuong\OneDrive - DuyTan Group\Documents\HUONG TRAN\BAO CAO\NGAN SACH\26\00. KHNS 2026 KN\FN - 10.03 - KHNS\"/>
    </mc:Choice>
  </mc:AlternateContent>
  <bookViews>
    <workbookView xWindow="-105" yWindow="-105" windowWidth="15465" windowHeight="6825" tabRatio="916" firstSheet="3" activeTab="3"/>
  </bookViews>
  <sheets>
    <sheet name="Timeline &amp; PIC" sheetId="71" r:id="rId1"/>
    <sheet name="Thongtin" sheetId="70" r:id="rId2"/>
    <sheet name="KH hanh dong" sheetId="49" r:id="rId3"/>
    <sheet name="KQKD Tong hop" sheetId="48" r:id="rId4"/>
    <sheet name="KQKD PET" sheetId="55" r:id="rId5"/>
    <sheet name="KDKD DAY DAI" sheetId="82" state="hidden" r:id="rId6"/>
    <sheet name="KH DAY DAI" sheetId="83" state="hidden" r:id="rId7"/>
    <sheet name="KQKD HD" sheetId="56" r:id="rId8"/>
    <sheet name="Cong suat" sheetId="52" r:id="rId9"/>
    <sheet name="Dinh muc" sheetId="47" r:id="rId10"/>
    <sheet name="Dinh muc (2)" sheetId="85" state="hidden" r:id="rId11"/>
    <sheet name="Dinh bien_HCNS" sheetId="72" r:id="rId12"/>
    <sheet name="LUONG" sheetId="63" r:id="rId13"/>
    <sheet name="4.Doanh thu" sheetId="40" r:id="rId14"/>
    <sheet name="GB" sheetId="84" r:id="rId15"/>
    <sheet name="1.NVL Chai" sheetId="39" r:id="rId16"/>
    <sheet name="2.Hao hut &amp; % chai " sheetId="38" r:id="rId17"/>
    <sheet name="3.Thanh pham" sheetId="37" r:id="rId18"/>
    <sheet name="CPBH" sheetId="62" r:id="rId19"/>
    <sheet name="CPSX" sheetId="41" r:id="rId20"/>
    <sheet name="CPQL" sheetId="42" r:id="rId21"/>
    <sheet name="CP_Kg" sheetId="64" r:id="rId22"/>
    <sheet name="PB_TSCD" sheetId="65" r:id="rId23"/>
    <sheet name="PB_TSCD DC" sheetId="81" state="hidden" r:id="rId24"/>
    <sheet name="PB_CPTT" sheetId="69" r:id="rId25"/>
    <sheet name="FORM OH" sheetId="67" r:id="rId26"/>
    <sheet name="MD" sheetId="68" r:id="rId27"/>
    <sheet name="DATA Phan bo" sheetId="59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\" localSheetId="11" hidden="1">{"cashflow",#N/A,FALSE,"CASHFLOW "}</definedName>
    <definedName name="\" localSheetId="0" hidden="1">{"'Model'!$A$1:$N$53"}</definedName>
    <definedName name="\" hidden="1">{"cashflow",#N/A,FALSE,"CASHFLOW "}</definedName>
    <definedName name="_" localSheetId="10" hidden="1">[1]DETAIL!#REF!</definedName>
    <definedName name="_" localSheetId="0" hidden="1">#REF!</definedName>
    <definedName name="_" hidden="1">[1]DETAIL!#REF!</definedName>
    <definedName name="__" localSheetId="10" hidden="1">[1]DETAIL!#REF!</definedName>
    <definedName name="__" localSheetId="0" hidden="1">#REF!</definedName>
    <definedName name="__" hidden="1">[1]DETAIL!#REF!</definedName>
    <definedName name="___" localSheetId="10" hidden="1">#REF!</definedName>
    <definedName name="___" localSheetId="0" hidden="1">#REF!</definedName>
    <definedName name="___" hidden="1">#REF!</definedName>
    <definedName name="____" localSheetId="10" hidden="1">#REF!</definedName>
    <definedName name="____" hidden="1">#REF!</definedName>
    <definedName name="_____" localSheetId="10" hidden="1">#REF!</definedName>
    <definedName name="_____" hidden="1">#REF!</definedName>
    <definedName name="______" localSheetId="10" hidden="1">#REF!</definedName>
    <definedName name="______" hidden="1">#REF!</definedName>
    <definedName name="_______" localSheetId="10" hidden="1">#REF!</definedName>
    <definedName name="_______" hidden="1">#REF!</definedName>
    <definedName name="________" localSheetId="10" hidden="1">#REF!</definedName>
    <definedName name="________" hidden="1">#REF!</definedName>
    <definedName name="_________" localSheetId="10" hidden="1">#REF!</definedName>
    <definedName name="_________" hidden="1">#REF!</definedName>
    <definedName name="__________" localSheetId="10" hidden="1">#REF!</definedName>
    <definedName name="__________" hidden="1">#REF!</definedName>
    <definedName name="___________" localSheetId="10" hidden="1">#REF!</definedName>
    <definedName name="___________" hidden="1">#REF!</definedName>
    <definedName name="__________________________" localSheetId="10" hidden="1">#REF!</definedName>
    <definedName name="__________________________" hidden="1">#REF!</definedName>
    <definedName name="______________________________a1" localSheetId="11" hidden="1">{"cashflow",#N/A,FALSE,"CASHFLOW "}</definedName>
    <definedName name="______________________________a1" hidden="1">{"cashflow",#N/A,FALSE,"CASHFLOW "}</definedName>
    <definedName name="______________________________a10" localSheetId="11" hidden="1">{"sales",#N/A,FALSE,"SALES"}</definedName>
    <definedName name="______________________________a10" hidden="1">{"sales",#N/A,FALSE,"SALES"}</definedName>
    <definedName name="______________________________a2" localSheetId="11" hidden="1">{"hilight1",#N/A,FALSE,"HILIGHT1"}</definedName>
    <definedName name="______________________________a2" hidden="1">{"hilight1",#N/A,FALSE,"HILIGHT1"}</definedName>
    <definedName name="______________________________a3" localSheetId="11" hidden="1">{"hilight2",#N/A,FALSE,"HILIGHT2"}</definedName>
    <definedName name="______________________________a3" hidden="1">{"hilight2",#N/A,FALSE,"HILIGHT2"}</definedName>
    <definedName name="______________________________a4" localSheetId="11" hidden="1">{"hilight3",#N/A,FALSE,"HILIGHT3"}</definedName>
    <definedName name="______________________________a4" hidden="1">{"hilight3",#N/A,FALSE,"HILIGHT3"}</definedName>
    <definedName name="______________________________a5" localSheetId="11" hidden="1">{"income",#N/A,FALSE,"INCOME"}</definedName>
    <definedName name="______________________________a5" hidden="1">{"income",#N/A,FALSE,"INCOME"}</definedName>
    <definedName name="______________________________a6" localSheetId="11" hidden="1">{"index",#N/A,FALSE,"INDEX"}</definedName>
    <definedName name="______________________________a6" hidden="1">{"index",#N/A,FALSE,"INDEX"}</definedName>
    <definedName name="______________________________a7" localSheetId="11" hidden="1">{"PRINT_EST",#N/A,FALSE,"ESTMON"}</definedName>
    <definedName name="______________________________a7" hidden="1">{"PRINT_EST",#N/A,FALSE,"ESTMON"}</definedName>
    <definedName name="______________________________a8" localSheetId="11" hidden="1">{"revsale",#N/A,FALSE,"REV-ยุพดี"}</definedName>
    <definedName name="______________________________a8" hidden="1">{"revsale",#N/A,FALSE,"REV-ยุพดี"}</definedName>
    <definedName name="______________________________a9" localSheetId="11" hidden="1">{"revable",#N/A,FALSE,"REVABLE"}</definedName>
    <definedName name="______________________________a9" hidden="1">{"revable",#N/A,FALSE,"REVABLE"}</definedName>
    <definedName name="____________________________a1" localSheetId="11" hidden="1">{"'Sheet1'!$L$16"}</definedName>
    <definedName name="____________________________a1" hidden="1">{"'Sheet1'!$L$16"}</definedName>
    <definedName name="____________________________a10" localSheetId="11" hidden="1">{"'Sheet1'!$L$16"}</definedName>
    <definedName name="____________________________a10" hidden="1">{"'Sheet1'!$L$16"}</definedName>
    <definedName name="____________________________a11" localSheetId="11" hidden="1">{"'Sheet1'!$L$16"}</definedName>
    <definedName name="____________________________a11" hidden="1">{"'Sheet1'!$L$16"}</definedName>
    <definedName name="____________________________a12" localSheetId="11" hidden="1">{"'Sheet1'!$L$16"}</definedName>
    <definedName name="____________________________a12" hidden="1">{"'Sheet1'!$L$16"}</definedName>
    <definedName name="____________________________a2" localSheetId="11" hidden="1">{"'Sheet1'!$L$16"}</definedName>
    <definedName name="____________________________a2" hidden="1">{"'Sheet1'!$L$16"}</definedName>
    <definedName name="____________________________a3" localSheetId="11" hidden="1">{"'Sheet1'!$L$16"}</definedName>
    <definedName name="____________________________a3" hidden="1">{"'Sheet1'!$L$16"}</definedName>
    <definedName name="____________________________a4" localSheetId="11" hidden="1">{"'Sheet1'!$L$16"}</definedName>
    <definedName name="____________________________a4" hidden="1">{"'Sheet1'!$L$16"}</definedName>
    <definedName name="____________________________a5" localSheetId="11" hidden="1">{"'Sheet1'!$L$16"}</definedName>
    <definedName name="____________________________a5" hidden="1">{"'Sheet1'!$L$16"}</definedName>
    <definedName name="____________________________a6" localSheetId="11" hidden="1">{"index",#N/A,FALSE,"INDEX"}</definedName>
    <definedName name="____________________________a6" hidden="1">{"index",#N/A,FALSE,"INDEX"}</definedName>
    <definedName name="____________________________a7" localSheetId="11" hidden="1">{"'Sheet1'!$L$16"}</definedName>
    <definedName name="____________________________a7" hidden="1">{"'Sheet1'!$L$16"}</definedName>
    <definedName name="____________________________a8" localSheetId="11" hidden="1">{"'Sheet1'!$L$16"}</definedName>
    <definedName name="____________________________a8" hidden="1">{"'Sheet1'!$L$16"}</definedName>
    <definedName name="____________________________a9" localSheetId="11" hidden="1">{"'Sheet1'!$L$16"}</definedName>
    <definedName name="____________________________a9" hidden="1">{"'Sheet1'!$L$16"}</definedName>
    <definedName name="____________________________f5" localSheetId="11" hidden="1">{"'Sheet1'!$L$16"}</definedName>
    <definedName name="____________________________f5" hidden="1">{"'Sheet1'!$L$16"}</definedName>
    <definedName name="____________________________NSO2" localSheetId="11" hidden="1">{"'Sheet1'!$L$16"}</definedName>
    <definedName name="____________________________NSO2" hidden="1">{"'Sheet1'!$L$16"}</definedName>
    <definedName name="___________________________a1" localSheetId="11" hidden="1">{"'Sheet1'!$L$16"}</definedName>
    <definedName name="___________________________a1" hidden="1">{"'Sheet1'!$L$16"}</definedName>
    <definedName name="___________________________a10" localSheetId="11" hidden="1">{"'Sheet1'!$L$16"}</definedName>
    <definedName name="___________________________a10" hidden="1">{"'Sheet1'!$L$16"}</definedName>
    <definedName name="___________________________a11" localSheetId="11" hidden="1">{"'Sheet1'!$L$16"}</definedName>
    <definedName name="___________________________a11" hidden="1">{"'Sheet1'!$L$16"}</definedName>
    <definedName name="___________________________a12" localSheetId="11" hidden="1">{"'Sheet1'!$L$16"}</definedName>
    <definedName name="___________________________a12" hidden="1">{"'Sheet1'!$L$16"}</definedName>
    <definedName name="__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localSheetId="11" hidden="1">{"'Sheet1'!$L$16"}</definedName>
    <definedName name="___________________________a2" hidden="1">{"'Sheet1'!$L$16"}</definedName>
    <definedName name="___________________________a3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localSheetId="11" hidden="1">{"'Sheet1'!$L$16"}</definedName>
    <definedName name="___________________________a4" hidden="1">{"'Sheet1'!$L$16"}</definedName>
    <definedName name="___________________________a5" localSheetId="11" hidden="1">{"'Sheet1'!$L$16"}</definedName>
    <definedName name="___________________________a5" hidden="1">{"'Sheet1'!$L$16"}</definedName>
    <definedName name="___________________________a6" localSheetId="11" hidden="1">{"index",#N/A,FALSE,"INDEX"}</definedName>
    <definedName name="___________________________a6" hidden="1">{"index",#N/A,FALSE,"INDEX"}</definedName>
    <definedName name="___________________________a7" localSheetId="11" hidden="1">{"'Sheet1'!$L$16"}</definedName>
    <definedName name="___________________________a7" hidden="1">{"'Sheet1'!$L$16"}</definedName>
    <definedName name="___________________________a8" localSheetId="11" hidden="1">{"'Sheet1'!$L$16"}</definedName>
    <definedName name="___________________________a8" hidden="1">{"'Sheet1'!$L$16"}</definedName>
    <definedName name="___________________________a9" localSheetId="11" hidden="1">{"'Sheet1'!$L$16"}</definedName>
    <definedName name="___________________________a9" hidden="1">{"'Sheet1'!$L$16"}</definedName>
    <definedName name="___________________________f5" localSheetId="11" hidden="1">{"'Sheet1'!$L$16"}</definedName>
    <definedName name="___________________________f5" hidden="1">{"'Sheet1'!$L$16"}</definedName>
    <definedName name="___________________________gg1" localSheetId="11" hidden="1">{"'Sheet1'!$L$16"}</definedName>
    <definedName name="___________________________gg1" hidden="1">{"'Sheet1'!$L$16"}</definedName>
    <definedName name="___________________________h1" localSheetId="11" hidden="1">{"'Sheet1'!$L$16"}</definedName>
    <definedName name="___________________________h1" hidden="1">{"'Sheet1'!$L$16"}</definedName>
    <definedName name="___________________________h2" localSheetId="11" hidden="1">{"'Sheet1'!$L$16"}</definedName>
    <definedName name="___________________________h2" hidden="1">{"'Sheet1'!$L$16"}</definedName>
    <definedName name="___________________________huy1" localSheetId="11" hidden="1">{"'Sheet1'!$L$16"}</definedName>
    <definedName name="___________________________huy1" hidden="1">{"'Sheet1'!$L$16"}</definedName>
    <definedName name="___________________________NSO2" localSheetId="11" hidden="1">{"'Sheet1'!$L$16"}</definedName>
    <definedName name="___________________________NSO2" hidden="1">{"'Sheet1'!$L$16"}</definedName>
    <definedName name="___________________________nso3" localSheetId="11" hidden="1">{"'Sheet1'!$L$16"}</definedName>
    <definedName name="___________________________nso3" hidden="1">{"'Sheet1'!$L$16"}</definedName>
    <definedName name="___________________________PA3" localSheetId="11" hidden="1">{"'Sheet1'!$L$16"}</definedName>
    <definedName name="___________________________PA3" hidden="1">{"'Sheet1'!$L$16"}</definedName>
    <definedName name="___________________________thu1" localSheetId="11" hidden="1">{"'Sheet1'!$L$16"}</definedName>
    <definedName name="___________________________thu1" hidden="1">{"'Sheet1'!$L$16"}</definedName>
    <definedName name="___________________________thu2" localSheetId="11" hidden="1">{"'Sheet1'!$L$16"}</definedName>
    <definedName name="___________________________thu2" hidden="1">{"'Sheet1'!$L$16"}</definedName>
    <definedName name="___________________________thu4" localSheetId="11" hidden="1">{"'Sheet1'!$L$16"}</definedName>
    <definedName name="___________________________thu4" hidden="1">{"'Sheet1'!$L$16"}</definedName>
    <definedName name="___________________________thu5" localSheetId="11" hidden="1">{"'Sheet1'!$L$16"}</definedName>
    <definedName name="___________________________thu5" hidden="1">{"'Sheet1'!$L$16"}</definedName>
    <definedName name="__________________________a1" localSheetId="11" hidden="1">{"cashflow",#N/A,FALSE,"CASHFLOW "}</definedName>
    <definedName name="__________________________a1" hidden="1">{"cashflow",#N/A,FALSE,"CASHFLOW "}</definedName>
    <definedName name="__________________________a10" localSheetId="11" hidden="1">{"sales",#N/A,FALSE,"SALES"}</definedName>
    <definedName name="__________________________a10" hidden="1">{"sales",#N/A,FALSE,"SALES"}</definedName>
    <definedName name="__________________________a11" localSheetId="11" hidden="1">{"'Sheet1'!$L$16"}</definedName>
    <definedName name="__________________________a11" hidden="1">{"'Sheet1'!$L$16"}</definedName>
    <definedName name="__________________________a12" localSheetId="11" hidden="1">{"'Sheet1'!$L$16"}</definedName>
    <definedName name="__________________________a12" hidden="1">{"'Sheet1'!$L$16"}</definedName>
    <definedName name="_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localSheetId="11" hidden="1">{"hilight1",#N/A,FALSE,"HILIGHT1"}</definedName>
    <definedName name="__________________________a2" hidden="1">{"hilight1",#N/A,FALSE,"HILIGHT1"}</definedName>
    <definedName name="__________________________a3" localSheetId="11" hidden="1">{"hilight2",#N/A,FALSE,"HILIGHT2"}</definedName>
    <definedName name="__________________________a3" hidden="1">{"hilight2",#N/A,FALSE,"HILIGHT2"}</definedName>
    <definedName name="__________________________a4" localSheetId="11" hidden="1">{"hilight3",#N/A,FALSE,"HILIGHT3"}</definedName>
    <definedName name="__________________________a4" hidden="1">{"hilight3",#N/A,FALSE,"HILIGHT3"}</definedName>
    <definedName name="__________________________a5" localSheetId="11" hidden="1">{"income",#N/A,FALSE,"INCOME"}</definedName>
    <definedName name="__________________________a5" hidden="1">{"income",#N/A,FALSE,"INCOME"}</definedName>
    <definedName name="__________________________a6" localSheetId="11" hidden="1">{"index",#N/A,FALSE,"INDEX"}</definedName>
    <definedName name="__________________________a6" hidden="1">{"index",#N/A,FALSE,"INDEX"}</definedName>
    <definedName name="__________________________a7" localSheetId="11" hidden="1">{"PRINT_EST",#N/A,FALSE,"ESTMON"}</definedName>
    <definedName name="__________________________a7" hidden="1">{"PRINT_EST",#N/A,FALSE,"ESTMON"}</definedName>
    <definedName name="__________________________a8" localSheetId="11" hidden="1">{"revsale",#N/A,FALSE,"REV-ยุพดี"}</definedName>
    <definedName name="__________________________a8" hidden="1">{"revsale",#N/A,FALSE,"REV-ยุพดี"}</definedName>
    <definedName name="__________________________a9" localSheetId="11" hidden="1">{"revable",#N/A,FALSE,"REVABLE"}</definedName>
    <definedName name="__________________________a9" hidden="1">{"revable",#N/A,FALSE,"REVABLE"}</definedName>
    <definedName name="__________________________f5" localSheetId="11" hidden="1">{"'Sheet1'!$L$16"}</definedName>
    <definedName name="__________________________f5" hidden="1">{"'Sheet1'!$L$16"}</definedName>
    <definedName name="__________________________gg1" localSheetId="11" hidden="1">{"'Sheet1'!$L$16"}</definedName>
    <definedName name="__________________________gg1" hidden="1">{"'Sheet1'!$L$16"}</definedName>
    <definedName name="__________________________h1" localSheetId="11" hidden="1">{"'Sheet1'!$L$16"}</definedName>
    <definedName name="__________________________h1" hidden="1">{"'Sheet1'!$L$16"}</definedName>
    <definedName name="__________________________h2" localSheetId="11" hidden="1">{"'Sheet1'!$L$16"}</definedName>
    <definedName name="__________________________h2" hidden="1">{"'Sheet1'!$L$16"}</definedName>
    <definedName name="__________________________huy1" localSheetId="11" hidden="1">{"'Sheet1'!$L$16"}</definedName>
    <definedName name="__________________________huy1" hidden="1">{"'Sheet1'!$L$16"}</definedName>
    <definedName name="__________________________NSO2" localSheetId="11" hidden="1">{"'Sheet1'!$L$16"}</definedName>
    <definedName name="__________________________NSO2" hidden="1">{"'Sheet1'!$L$16"}</definedName>
    <definedName name="__________________________nso3" localSheetId="11" hidden="1">{"'Sheet1'!$L$16"}</definedName>
    <definedName name="__________________________nso3" hidden="1">{"'Sheet1'!$L$16"}</definedName>
    <definedName name="__________________________PA3" localSheetId="11" hidden="1">{"'Sheet1'!$L$16"}</definedName>
    <definedName name="__________________________PA3" hidden="1">{"'Sheet1'!$L$16"}</definedName>
    <definedName name="__________________________T01" localSheetId="10" hidden="1">#REF!</definedName>
    <definedName name="__________________________T01" hidden="1">#REF!</definedName>
    <definedName name="__________________________thu1" localSheetId="11" hidden="1">{"'Sheet1'!$L$16"}</definedName>
    <definedName name="__________________________thu1" hidden="1">{"'Sheet1'!$L$16"}</definedName>
    <definedName name="__________________________thu2" localSheetId="11" hidden="1">{"'Sheet1'!$L$16"}</definedName>
    <definedName name="__________________________thu2" hidden="1">{"'Sheet1'!$L$16"}</definedName>
    <definedName name="__________________________thu4" localSheetId="11" hidden="1">{"'Sheet1'!$L$16"}</definedName>
    <definedName name="__________________________thu4" hidden="1">{"'Sheet1'!$L$16"}</definedName>
    <definedName name="__________________________thu5" localSheetId="11" hidden="1">{"'Sheet1'!$L$16"}</definedName>
    <definedName name="__________________________thu5" hidden="1">{"'Sheet1'!$L$16"}</definedName>
    <definedName name="_________________________a1" localSheetId="11" hidden="1">{"cashflow",#N/A,FALSE,"CASHFLOW "}</definedName>
    <definedName name="_________________________a1" hidden="1">{"cashflow",#N/A,FALSE,"CASHFLOW "}</definedName>
    <definedName name="_________________________a10" localSheetId="11" hidden="1">{"sales",#N/A,FALSE,"SALES"}</definedName>
    <definedName name="_________________________a10" hidden="1">{"sales",#N/A,FALSE,"SALES"}</definedName>
    <definedName name="_________________________a11" localSheetId="11" hidden="1">{"'Sheet1'!$L$16"}</definedName>
    <definedName name="_________________________a11" hidden="1">{"'Sheet1'!$L$16"}</definedName>
    <definedName name="_________________________a12" localSheetId="11" hidden="1">{"'Sheet1'!$L$16"}</definedName>
    <definedName name="_________________________a12" hidden="1">{"'Sheet1'!$L$16"}</definedName>
    <definedName name="_________________________a2" localSheetId="11" hidden="1">{"hilight1",#N/A,FALSE,"HILIGHT1"}</definedName>
    <definedName name="_________________________a2" hidden="1">{"hilight1",#N/A,FALSE,"HILIGHT1"}</definedName>
    <definedName name="_________________________a3" localSheetId="11" hidden="1">{"hilight2",#N/A,FALSE,"HILIGHT2"}</definedName>
    <definedName name="_________________________a3" hidden="1">{"hilight2",#N/A,FALSE,"HILIGHT2"}</definedName>
    <definedName name="_________________________a4" localSheetId="11" hidden="1">{"hilight3",#N/A,FALSE,"HILIGHT3"}</definedName>
    <definedName name="_________________________a4" hidden="1">{"hilight3",#N/A,FALSE,"HILIGHT3"}</definedName>
    <definedName name="_________________________a5" localSheetId="11" hidden="1">{"income",#N/A,FALSE,"INCOME"}</definedName>
    <definedName name="_________________________a5" hidden="1">{"income",#N/A,FALSE,"INCOME"}</definedName>
    <definedName name="_________________________a6" localSheetId="11" hidden="1">{"index",#N/A,FALSE,"INDEX"}</definedName>
    <definedName name="_________________________a6" hidden="1">{"index",#N/A,FALSE,"INDEX"}</definedName>
    <definedName name="_________________________a7" localSheetId="11" hidden="1">{"PRINT_EST",#N/A,FALSE,"ESTMON"}</definedName>
    <definedName name="_________________________a7" hidden="1">{"PRINT_EST",#N/A,FALSE,"ESTMON"}</definedName>
    <definedName name="_________________________a8" localSheetId="11" hidden="1">{"revsale",#N/A,FALSE,"REV-ยุพดี"}</definedName>
    <definedName name="_________________________a8" hidden="1">{"revsale",#N/A,FALSE,"REV-ยุพดี"}</definedName>
    <definedName name="_________________________a9" localSheetId="11" hidden="1">{"revable",#N/A,FALSE,"REVABLE"}</definedName>
    <definedName name="_________________________a9" hidden="1">{"revable",#N/A,FALSE,"REVABLE"}</definedName>
    <definedName name="_________________________f5" localSheetId="11" hidden="1">{"'Sheet1'!$L$16"}</definedName>
    <definedName name="_________________________f5" hidden="1">{"'Sheet1'!$L$16"}</definedName>
    <definedName name="_________________________NSO2" localSheetId="11" hidden="1">{"'Sheet1'!$L$16"}</definedName>
    <definedName name="_________________________NSO2" hidden="1">{"'Sheet1'!$L$16"}</definedName>
    <definedName name="_________________________T01" localSheetId="10" hidden="1">#REF!</definedName>
    <definedName name="_________________________T01" hidden="1">#REF!</definedName>
    <definedName name="________________________a1" localSheetId="11" hidden="1">{"cashflow",#N/A,FALSE,"CASHFLOW "}</definedName>
    <definedName name="________________________a1" hidden="1">{"cashflow",#N/A,FALSE,"CASHFLOW "}</definedName>
    <definedName name="________________________a10" localSheetId="11" hidden="1">{"sales",#N/A,FALSE,"SALES"}</definedName>
    <definedName name="________________________a10" hidden="1">{"sales",#N/A,FALSE,"SALES"}</definedName>
    <definedName name="________________________a11" localSheetId="11" hidden="1">{"'Sheet1'!$L$16"}</definedName>
    <definedName name="________________________a11" hidden="1">{"'Sheet1'!$L$16"}</definedName>
    <definedName name="________________________a12" localSheetId="11" hidden="1">{"'Sheet1'!$L$16"}</definedName>
    <definedName name="________________________a12" hidden="1">{"'Sheet1'!$L$16"}</definedName>
    <definedName name="________________________a2" localSheetId="11" hidden="1">{"hilight1",#N/A,FALSE,"HILIGHT1"}</definedName>
    <definedName name="________________________a2" hidden="1">{"hilight1",#N/A,FALSE,"HILIGHT1"}</definedName>
    <definedName name="________________________a3" localSheetId="11" hidden="1">{"hilight2",#N/A,FALSE,"HILIGHT2"}</definedName>
    <definedName name="________________________a3" hidden="1">{"hilight2",#N/A,FALSE,"HILIGHT2"}</definedName>
    <definedName name="________________________a4" localSheetId="11" hidden="1">{"hilight3",#N/A,FALSE,"HILIGHT3"}</definedName>
    <definedName name="________________________a4" hidden="1">{"hilight3",#N/A,FALSE,"HILIGHT3"}</definedName>
    <definedName name="________________________a5" localSheetId="11" hidden="1">{"income",#N/A,FALSE,"INCOME"}</definedName>
    <definedName name="________________________a5" hidden="1">{"income",#N/A,FALSE,"INCOME"}</definedName>
    <definedName name="________________________a6" localSheetId="11" hidden="1">{"index",#N/A,FALSE,"INDEX"}</definedName>
    <definedName name="________________________a6" hidden="1">{"index",#N/A,FALSE,"INDEX"}</definedName>
    <definedName name="________________________a7" localSheetId="11" hidden="1">{"PRINT_EST",#N/A,FALSE,"ESTMON"}</definedName>
    <definedName name="________________________a7" hidden="1">{"PRINT_EST",#N/A,FALSE,"ESTMON"}</definedName>
    <definedName name="________________________a8" localSheetId="11" hidden="1">{"revsale",#N/A,FALSE,"REV-ยุพดี"}</definedName>
    <definedName name="________________________a8" hidden="1">{"revsale",#N/A,FALSE,"REV-ยุพดี"}</definedName>
    <definedName name="________________________a9" localSheetId="11" hidden="1">{"revable",#N/A,FALSE,"REVABLE"}</definedName>
    <definedName name="________________________a9" hidden="1">{"revable",#N/A,FALSE,"REVABLE"}</definedName>
    <definedName name="________________________f5" localSheetId="11" hidden="1">{"'Sheet1'!$L$16"}</definedName>
    <definedName name="________________________f5" hidden="1">{"'Sheet1'!$L$16"}</definedName>
    <definedName name="________________________NSO2" localSheetId="11" hidden="1">{"'Sheet1'!$L$16"}</definedName>
    <definedName name="________________________NSO2" hidden="1">{"'Sheet1'!$L$16"}</definedName>
    <definedName name="________________________T01" localSheetId="10" hidden="1">#REF!</definedName>
    <definedName name="________________________T01" hidden="1">#REF!</definedName>
    <definedName name="_______________________a1" localSheetId="11" hidden="1">{"cashflow",#N/A,FALSE,"CASHFLOW "}</definedName>
    <definedName name="_______________________a1" hidden="1">{"cashflow",#N/A,FALSE,"CASHFLOW "}</definedName>
    <definedName name="_______________________a10" localSheetId="11" hidden="1">{"sales",#N/A,FALSE,"SALES"}</definedName>
    <definedName name="_______________________a10" hidden="1">{"sales",#N/A,FALSE,"SALES"}</definedName>
    <definedName name="_______________________a11" localSheetId="11" hidden="1">{"'Sheet1'!$L$16"}</definedName>
    <definedName name="_______________________a11" hidden="1">{"'Sheet1'!$L$16"}</definedName>
    <definedName name="_______________________a12" localSheetId="11" hidden="1">{"'Sheet1'!$L$16"}</definedName>
    <definedName name="_______________________a12" hidden="1">{"'Sheet1'!$L$16"}</definedName>
    <definedName name="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localSheetId="11" hidden="1">{"hilight1",#N/A,FALSE,"HILIGHT1"}</definedName>
    <definedName name="_______________________a2" hidden="1">{"hilight1",#N/A,FALSE,"HILIGHT1"}</definedName>
    <definedName name="_______________________a3" localSheetId="11" hidden="1">{"hilight2",#N/A,FALSE,"HILIGHT2"}</definedName>
    <definedName name="_______________________a3" hidden="1">{"hilight2",#N/A,FALSE,"HILIGHT2"}</definedName>
    <definedName name="_______________________a4" localSheetId="11" hidden="1">{"hilight3",#N/A,FALSE,"HILIGHT3"}</definedName>
    <definedName name="_______________________a4" hidden="1">{"hilight3",#N/A,FALSE,"HILIGHT3"}</definedName>
    <definedName name="_______________________a5" localSheetId="11" hidden="1">{"income",#N/A,FALSE,"INCOME"}</definedName>
    <definedName name="_______________________a5" hidden="1">{"income",#N/A,FALSE,"INCOME"}</definedName>
    <definedName name="_______________________a6" localSheetId="11" hidden="1">{"index",#N/A,FALSE,"INDEX"}</definedName>
    <definedName name="_______________________a6" hidden="1">{"index",#N/A,FALSE,"INDEX"}</definedName>
    <definedName name="_______________________a7" localSheetId="11" hidden="1">{"PRINT_EST",#N/A,FALSE,"ESTMON"}</definedName>
    <definedName name="_______________________a7" hidden="1">{"PRINT_EST",#N/A,FALSE,"ESTMON"}</definedName>
    <definedName name="_______________________a8" localSheetId="11" hidden="1">{"revsale",#N/A,FALSE,"REV-ยุพดี"}</definedName>
    <definedName name="_______________________a8" hidden="1">{"revsale",#N/A,FALSE,"REV-ยุพดี"}</definedName>
    <definedName name="_______________________a9" localSheetId="11" hidden="1">{"revable",#N/A,FALSE,"REVABLE"}</definedName>
    <definedName name="_______________________a9" hidden="1">{"revable",#N/A,FALSE,"REVABLE"}</definedName>
    <definedName name="_______________________f5" localSheetId="11" hidden="1">{"'Sheet1'!$L$16"}</definedName>
    <definedName name="_______________________f5" hidden="1">{"'Sheet1'!$L$16"}</definedName>
    <definedName name="_______________________gg1" localSheetId="11" hidden="1">{"'Sheet1'!$L$16"}</definedName>
    <definedName name="_______________________gg1" hidden="1">{"'Sheet1'!$L$16"}</definedName>
    <definedName name="_______________________h1" localSheetId="11" hidden="1">{"'Sheet1'!$L$16"}</definedName>
    <definedName name="_______________________h1" hidden="1">{"'Sheet1'!$L$16"}</definedName>
    <definedName name="_______________________h2" localSheetId="11" hidden="1">{"'Sheet1'!$L$16"}</definedName>
    <definedName name="_______________________h2" hidden="1">{"'Sheet1'!$L$16"}</definedName>
    <definedName name="_______________________huy1" localSheetId="11" hidden="1">{"'Sheet1'!$L$16"}</definedName>
    <definedName name="_______________________huy1" hidden="1">{"'Sheet1'!$L$16"}</definedName>
    <definedName name="_______________________NSO2" localSheetId="11" hidden="1">{"'Sheet1'!$L$16"}</definedName>
    <definedName name="_______________________NSO2" hidden="1">{"'Sheet1'!$L$16"}</definedName>
    <definedName name="_______________________nso3" localSheetId="11" hidden="1">{"'Sheet1'!$L$16"}</definedName>
    <definedName name="_______________________nso3" hidden="1">{"'Sheet1'!$L$16"}</definedName>
    <definedName name="_______________________PA3" localSheetId="11" hidden="1">{"'Sheet1'!$L$16"}</definedName>
    <definedName name="_______________________PA3" hidden="1">{"'Sheet1'!$L$16"}</definedName>
    <definedName name="_______________________T01" localSheetId="10" hidden="1">#REF!</definedName>
    <definedName name="_______________________T01" hidden="1">#REF!</definedName>
    <definedName name="_______________________thu1" localSheetId="11" hidden="1">{"'Sheet1'!$L$16"}</definedName>
    <definedName name="_______________________thu1" hidden="1">{"'Sheet1'!$L$16"}</definedName>
    <definedName name="_______________________thu2" localSheetId="11" hidden="1">{"'Sheet1'!$L$16"}</definedName>
    <definedName name="_______________________thu2" hidden="1">{"'Sheet1'!$L$16"}</definedName>
    <definedName name="_______________________thu4" localSheetId="11" hidden="1">{"'Sheet1'!$L$16"}</definedName>
    <definedName name="_______________________thu4" hidden="1">{"'Sheet1'!$L$16"}</definedName>
    <definedName name="_______________________thu5" localSheetId="11" hidden="1">{"'Sheet1'!$L$16"}</definedName>
    <definedName name="_______________________thu5" hidden="1">{"'Sheet1'!$L$16"}</definedName>
    <definedName name="______________________a1" localSheetId="11" hidden="1">{"cashflow",#N/A,FALSE,"CASHFLOW "}</definedName>
    <definedName name="______________________a1" hidden="1">{"cashflow",#N/A,FALSE,"CASHFLOW "}</definedName>
    <definedName name="______________________a10" localSheetId="11" hidden="1">{"sales",#N/A,FALSE,"SALES"}</definedName>
    <definedName name="______________________a10" hidden="1">{"sales",#N/A,FALSE,"SALES"}</definedName>
    <definedName name="______________________a11" localSheetId="11" hidden="1">{"'Sheet1'!$L$16"}</definedName>
    <definedName name="______________________a11" hidden="1">{"'Sheet1'!$L$16"}</definedName>
    <definedName name="______________________a12" localSheetId="11" hidden="1">{"'Sheet1'!$L$16"}</definedName>
    <definedName name="______________________a12" hidden="1">{"'Sheet1'!$L$16"}</definedName>
    <definedName name="______________________a2" localSheetId="11" hidden="1">{"hilight1",#N/A,FALSE,"HILIGHT1"}</definedName>
    <definedName name="______________________a2" hidden="1">{"hilight1",#N/A,FALSE,"HILIGHT1"}</definedName>
    <definedName name="______________________a3" localSheetId="11" hidden="1">{"hilight2",#N/A,FALSE,"HILIGHT2"}</definedName>
    <definedName name="______________________a3" hidden="1">{"hilight2",#N/A,FALSE,"HILIGHT2"}</definedName>
    <definedName name="______________________a4" localSheetId="11" hidden="1">{"hilight3",#N/A,FALSE,"HILIGHT3"}</definedName>
    <definedName name="______________________a4" hidden="1">{"hilight3",#N/A,FALSE,"HILIGHT3"}</definedName>
    <definedName name="______________________a5" localSheetId="11" hidden="1">{"income",#N/A,FALSE,"INCOME"}</definedName>
    <definedName name="______________________a5" hidden="1">{"income",#N/A,FALSE,"INCOME"}</definedName>
    <definedName name="______________________a6" localSheetId="11" hidden="1">{"index",#N/A,FALSE,"INDEX"}</definedName>
    <definedName name="______________________a6" hidden="1">{"index",#N/A,FALSE,"INDEX"}</definedName>
    <definedName name="______________________a7" localSheetId="11" hidden="1">{"PRINT_EST",#N/A,FALSE,"ESTMON"}</definedName>
    <definedName name="______________________a7" hidden="1">{"PRINT_EST",#N/A,FALSE,"ESTMON"}</definedName>
    <definedName name="______________________a8" localSheetId="11" hidden="1">{"revsale",#N/A,FALSE,"REV-ยุพดี"}</definedName>
    <definedName name="______________________a8" hidden="1">{"revsale",#N/A,FALSE,"REV-ยุพดี"}</definedName>
    <definedName name="______________________a9" localSheetId="11" hidden="1">{"revable",#N/A,FALSE,"REVABLE"}</definedName>
    <definedName name="______________________a9" hidden="1">{"revable",#N/A,FALSE,"REVABLE"}</definedName>
    <definedName name="______________________f5" localSheetId="11" hidden="1">{"'Sheet1'!$L$16"}</definedName>
    <definedName name="______________________f5" hidden="1">{"'Sheet1'!$L$16"}</definedName>
    <definedName name="______________________NSO2" localSheetId="11" hidden="1">{"'Sheet1'!$L$16"}</definedName>
    <definedName name="______________________NSO2" hidden="1">{"'Sheet1'!$L$16"}</definedName>
    <definedName name="______________________T01" localSheetId="10" hidden="1">#REF!</definedName>
    <definedName name="______________________T01" hidden="1">#REF!</definedName>
    <definedName name="_____________________a1" localSheetId="11" hidden="1">{"cashflow",#N/A,FALSE,"CASHFLOW "}</definedName>
    <definedName name="_____________________a1" hidden="1">{"cashflow",#N/A,FALSE,"CASHFLOW "}</definedName>
    <definedName name="_____________________a10" localSheetId="11" hidden="1">{"sales",#N/A,FALSE,"SALES"}</definedName>
    <definedName name="_____________________a10" hidden="1">{"sales",#N/A,FALSE,"SALES"}</definedName>
    <definedName name="_____________________a11" localSheetId="11" hidden="1">{"'Sheet1'!$L$16"}</definedName>
    <definedName name="_____________________a11" hidden="1">{"'Sheet1'!$L$16"}</definedName>
    <definedName name="_____________________a12" localSheetId="11" hidden="1">{"'Sheet1'!$L$16"}</definedName>
    <definedName name="_____________________a12" hidden="1">{"'Sheet1'!$L$16"}</definedName>
    <definedName name="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localSheetId="11" hidden="1">{"hilight1",#N/A,FALSE,"HILIGHT1"}</definedName>
    <definedName name="_____________________a2" hidden="1">{"hilight1",#N/A,FALSE,"HILIGHT1"}</definedName>
    <definedName name="_____________________a3" localSheetId="11" hidden="1">{"hilight2",#N/A,FALSE,"HILIGHT2"}</definedName>
    <definedName name="_____________________a3" hidden="1">{"hilight2",#N/A,FALSE,"HILIGHT2"}</definedName>
    <definedName name="_____________________a4" localSheetId="11" hidden="1">{"hilight3",#N/A,FALSE,"HILIGHT3"}</definedName>
    <definedName name="_____________________a4" hidden="1">{"hilight3",#N/A,FALSE,"HILIGHT3"}</definedName>
    <definedName name="_____________________a5" localSheetId="11" hidden="1">{"income",#N/A,FALSE,"INCOME"}</definedName>
    <definedName name="_____________________a5" hidden="1">{"income",#N/A,FALSE,"INCOME"}</definedName>
    <definedName name="_____________________a6" localSheetId="11" hidden="1">{"index",#N/A,FALSE,"INDEX"}</definedName>
    <definedName name="_____________________a6" hidden="1">{"index",#N/A,FALSE,"INDEX"}</definedName>
    <definedName name="_____________________a7" localSheetId="11" hidden="1">{"PRINT_EST",#N/A,FALSE,"ESTMON"}</definedName>
    <definedName name="_____________________a7" hidden="1">{"PRINT_EST",#N/A,FALSE,"ESTMON"}</definedName>
    <definedName name="_____________________a8" localSheetId="11" hidden="1">{"revsale",#N/A,FALSE,"REV-ยุพดี"}</definedName>
    <definedName name="_____________________a8" hidden="1">{"revsale",#N/A,FALSE,"REV-ยุพดี"}</definedName>
    <definedName name="_____________________a9" localSheetId="11" hidden="1">{"revable",#N/A,FALSE,"REVABLE"}</definedName>
    <definedName name="_____________________a9" hidden="1">{"revable",#N/A,FALSE,"REVABLE"}</definedName>
    <definedName name="_____________________f5" localSheetId="11" hidden="1">{"'Sheet1'!$L$16"}</definedName>
    <definedName name="_____________________f5" hidden="1">{"'Sheet1'!$L$16"}</definedName>
    <definedName name="_____________________FOH2006" localSheetId="11" hidden="1">{#N/A,#N/A,FALSE,"TL";#N/A,#N/A,FALSE,"KK";#N/A,#N/A,FALSE,"TS";#N/A,#N/A,FALSE,"KW";#N/A,#N/A,FALSE,"LP";#N/A,#N/A,FALSE,"DC"}</definedName>
    <definedName name="_____________________FOH2006" hidden="1">{#N/A,#N/A,FALSE,"TL";#N/A,#N/A,FALSE,"KK";#N/A,#N/A,FALSE,"TS";#N/A,#N/A,FALSE,"KW";#N/A,#N/A,FALSE,"LP";#N/A,#N/A,FALSE,"DC"}</definedName>
    <definedName name="_____________________gg1" localSheetId="11" hidden="1">{"'Sheet1'!$L$16"}</definedName>
    <definedName name="_____________________gg1" hidden="1">{"'Sheet1'!$L$16"}</definedName>
    <definedName name="_____________________h1" localSheetId="11" hidden="1">{"'Sheet1'!$L$16"}</definedName>
    <definedName name="_____________________h1" hidden="1">{"'Sheet1'!$L$16"}</definedName>
    <definedName name="_____________________h2" localSheetId="11" hidden="1">{"'Sheet1'!$L$16"}</definedName>
    <definedName name="_____________________h2" hidden="1">{"'Sheet1'!$L$16"}</definedName>
    <definedName name="_____________________huy1" localSheetId="11" hidden="1">{"'Sheet1'!$L$16"}</definedName>
    <definedName name="_____________________huy1" hidden="1">{"'Sheet1'!$L$16"}</definedName>
    <definedName name="_____________________NSO2" localSheetId="11" hidden="1">{"'Sheet1'!$L$16"}</definedName>
    <definedName name="_____________________NSO2" hidden="1">{"'Sheet1'!$L$16"}</definedName>
    <definedName name="_____________________nso3" localSheetId="11" hidden="1">{"'Sheet1'!$L$16"}</definedName>
    <definedName name="_____________________nso3" hidden="1">{"'Sheet1'!$L$16"}</definedName>
    <definedName name="_____________________PA3" localSheetId="11" hidden="1">{"'Sheet1'!$L$16"}</definedName>
    <definedName name="_____________________PA3" hidden="1">{"'Sheet1'!$L$16"}</definedName>
    <definedName name="_____________________T01" localSheetId="10" hidden="1">#REF!</definedName>
    <definedName name="_____________________T01" hidden="1">#REF!</definedName>
    <definedName name="_____________________thu1" localSheetId="11" hidden="1">{"'Sheet1'!$L$16"}</definedName>
    <definedName name="_____________________thu1" hidden="1">{"'Sheet1'!$L$16"}</definedName>
    <definedName name="_____________________thu2" localSheetId="11" hidden="1">{"'Sheet1'!$L$16"}</definedName>
    <definedName name="_____________________thu2" hidden="1">{"'Sheet1'!$L$16"}</definedName>
    <definedName name="_____________________thu4" localSheetId="11" hidden="1">{"'Sheet1'!$L$16"}</definedName>
    <definedName name="_____________________thu4" hidden="1">{"'Sheet1'!$L$16"}</definedName>
    <definedName name="_____________________thu5" localSheetId="11" hidden="1">{"'Sheet1'!$L$16"}</definedName>
    <definedName name="_____________________thu5" hidden="1">{"'Sheet1'!$L$16"}</definedName>
    <definedName name="____________________a1" localSheetId="11" hidden="1">{"cashflow",#N/A,FALSE,"CASHFLOW "}</definedName>
    <definedName name="____________________a1" hidden="1">{"cashflow",#N/A,FALSE,"CASHFLOW "}</definedName>
    <definedName name="____________________a10" localSheetId="11" hidden="1">{"sales",#N/A,FALSE,"SALES"}</definedName>
    <definedName name="____________________a10" hidden="1">{"sales",#N/A,FALSE,"SALES"}</definedName>
    <definedName name="____________________a11" localSheetId="11" hidden="1">{"'Sheet1'!$L$16"}</definedName>
    <definedName name="____________________a11" hidden="1">{"'Sheet1'!$L$16"}</definedName>
    <definedName name="____________________a12" localSheetId="11" hidden="1">{"'Sheet1'!$L$16"}</definedName>
    <definedName name="____________________a12" hidden="1">{"'Sheet1'!$L$16"}</definedName>
    <definedName name="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localSheetId="11" hidden="1">{"hilight1",#N/A,FALSE,"HILIGHT1"}</definedName>
    <definedName name="____________________a2" hidden="1">{"hilight1",#N/A,FALSE,"HILIGHT1"}</definedName>
    <definedName name="____________________a3" localSheetId="11" hidden="1">{"hilight2",#N/A,FALSE,"HILIGHT2"}</definedName>
    <definedName name="____________________a3" hidden="1">{"hilight2",#N/A,FALSE,"HILIGHT2"}</definedName>
    <definedName name="____________________a4" localSheetId="11" hidden="1">{"hilight3",#N/A,FALSE,"HILIGHT3"}</definedName>
    <definedName name="____________________a4" hidden="1">{"hilight3",#N/A,FALSE,"HILIGHT3"}</definedName>
    <definedName name="____________________a5" localSheetId="11" hidden="1">{"income",#N/A,FALSE,"INCOME"}</definedName>
    <definedName name="____________________a5" hidden="1">{"income",#N/A,FALSE,"INCOME"}</definedName>
    <definedName name="____________________a6" localSheetId="11" hidden="1">{"index",#N/A,FALSE,"INDEX"}</definedName>
    <definedName name="____________________a6" hidden="1">{"index",#N/A,FALSE,"INDEX"}</definedName>
    <definedName name="____________________a7" localSheetId="11" hidden="1">{"PRINT_EST",#N/A,FALSE,"ESTMON"}</definedName>
    <definedName name="____________________a7" hidden="1">{"PRINT_EST",#N/A,FALSE,"ESTMON"}</definedName>
    <definedName name="____________________a8" localSheetId="11" hidden="1">{"revsale",#N/A,FALSE,"REV-ยุพดี"}</definedName>
    <definedName name="____________________a8" hidden="1">{"revsale",#N/A,FALSE,"REV-ยุพดี"}</definedName>
    <definedName name="____________________a9" localSheetId="11" hidden="1">{"revable",#N/A,FALSE,"REVABLE"}</definedName>
    <definedName name="____________________a9" hidden="1">{"revable",#N/A,FALSE,"REVABLE"}</definedName>
    <definedName name="____________________f5" localSheetId="11" hidden="1">{"'Sheet1'!$L$16"}</definedName>
    <definedName name="____________________f5" hidden="1">{"'Sheet1'!$L$16"}</definedName>
    <definedName name="____________________gg1" localSheetId="11" hidden="1">{"'Sheet1'!$L$16"}</definedName>
    <definedName name="____________________gg1" hidden="1">{"'Sheet1'!$L$16"}</definedName>
    <definedName name="____________________h1" localSheetId="11" hidden="1">{"'Sheet1'!$L$16"}</definedName>
    <definedName name="____________________h1" hidden="1">{"'Sheet1'!$L$16"}</definedName>
    <definedName name="____________________h2" localSheetId="11" hidden="1">{"'Sheet1'!$L$16"}</definedName>
    <definedName name="____________________h2" hidden="1">{"'Sheet1'!$L$16"}</definedName>
    <definedName name="____________________huy1" localSheetId="11" hidden="1">{"'Sheet1'!$L$16"}</definedName>
    <definedName name="____________________huy1" hidden="1">{"'Sheet1'!$L$16"}</definedName>
    <definedName name="____________________NSO2" localSheetId="11" hidden="1">{"'Sheet1'!$L$16"}</definedName>
    <definedName name="____________________NSO2" hidden="1">{"'Sheet1'!$L$16"}</definedName>
    <definedName name="____________________nso3" localSheetId="11" hidden="1">{"'Sheet1'!$L$16"}</definedName>
    <definedName name="____________________nso3" hidden="1">{"'Sheet1'!$L$16"}</definedName>
    <definedName name="____________________PA3" localSheetId="11" hidden="1">{"'Sheet1'!$L$16"}</definedName>
    <definedName name="____________________PA3" hidden="1">{"'Sheet1'!$L$16"}</definedName>
    <definedName name="____________________T01" localSheetId="10" hidden="1">#REF!</definedName>
    <definedName name="____________________T01" hidden="1">#REF!</definedName>
    <definedName name="____________________thu1" localSheetId="11" hidden="1">{"'Sheet1'!$L$16"}</definedName>
    <definedName name="____________________thu1" hidden="1">{"'Sheet1'!$L$16"}</definedName>
    <definedName name="____________________thu2" localSheetId="11" hidden="1">{"'Sheet1'!$L$16"}</definedName>
    <definedName name="____________________thu2" hidden="1">{"'Sheet1'!$L$16"}</definedName>
    <definedName name="____________________thu4" localSheetId="11" hidden="1">{"'Sheet1'!$L$16"}</definedName>
    <definedName name="____________________thu4" hidden="1">{"'Sheet1'!$L$16"}</definedName>
    <definedName name="____________________thu5" localSheetId="11" hidden="1">{"'Sheet1'!$L$16"}</definedName>
    <definedName name="____________________thu5" hidden="1">{"'Sheet1'!$L$16"}</definedName>
    <definedName name="___________________a1" localSheetId="11" hidden="1">{"cashflow",#N/A,FALSE,"CASHFLOW "}</definedName>
    <definedName name="___________________a1" hidden="1">{"cashflow",#N/A,FALSE,"CASHFLOW "}</definedName>
    <definedName name="___________________a10" localSheetId="11" hidden="1">{"sales",#N/A,FALSE,"SALES"}</definedName>
    <definedName name="___________________a10" hidden="1">{"sales",#N/A,FALSE,"SALES"}</definedName>
    <definedName name="___________________a11" localSheetId="11" hidden="1">{"'Sheet1'!$L$16"}</definedName>
    <definedName name="___________________a11" hidden="1">{"'Sheet1'!$L$16"}</definedName>
    <definedName name="___________________a12" localSheetId="11" hidden="1">{"'Sheet1'!$L$16"}</definedName>
    <definedName name="___________________a12" hidden="1">{"'Sheet1'!$L$16"}</definedName>
    <definedName name="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localSheetId="11" hidden="1">{"hilight1",#N/A,FALSE,"HILIGHT1"}</definedName>
    <definedName name="___________________a2" hidden="1">{"hilight1",#N/A,FALSE,"HILIGHT1"}</definedName>
    <definedName name="___________________a3" localSheetId="11" hidden="1">{"hilight2",#N/A,FALSE,"HILIGHT2"}</definedName>
    <definedName name="___________________a3" hidden="1">{"hilight2",#N/A,FALSE,"HILIGHT2"}</definedName>
    <definedName name="___________________a4" localSheetId="11" hidden="1">{"hilight3",#N/A,FALSE,"HILIGHT3"}</definedName>
    <definedName name="___________________a4" hidden="1">{"hilight3",#N/A,FALSE,"HILIGHT3"}</definedName>
    <definedName name="___________________a5" localSheetId="11" hidden="1">{"income",#N/A,FALSE,"INCOME"}</definedName>
    <definedName name="___________________a5" hidden="1">{"income",#N/A,FALSE,"INCOME"}</definedName>
    <definedName name="___________________a6" localSheetId="11" hidden="1">{"index",#N/A,FALSE,"INDEX"}</definedName>
    <definedName name="___________________a6" hidden="1">{"index",#N/A,FALSE,"INDEX"}</definedName>
    <definedName name="___________________a7" localSheetId="11" hidden="1">{"PRINT_EST",#N/A,FALSE,"ESTMON"}</definedName>
    <definedName name="___________________a7" hidden="1">{"PRINT_EST",#N/A,FALSE,"ESTMON"}</definedName>
    <definedName name="___________________a8" localSheetId="11" hidden="1">{"revsale",#N/A,FALSE,"REV-ยุพดี"}</definedName>
    <definedName name="___________________a8" hidden="1">{"revsale",#N/A,FALSE,"REV-ยุพดี"}</definedName>
    <definedName name="___________________a9" localSheetId="11" hidden="1">{"revable",#N/A,FALSE,"REVABLE"}</definedName>
    <definedName name="___________________a9" hidden="1">{"revable",#N/A,FALSE,"REVABLE"}</definedName>
    <definedName name="___________________f5" localSheetId="11" hidden="1">{"'Sheet1'!$L$16"}</definedName>
    <definedName name="___________________f5" hidden="1">{"'Sheet1'!$L$16"}</definedName>
    <definedName name="___________________FOH2006" localSheetId="11" hidden="1">{#N/A,#N/A,FALSE,"TL";#N/A,#N/A,FALSE,"KK";#N/A,#N/A,FALSE,"TS";#N/A,#N/A,FALSE,"KW";#N/A,#N/A,FALSE,"LP";#N/A,#N/A,FALSE,"DC"}</definedName>
    <definedName name="___________________FOH2006" hidden="1">{#N/A,#N/A,FALSE,"TL";#N/A,#N/A,FALSE,"KK";#N/A,#N/A,FALSE,"TS";#N/A,#N/A,FALSE,"KW";#N/A,#N/A,FALSE,"LP";#N/A,#N/A,FALSE,"DC"}</definedName>
    <definedName name="___________________gg1" localSheetId="11" hidden="1">{"'Sheet1'!$L$16"}</definedName>
    <definedName name="___________________gg1" hidden="1">{"'Sheet1'!$L$16"}</definedName>
    <definedName name="___________________h1" localSheetId="11" hidden="1">{"'Sheet1'!$L$16"}</definedName>
    <definedName name="___________________h1" hidden="1">{"'Sheet1'!$L$16"}</definedName>
    <definedName name="___________________h2" localSheetId="11" hidden="1">{"'Sheet1'!$L$16"}</definedName>
    <definedName name="___________________h2" hidden="1">{"'Sheet1'!$L$16"}</definedName>
    <definedName name="___________________huy1" localSheetId="11" hidden="1">{"'Sheet1'!$L$16"}</definedName>
    <definedName name="___________________huy1" hidden="1">{"'Sheet1'!$L$16"}</definedName>
    <definedName name="___________________NSO2" localSheetId="11" hidden="1">{"'Sheet1'!$L$16"}</definedName>
    <definedName name="___________________NSO2" hidden="1">{"'Sheet1'!$L$16"}</definedName>
    <definedName name="___________________nso3" localSheetId="11" hidden="1">{"'Sheet1'!$L$16"}</definedName>
    <definedName name="___________________nso3" hidden="1">{"'Sheet1'!$L$16"}</definedName>
    <definedName name="___________________PA3" localSheetId="11" hidden="1">{"'Sheet1'!$L$16"}</definedName>
    <definedName name="___________________PA3" hidden="1">{"'Sheet1'!$L$16"}</definedName>
    <definedName name="___________________T01" localSheetId="10" hidden="1">#REF!</definedName>
    <definedName name="___________________T01" hidden="1">#REF!</definedName>
    <definedName name="___________________thu1" localSheetId="11" hidden="1">{"'Sheet1'!$L$16"}</definedName>
    <definedName name="___________________thu1" hidden="1">{"'Sheet1'!$L$16"}</definedName>
    <definedName name="___________________thu2" localSheetId="11" hidden="1">{"'Sheet1'!$L$16"}</definedName>
    <definedName name="___________________thu2" hidden="1">{"'Sheet1'!$L$16"}</definedName>
    <definedName name="___________________thu4" localSheetId="11" hidden="1">{"'Sheet1'!$L$16"}</definedName>
    <definedName name="___________________thu4" hidden="1">{"'Sheet1'!$L$16"}</definedName>
    <definedName name="___________________thu5" localSheetId="11" hidden="1">{"'Sheet1'!$L$16"}</definedName>
    <definedName name="___________________thu5" hidden="1">{"'Sheet1'!$L$16"}</definedName>
    <definedName name="__________________a1" localSheetId="11" hidden="1">{"cashflow",#N/A,FALSE,"CASHFLOW "}</definedName>
    <definedName name="__________________a1" hidden="1">{"cashflow",#N/A,FALSE,"CASHFLOW "}</definedName>
    <definedName name="__________________a10" localSheetId="11" hidden="1">{"sales",#N/A,FALSE,"SALES"}</definedName>
    <definedName name="__________________a10" hidden="1">{"sales",#N/A,FALSE,"SALES"}</definedName>
    <definedName name="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localSheetId="11" hidden="1">{"hilight1",#N/A,FALSE,"HILIGHT1"}</definedName>
    <definedName name="__________________a2" hidden="1">{"hilight1",#N/A,FALSE,"HILIGHT1"}</definedName>
    <definedName name="__________________a3" localSheetId="11" hidden="1">{"hilight2",#N/A,FALSE,"HILIGHT2"}</definedName>
    <definedName name="__________________a3" hidden="1">{"hilight2",#N/A,FALSE,"HILIGHT2"}</definedName>
    <definedName name="__________________a4" localSheetId="11" hidden="1">{"hilight3",#N/A,FALSE,"HILIGHT3"}</definedName>
    <definedName name="__________________a4" hidden="1">{"hilight3",#N/A,FALSE,"HILIGHT3"}</definedName>
    <definedName name="__________________a5" localSheetId="11" hidden="1">{"income",#N/A,FALSE,"INCOME"}</definedName>
    <definedName name="__________________a5" hidden="1">{"income",#N/A,FALSE,"INCOME"}</definedName>
    <definedName name="__________________a51" localSheetId="11" hidden="1">{"income",#N/A,FALSE,"INCOME"}</definedName>
    <definedName name="__________________a51" hidden="1">{"income",#N/A,FALSE,"INCOME"}</definedName>
    <definedName name="__________________a6" localSheetId="11" hidden="1">{"index",#N/A,FALSE,"INDEX"}</definedName>
    <definedName name="__________________a6" hidden="1">{"index",#N/A,FALSE,"INDEX"}</definedName>
    <definedName name="__________________a7" localSheetId="11" hidden="1">{"PRINT_EST",#N/A,FALSE,"ESTMON"}</definedName>
    <definedName name="__________________a7" hidden="1">{"PRINT_EST",#N/A,FALSE,"ESTMON"}</definedName>
    <definedName name="__________________a8" localSheetId="11" hidden="1">{"revsale",#N/A,FALSE,"REV-ยุพดี"}</definedName>
    <definedName name="__________________a8" hidden="1">{"revsale",#N/A,FALSE,"REV-ยุพดี"}</definedName>
    <definedName name="__________________a9" localSheetId="11" hidden="1">{"revable",#N/A,FALSE,"REVABLE"}</definedName>
    <definedName name="__________________a9" hidden="1">{"revable",#N/A,FALSE,"REVABLE"}</definedName>
    <definedName name="__________________B1" localSheetId="11" hidden="1">{"PRINT_EST",#N/A,FALSE,"ESTMON"}</definedName>
    <definedName name="__________________B1" hidden="1">{"PRINT_EST",#N/A,FALSE,"ESTMON"}</definedName>
    <definedName name="__________________f5" localSheetId="11" hidden="1">{"'Sheet1'!$L$16"}</definedName>
    <definedName name="__________________f5" hidden="1">{"'Sheet1'!$L$16"}</definedName>
    <definedName name="__________________FOH2006" localSheetId="11" hidden="1">{#N/A,#N/A,FALSE,"TL";#N/A,#N/A,FALSE,"KK";#N/A,#N/A,FALSE,"TS";#N/A,#N/A,FALSE,"KW";#N/A,#N/A,FALSE,"LP";#N/A,#N/A,FALSE,"DC"}</definedName>
    <definedName name="__________________FOH2006" hidden="1">{#N/A,#N/A,FALSE,"TL";#N/A,#N/A,FALSE,"KK";#N/A,#N/A,FALSE,"TS";#N/A,#N/A,FALSE,"KW";#N/A,#N/A,FALSE,"LP";#N/A,#N/A,FALSE,"DC"}</definedName>
    <definedName name="__________________gg1" localSheetId="11" hidden="1">{"'Sheet1'!$L$16"}</definedName>
    <definedName name="__________________gg1" hidden="1">{"'Sheet1'!$L$16"}</definedName>
    <definedName name="__________________h1" localSheetId="11" hidden="1">{"'Sheet1'!$L$16"}</definedName>
    <definedName name="__________________h1" hidden="1">{"'Sheet1'!$L$16"}</definedName>
    <definedName name="__________________h2" localSheetId="11" hidden="1">{"'Sheet1'!$L$16"}</definedName>
    <definedName name="__________________h2" hidden="1">{"'Sheet1'!$L$16"}</definedName>
    <definedName name="__________________huy1" localSheetId="11" hidden="1">{"'Sheet1'!$L$16"}</definedName>
    <definedName name="__________________huy1" hidden="1">{"'Sheet1'!$L$16"}</definedName>
    <definedName name="__________________KP300" localSheetId="11" hidden="1">{"level1",#N/A,FALSE,"1_LEV";"LEVEL1",#N/A,FALSE,"1_LEV"}</definedName>
    <definedName name="__________________KP300" hidden="1">{"level1",#N/A,FALSE,"1_LEV";"LEVEL1",#N/A,FALSE,"1_LEV"}</definedName>
    <definedName name="__________________NSO2" localSheetId="11" hidden="1">{"'Sheet1'!$L$16"}</definedName>
    <definedName name="__________________NSO2" hidden="1">{"'Sheet1'!$L$16"}</definedName>
    <definedName name="__________________nso3" localSheetId="11" hidden="1">{"'Sheet1'!$L$16"}</definedName>
    <definedName name="__________________nso3" hidden="1">{"'Sheet1'!$L$16"}</definedName>
    <definedName name="__________________PA3" localSheetId="11" hidden="1">{"'Sheet1'!$L$16"}</definedName>
    <definedName name="__________________PA3" hidden="1">{"'Sheet1'!$L$16"}</definedName>
    <definedName name="__________________T01" localSheetId="10" hidden="1">#REF!</definedName>
    <definedName name="__________________T01" hidden="1">#REF!</definedName>
    <definedName name="__________________thu1" localSheetId="11" hidden="1">{"'Sheet1'!$L$16"}</definedName>
    <definedName name="__________________thu1" hidden="1">{"'Sheet1'!$L$16"}</definedName>
    <definedName name="__________________thu2" localSheetId="11" hidden="1">{"'Sheet1'!$L$16"}</definedName>
    <definedName name="__________________thu2" hidden="1">{"'Sheet1'!$L$16"}</definedName>
    <definedName name="__________________thu4" localSheetId="11" hidden="1">{"'Sheet1'!$L$16"}</definedName>
    <definedName name="__________________thu4" hidden="1">{"'Sheet1'!$L$16"}</definedName>
    <definedName name="__________________thu5" localSheetId="11" hidden="1">{"'Sheet1'!$L$16"}</definedName>
    <definedName name="__________________thu5" hidden="1">{"'Sheet1'!$L$16"}</definedName>
    <definedName name="_________________a1" localSheetId="11" hidden="1">{"cashflow",#N/A,FALSE,"CASHFLOW "}</definedName>
    <definedName name="_________________a1" hidden="1">{"cashflow",#N/A,FALSE,"CASHFLOW "}</definedName>
    <definedName name="_________________a10" localSheetId="11" hidden="1">{"sales",#N/A,FALSE,"SALES"}</definedName>
    <definedName name="_________________a10" hidden="1">{"sales",#N/A,FALSE,"SALES"}</definedName>
    <definedName name="_________________a11" localSheetId="11" hidden="1">{"'Sheet1'!$L$16"}</definedName>
    <definedName name="_________________a11" hidden="1">{"'Sheet1'!$L$16"}</definedName>
    <definedName name="_________________a12" localSheetId="11" hidden="1">{"'Sheet1'!$L$16"}</definedName>
    <definedName name="_________________a12" hidden="1">{"'Sheet1'!$L$16"}</definedName>
    <definedName name="_________________a133" localSheetId="11" hidden="1">{"revable",#N/A,FALSE,"REVABLE"}</definedName>
    <definedName name="_________________a133" hidden="1">{"revable",#N/A,FALSE,"REVABLE"}</definedName>
    <definedName name="_________________a2" localSheetId="11" hidden="1">{"hilight1",#N/A,FALSE,"HILIGHT1"}</definedName>
    <definedName name="_________________a2" hidden="1">{"hilight1",#N/A,FALSE,"HILIGHT1"}</definedName>
    <definedName name="_________________a3" localSheetId="11" hidden="1">{"hilight2",#N/A,FALSE,"HILIGHT2"}</definedName>
    <definedName name="_________________a3" hidden="1">{"hilight2",#N/A,FALSE,"HILIGHT2"}</definedName>
    <definedName name="_________________a4" localSheetId="11" hidden="1">{"hilight3",#N/A,FALSE,"HILIGHT3"}</definedName>
    <definedName name="_________________a4" hidden="1">{"hilight3",#N/A,FALSE,"HILIGHT3"}</definedName>
    <definedName name="_________________a5" localSheetId="11" hidden="1">{"income",#N/A,FALSE,"INCOME"}</definedName>
    <definedName name="_________________a5" hidden="1">{"income",#N/A,FALSE,"INCOME"}</definedName>
    <definedName name="_________________a51" localSheetId="11" hidden="1">{"income",#N/A,FALSE,"INCOME"}</definedName>
    <definedName name="_________________a51" hidden="1">{"income",#N/A,FALSE,"INCOME"}</definedName>
    <definedName name="_________________a6" localSheetId="11" hidden="1">{"index",#N/A,FALSE,"INDEX"}</definedName>
    <definedName name="_________________a6" hidden="1">{"index",#N/A,FALSE,"INDEX"}</definedName>
    <definedName name="_________________a7" localSheetId="11" hidden="1">{"PRINT_EST",#N/A,FALSE,"ESTMON"}</definedName>
    <definedName name="_________________a7" hidden="1">{"PRINT_EST",#N/A,FALSE,"ESTMON"}</definedName>
    <definedName name="_________________a8" localSheetId="11" hidden="1">{"revsale",#N/A,FALSE,"REV-ยุพดี"}</definedName>
    <definedName name="_________________a8" hidden="1">{"revsale",#N/A,FALSE,"REV-ยุพดี"}</definedName>
    <definedName name="_________________a9" localSheetId="11" hidden="1">{"revable",#N/A,FALSE,"REVABLE"}</definedName>
    <definedName name="_________________a9" hidden="1">{"revable",#N/A,FALSE,"REVABLE"}</definedName>
    <definedName name="_________________B1" localSheetId="11" hidden="1">{"PRINT_EST",#N/A,FALSE,"ESTMON"}</definedName>
    <definedName name="_________________B1" hidden="1">{"PRINT_EST",#N/A,FALSE,"ESTMON"}</definedName>
    <definedName name="_________________f5" localSheetId="11" hidden="1">{"'Sheet1'!$L$16"}</definedName>
    <definedName name="_________________f5" hidden="1">{"'Sheet1'!$L$16"}</definedName>
    <definedName name="_________________FOH2006" localSheetId="11" hidden="1">{#N/A,#N/A,FALSE,"TL";#N/A,#N/A,FALSE,"KK";#N/A,#N/A,FALSE,"TS";#N/A,#N/A,FALSE,"KW";#N/A,#N/A,FALSE,"LP";#N/A,#N/A,FALSE,"DC"}</definedName>
    <definedName name="_________________FOH2006" hidden="1">{#N/A,#N/A,FALSE,"TL";#N/A,#N/A,FALSE,"KK";#N/A,#N/A,FALSE,"TS";#N/A,#N/A,FALSE,"KW";#N/A,#N/A,FALSE,"LP";#N/A,#N/A,FALSE,"DC"}</definedName>
    <definedName name="_______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localSheetId="11" hidden="1">{"'Sheet1'!$L$16"}</definedName>
    <definedName name="_________________NSO2" hidden="1">{"'Sheet1'!$L$16"}</definedName>
    <definedName name="_________________T01" localSheetId="10" hidden="1">#REF!</definedName>
    <definedName name="_________________T01" hidden="1">#REF!</definedName>
    <definedName name="________________a1" localSheetId="11" hidden="1">{"cashflow",#N/A,FALSE,"CASHFLOW "}</definedName>
    <definedName name="________________a1" hidden="1">{"cashflow",#N/A,FALSE,"CASHFLOW "}</definedName>
    <definedName name="________________a10" localSheetId="11" hidden="1">{"sales",#N/A,FALSE,"SALES"}</definedName>
    <definedName name="________________a10" hidden="1">{"sales",#N/A,FALSE,"SALES"}</definedName>
    <definedName name="________________a11" localSheetId="11" hidden="1">{"'Sheet1'!$L$16"}</definedName>
    <definedName name="________________a11" hidden="1">{"'Sheet1'!$L$16"}</definedName>
    <definedName name="________________a12" localSheetId="11" hidden="1">{"'Sheet1'!$L$16"}</definedName>
    <definedName name="________________a12" hidden="1">{"'Sheet1'!$L$16"}</definedName>
    <definedName name="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11" hidden="1">{"hilight1",#N/A,FALSE,"HILIGHT1"}</definedName>
    <definedName name="________________a2" hidden="1">{"hilight1",#N/A,FALSE,"HILIGHT1"}</definedName>
    <definedName name="________________a3" localSheetId="11" hidden="1">{"hilight2",#N/A,FALSE,"HILIGHT2"}</definedName>
    <definedName name="________________a3" hidden="1">{"hilight2",#N/A,FALSE,"HILIGHT2"}</definedName>
    <definedName name="________________a4" localSheetId="11" hidden="1">{"hilight3",#N/A,FALSE,"HILIGHT3"}</definedName>
    <definedName name="________________a4" hidden="1">{"hilight3",#N/A,FALSE,"HILIGHT3"}</definedName>
    <definedName name="________________a5" localSheetId="11" hidden="1">{"income",#N/A,FALSE,"INCOME"}</definedName>
    <definedName name="________________a5" hidden="1">{"income",#N/A,FALSE,"INCOME"}</definedName>
    <definedName name="________________a6" localSheetId="11" hidden="1">{"index",#N/A,FALSE,"INDEX"}</definedName>
    <definedName name="________________a6" hidden="1">{"index",#N/A,FALSE,"INDEX"}</definedName>
    <definedName name="________________a7" localSheetId="11" hidden="1">{"PRINT_EST",#N/A,FALSE,"ESTMON"}</definedName>
    <definedName name="________________a7" hidden="1">{"PRINT_EST",#N/A,FALSE,"ESTMON"}</definedName>
    <definedName name="________________a8" localSheetId="11" hidden="1">{"revsale",#N/A,FALSE,"REV-ยุพดี"}</definedName>
    <definedName name="________________a8" hidden="1">{"revsale",#N/A,FALSE,"REV-ยุพดี"}</definedName>
    <definedName name="________________a9" localSheetId="11" hidden="1">{"revable",#N/A,FALSE,"REVABLE"}</definedName>
    <definedName name="________________a9" hidden="1">{"revable",#N/A,FALSE,"REVABLE"}</definedName>
    <definedName name="________________f5" localSheetId="11" hidden="1">{"'Sheet1'!$L$16"}</definedName>
    <definedName name="________________f5" hidden="1">{"'Sheet1'!$L$16"}</definedName>
    <definedName name="________________gg1" localSheetId="11" hidden="1">{"'Sheet1'!$L$16"}</definedName>
    <definedName name="________________gg1" hidden="1">{"'Sheet1'!$L$16"}</definedName>
    <definedName name="________________h1" localSheetId="11" hidden="1">{"'Sheet1'!$L$16"}</definedName>
    <definedName name="________________h1" hidden="1">{"'Sheet1'!$L$16"}</definedName>
    <definedName name="________________h2" localSheetId="11" hidden="1">{"'Sheet1'!$L$16"}</definedName>
    <definedName name="________________h2" hidden="1">{"'Sheet1'!$L$16"}</definedName>
    <definedName name="________________huy1" localSheetId="11" hidden="1">{"'Sheet1'!$L$16"}</definedName>
    <definedName name="________________huy1" hidden="1">{"'Sheet1'!$L$16"}</definedName>
    <definedName name="________________KP300" localSheetId="11" hidden="1">{"level1",#N/A,FALSE,"1_LEV";"LEVEL1",#N/A,FALSE,"1_LEV"}</definedName>
    <definedName name="________________KP300" hidden="1">{"level1",#N/A,FALSE,"1_LEV";"LEVEL1",#N/A,FALSE,"1_LEV"}</definedName>
    <definedName name="________________NSO2" localSheetId="11" hidden="1">{"'Sheet1'!$L$16"}</definedName>
    <definedName name="________________NSO2" hidden="1">{"'Sheet1'!$L$16"}</definedName>
    <definedName name="________________nso3" localSheetId="11" hidden="1">{"'Sheet1'!$L$16"}</definedName>
    <definedName name="________________nso3" hidden="1">{"'Sheet1'!$L$16"}</definedName>
    <definedName name="________________PA3" localSheetId="11" hidden="1">{"'Sheet1'!$L$16"}</definedName>
    <definedName name="________________PA3" hidden="1">{"'Sheet1'!$L$16"}</definedName>
    <definedName name="________________T01" localSheetId="10" hidden="1">#REF!</definedName>
    <definedName name="________________T01" hidden="1">#REF!</definedName>
    <definedName name="________________thu1" localSheetId="11" hidden="1">{"'Sheet1'!$L$16"}</definedName>
    <definedName name="________________thu1" hidden="1">{"'Sheet1'!$L$16"}</definedName>
    <definedName name="________________thu2" localSheetId="11" hidden="1">{"'Sheet1'!$L$16"}</definedName>
    <definedName name="________________thu2" hidden="1">{"'Sheet1'!$L$16"}</definedName>
    <definedName name="________________thu4" localSheetId="11" hidden="1">{"'Sheet1'!$L$16"}</definedName>
    <definedName name="________________thu4" hidden="1">{"'Sheet1'!$L$16"}</definedName>
    <definedName name="________________thu5" localSheetId="11" hidden="1">{"'Sheet1'!$L$16"}</definedName>
    <definedName name="________________thu5" hidden="1">{"'Sheet1'!$L$16"}</definedName>
    <definedName name="_______________a1" localSheetId="11" hidden="1">{"cashflow",#N/A,FALSE,"CASHFLOW "}</definedName>
    <definedName name="_______________a1" hidden="1">{"cashflow",#N/A,FALSE,"CASHFLOW "}</definedName>
    <definedName name="_______________a10" localSheetId="11" hidden="1">{"sales",#N/A,FALSE,"SALES"}</definedName>
    <definedName name="_______________a10" hidden="1">{"sales",#N/A,FALSE,"SALES"}</definedName>
    <definedName name="_______________a11" localSheetId="11" hidden="1">{"'Sheet1'!$L$16"}</definedName>
    <definedName name="_______________a11" hidden="1">{"'Sheet1'!$L$16"}</definedName>
    <definedName name="_______________a12" localSheetId="11" hidden="1">{"'Sheet1'!$L$16"}</definedName>
    <definedName name="_______________a12" hidden="1">{"'Sheet1'!$L$16"}</definedName>
    <definedName name="_______________a133" localSheetId="11" hidden="1">{"revable",#N/A,FALSE,"REVABLE"}</definedName>
    <definedName name="_______________a133" hidden="1">{"revable",#N/A,FALSE,"REVABLE"}</definedName>
    <definedName name="_______________a2" localSheetId="11" hidden="1">{"hilight1",#N/A,FALSE,"HILIGHT1"}</definedName>
    <definedName name="_______________a2" hidden="1">{"hilight1",#N/A,FALSE,"HILIGHT1"}</definedName>
    <definedName name="_______________a3" localSheetId="11" hidden="1">{"hilight2",#N/A,FALSE,"HILIGHT2"}</definedName>
    <definedName name="_______________a3" hidden="1">{"hilight2",#N/A,FALSE,"HILIGHT2"}</definedName>
    <definedName name="_______________a4" localSheetId="11" hidden="1">{"hilight3",#N/A,FALSE,"HILIGHT3"}</definedName>
    <definedName name="_______________a4" hidden="1">{"hilight3",#N/A,FALSE,"HILIGHT3"}</definedName>
    <definedName name="_______________a5" localSheetId="11" hidden="1">{"income",#N/A,FALSE,"INCOME"}</definedName>
    <definedName name="_______________a5" hidden="1">{"income",#N/A,FALSE,"INCOME"}</definedName>
    <definedName name="_______________a51" localSheetId="11" hidden="1">{"income",#N/A,FALSE,"INCOME"}</definedName>
    <definedName name="_______________a51" hidden="1">{"income",#N/A,FALSE,"INCOME"}</definedName>
    <definedName name="_______________a6" localSheetId="11" hidden="1">{"index",#N/A,FALSE,"INDEX"}</definedName>
    <definedName name="_______________a6" hidden="1">{"index",#N/A,FALSE,"INDEX"}</definedName>
    <definedName name="_______________a7" localSheetId="11" hidden="1">{"PRINT_EST",#N/A,FALSE,"ESTMON"}</definedName>
    <definedName name="_______________a7" hidden="1">{"PRINT_EST",#N/A,FALSE,"ESTMON"}</definedName>
    <definedName name="_______________a8" localSheetId="11" hidden="1">{"revsale",#N/A,FALSE,"REV-ยุพดี"}</definedName>
    <definedName name="_______________a8" hidden="1">{"revsale",#N/A,FALSE,"REV-ยุพดี"}</definedName>
    <definedName name="_______________a9" localSheetId="11" hidden="1">{"revable",#N/A,FALSE,"REVABLE"}</definedName>
    <definedName name="_______________a9" hidden="1">{"revable",#N/A,FALSE,"REVABLE"}</definedName>
    <definedName name="_______________apr2" localSheetId="11" hidden="1">{"'Model'!$A$1:$N$53"}</definedName>
    <definedName name="_______________apr2" hidden="1">{"'Model'!$A$1:$N$53"}</definedName>
    <definedName name="_______________B1" localSheetId="11" hidden="1">{"PRINT_EST",#N/A,FALSE,"ESTMON"}</definedName>
    <definedName name="_______________B1" hidden="1">{"PRINT_EST",#N/A,FALSE,"ESTMON"}</definedName>
    <definedName name="_______________f5" localSheetId="11" hidden="1">{"'Sheet1'!$L$16"}</definedName>
    <definedName name="_______________f5" hidden="1">{"'Sheet1'!$L$16"}</definedName>
    <definedName name="_______________FOH2006" localSheetId="11" hidden="1">{#N/A,#N/A,FALSE,"TL";#N/A,#N/A,FALSE,"KK";#N/A,#N/A,FALSE,"TS";#N/A,#N/A,FALSE,"KW";#N/A,#N/A,FALSE,"LP";#N/A,#N/A,FALSE,"DC"}</definedName>
    <definedName name="_______________FOH2006" hidden="1">{#N/A,#N/A,FALSE,"TL";#N/A,#N/A,FALSE,"KK";#N/A,#N/A,FALSE,"TS";#N/A,#N/A,FALSE,"KW";#N/A,#N/A,FALSE,"LP";#N/A,#N/A,FALSE,"DC"}</definedName>
    <definedName name="_______________h2" localSheetId="11" hidden="1">{"'Model'!$A$1:$N$53"}</definedName>
    <definedName name="_______________h2" hidden="1">{"'Model'!$A$1:$N$53"}</definedName>
    <definedName name="_______________KP300" localSheetId="11" hidden="1">{"level1",#N/A,FALSE,"1_LEV";"LEVEL1",#N/A,FALSE,"1_LEV"}</definedName>
    <definedName name="_______________KP300" hidden="1">{"level1",#N/A,FALSE,"1_LEV";"LEVEL1",#N/A,FALSE,"1_LEV"}</definedName>
    <definedName name="_____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localSheetId="11" hidden="1">{"'Sheet1'!$L$16"}</definedName>
    <definedName name="_______________NSO2" hidden="1">{"'Sheet1'!$L$16"}</definedName>
    <definedName name="_______________T01" localSheetId="10" hidden="1">#REF!</definedName>
    <definedName name="_______________T01" hidden="1">#REF!</definedName>
    <definedName name="______________a1" localSheetId="11" hidden="1">{"cashflow",#N/A,FALSE,"CASHFLOW "}</definedName>
    <definedName name="______________a1" hidden="1">{"cashflow",#N/A,FALSE,"CASHFLOW "}</definedName>
    <definedName name="______________a10" localSheetId="11" hidden="1">{"sales",#N/A,FALSE,"SALES"}</definedName>
    <definedName name="______________a10" hidden="1">{"sales",#N/A,FALSE,"SALES"}</definedName>
    <definedName name="______________a11" localSheetId="11" hidden="1">{"'Sheet1'!$L$16"}</definedName>
    <definedName name="______________a11" hidden="1">{"'Sheet1'!$L$16"}</definedName>
    <definedName name="______________a12" localSheetId="11" hidden="1">{"'Sheet1'!$L$16"}</definedName>
    <definedName name="______________a12" hidden="1">{"'Sheet1'!$L$16"}</definedName>
    <definedName name="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localSheetId="11" hidden="1">{"revable",#N/A,FALSE,"REVABLE"}</definedName>
    <definedName name="______________a133" hidden="1">{"revable",#N/A,FALSE,"REVABLE"}</definedName>
    <definedName name="______________a2" localSheetId="11" hidden="1">{"hilight1",#N/A,FALSE,"HILIGHT1"}</definedName>
    <definedName name="______________a2" hidden="1">{"hilight1",#N/A,FALSE,"HILIGHT1"}</definedName>
    <definedName name="______________a3" localSheetId="11" hidden="1">{"hilight2",#N/A,FALSE,"HILIGHT2"}</definedName>
    <definedName name="______________a3" hidden="1">{"hilight2",#N/A,FALSE,"HILIGHT2"}</definedName>
    <definedName name="______________a4" localSheetId="11" hidden="1">{"hilight3",#N/A,FALSE,"HILIGHT3"}</definedName>
    <definedName name="______________a4" hidden="1">{"hilight3",#N/A,FALSE,"HILIGHT3"}</definedName>
    <definedName name="______________a5" localSheetId="11" hidden="1">{"income",#N/A,FALSE,"INCOME"}</definedName>
    <definedName name="______________a5" hidden="1">{"income",#N/A,FALSE,"INCOME"}</definedName>
    <definedName name="______________a51" localSheetId="11" hidden="1">{"income",#N/A,FALSE,"INCOME"}</definedName>
    <definedName name="______________a51" hidden="1">{"income",#N/A,FALSE,"INCOME"}</definedName>
    <definedName name="______________a6" localSheetId="11" hidden="1">{"index",#N/A,FALSE,"INDEX"}</definedName>
    <definedName name="______________a6" hidden="1">{"index",#N/A,FALSE,"INDEX"}</definedName>
    <definedName name="______________a7" localSheetId="11" hidden="1">{"PRINT_EST",#N/A,FALSE,"ESTMON"}</definedName>
    <definedName name="______________a7" hidden="1">{"PRINT_EST",#N/A,FALSE,"ESTMON"}</definedName>
    <definedName name="______________a8" localSheetId="11" hidden="1">{"revsale",#N/A,FALSE,"REV-ยุพดี"}</definedName>
    <definedName name="______________a8" hidden="1">{"revsale",#N/A,FALSE,"REV-ยุพดี"}</definedName>
    <definedName name="______________a9" localSheetId="11" hidden="1">{"revable",#N/A,FALSE,"REVABLE"}</definedName>
    <definedName name="______________a9" hidden="1">{"revable",#N/A,FALSE,"REVABLE"}</definedName>
    <definedName name="______________apr2" localSheetId="11" hidden="1">{"'Model'!$A$1:$N$53"}</definedName>
    <definedName name="______________apr2" hidden="1">{"'Model'!$A$1:$N$53"}</definedName>
    <definedName name="______________B1" localSheetId="11" hidden="1">{"PRINT_EST",#N/A,FALSE,"ESTMON"}</definedName>
    <definedName name="______________B1" hidden="1">{"PRINT_EST",#N/A,FALSE,"ESTMON"}</definedName>
    <definedName name="______________f5" localSheetId="11" hidden="1">{"'Sheet1'!$L$16"}</definedName>
    <definedName name="______________f5" hidden="1">{"'Sheet1'!$L$16"}</definedName>
    <definedName name="______________FOH2006" localSheetId="11" hidden="1">{#N/A,#N/A,FALSE,"TL";#N/A,#N/A,FALSE,"KK";#N/A,#N/A,FALSE,"TS";#N/A,#N/A,FALSE,"KW";#N/A,#N/A,FALSE,"LP";#N/A,#N/A,FALSE,"DC"}</definedName>
    <definedName name="______________FOH2006" hidden="1">{#N/A,#N/A,FALSE,"TL";#N/A,#N/A,FALSE,"KK";#N/A,#N/A,FALSE,"TS";#N/A,#N/A,FALSE,"KW";#N/A,#N/A,FALSE,"LP";#N/A,#N/A,FALSE,"DC"}</definedName>
    <definedName name="______________gg1" localSheetId="11" hidden="1">{"'Sheet1'!$L$16"}</definedName>
    <definedName name="______________gg1" hidden="1">{"'Sheet1'!$L$16"}</definedName>
    <definedName name="______________h1" localSheetId="11" hidden="1">{"'Sheet1'!$L$16"}</definedName>
    <definedName name="______________h1" hidden="1">{"'Sheet1'!$L$16"}</definedName>
    <definedName name="______________h2" localSheetId="11" hidden="1">{"'Sheet1'!$L$16"}</definedName>
    <definedName name="______________h2" hidden="1">{"'Sheet1'!$L$16"}</definedName>
    <definedName name="______________huy1" localSheetId="11" hidden="1">{"'Sheet1'!$L$16"}</definedName>
    <definedName name="______________huy1" hidden="1">{"'Sheet1'!$L$16"}</definedName>
    <definedName name="______________KP300" localSheetId="11" hidden="1">{"level1",#N/A,FALSE,"1_LEV";"LEVEL1",#N/A,FALSE,"1_LEV"}</definedName>
    <definedName name="______________KP300" hidden="1">{"level1",#N/A,FALSE,"1_LEV";"LEVEL1",#N/A,FALSE,"1_LEV"}</definedName>
    <definedName name="____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localSheetId="11" hidden="1">{"'Sheet1'!$L$16"}</definedName>
    <definedName name="______________NSO2" hidden="1">{"'Sheet1'!$L$16"}</definedName>
    <definedName name="______________nso3" localSheetId="11" hidden="1">{"'Sheet1'!$L$16"}</definedName>
    <definedName name="______________nso3" hidden="1">{"'Sheet1'!$L$16"}</definedName>
    <definedName name="______________PA3" localSheetId="11" hidden="1">{"'Sheet1'!$L$16"}</definedName>
    <definedName name="______________PA3" hidden="1">{"'Sheet1'!$L$16"}</definedName>
    <definedName name="______________T01" localSheetId="10" hidden="1">#REF!</definedName>
    <definedName name="______________T01" hidden="1">#REF!</definedName>
    <definedName name="______________thu1" localSheetId="11" hidden="1">{"'Sheet1'!$L$16"}</definedName>
    <definedName name="______________thu1" hidden="1">{"'Sheet1'!$L$16"}</definedName>
    <definedName name="______________thu2" localSheetId="11" hidden="1">{"'Sheet1'!$L$16"}</definedName>
    <definedName name="______________thu2" hidden="1">{"'Sheet1'!$L$16"}</definedName>
    <definedName name="______________thu4" localSheetId="11" hidden="1">{"'Sheet1'!$L$16"}</definedName>
    <definedName name="______________thu4" hidden="1">{"'Sheet1'!$L$16"}</definedName>
    <definedName name="______________thu5" localSheetId="11" hidden="1">{"'Sheet1'!$L$16"}</definedName>
    <definedName name="______________thu5" hidden="1">{"'Sheet1'!$L$16"}</definedName>
    <definedName name="______________xlfn.BAHTTEXT" hidden="1">#NAME?</definedName>
    <definedName name="_____________a1" localSheetId="11" hidden="1">{"cashflow",#N/A,FALSE,"CASHFLOW "}</definedName>
    <definedName name="_____________a1" hidden="1">{"cashflow",#N/A,FALSE,"CASHFLOW "}</definedName>
    <definedName name="_____________a10" localSheetId="11" hidden="1">{"sales",#N/A,FALSE,"SALES"}</definedName>
    <definedName name="_____________a10" hidden="1">{"sales",#N/A,FALSE,"SALES"}</definedName>
    <definedName name="_____________a11" localSheetId="11" hidden="1">{"'Sheet1'!$L$16"}</definedName>
    <definedName name="_____________a11" hidden="1">{"'Sheet1'!$L$16"}</definedName>
    <definedName name="_____________a12" localSheetId="11" hidden="1">{"'Sheet1'!$L$16"}</definedName>
    <definedName name="_____________a12" hidden="1">{"'Sheet1'!$L$16"}</definedName>
    <definedName name="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localSheetId="11" hidden="1">{"revable",#N/A,FALSE,"REVABLE"}</definedName>
    <definedName name="_____________a133" hidden="1">{"revable",#N/A,FALSE,"REVABLE"}</definedName>
    <definedName name="_____________a2" localSheetId="11" hidden="1">{"hilight1",#N/A,FALSE,"HILIGHT1"}</definedName>
    <definedName name="_____________a2" hidden="1">{"hilight1",#N/A,FALSE,"HILIGHT1"}</definedName>
    <definedName name="_____________a3" localSheetId="11" hidden="1">{"hilight2",#N/A,FALSE,"HILIGHT2"}</definedName>
    <definedName name="_____________a3" hidden="1">{"hilight2",#N/A,FALSE,"HILIGHT2"}</definedName>
    <definedName name="_____________a4" localSheetId="11" hidden="1">{"hilight3",#N/A,FALSE,"HILIGHT3"}</definedName>
    <definedName name="_____________a4" hidden="1">{"hilight3",#N/A,FALSE,"HILIGHT3"}</definedName>
    <definedName name="_____________a5" localSheetId="11" hidden="1">{"income",#N/A,FALSE,"INCOME"}</definedName>
    <definedName name="_____________a5" hidden="1">{"income",#N/A,FALSE,"INCOME"}</definedName>
    <definedName name="_____________a51" localSheetId="11" hidden="1">{"income",#N/A,FALSE,"INCOME"}</definedName>
    <definedName name="_____________a51" hidden="1">{"income",#N/A,FALSE,"INCOME"}</definedName>
    <definedName name="_____________a6" localSheetId="11" hidden="1">{"index",#N/A,FALSE,"INDEX"}</definedName>
    <definedName name="_____________a6" hidden="1">{"index",#N/A,FALSE,"INDEX"}</definedName>
    <definedName name="_____________a7" localSheetId="11" hidden="1">{"PRINT_EST",#N/A,FALSE,"ESTMON"}</definedName>
    <definedName name="_____________a7" hidden="1">{"PRINT_EST",#N/A,FALSE,"ESTMON"}</definedName>
    <definedName name="_____________a8" localSheetId="11" hidden="1">{"revsale",#N/A,FALSE,"REV-ยุพดี"}</definedName>
    <definedName name="_____________a8" hidden="1">{"revsale",#N/A,FALSE,"REV-ยุพดี"}</definedName>
    <definedName name="_____________a9" localSheetId="11" hidden="1">{"revable",#N/A,FALSE,"REVABLE"}</definedName>
    <definedName name="_____________a9" hidden="1">{"revable",#N/A,FALSE,"REVABLE"}</definedName>
    <definedName name="_____________apr2" localSheetId="11" hidden="1">{"'Model'!$A$1:$N$53"}</definedName>
    <definedName name="_____________apr2" hidden="1">{"'Model'!$A$1:$N$53"}</definedName>
    <definedName name="_____________B1" localSheetId="11" hidden="1">{"PRINT_EST",#N/A,FALSE,"ESTMON"}</definedName>
    <definedName name="_____________B1" hidden="1">{"PRINT_EST",#N/A,FALSE,"ESTMON"}</definedName>
    <definedName name="_____________f5" localSheetId="11" hidden="1">{"'Sheet1'!$L$16"}</definedName>
    <definedName name="_____________f5" hidden="1">{"'Sheet1'!$L$16"}</definedName>
    <definedName name="_____________FOH2006" localSheetId="11" hidden="1">{#N/A,#N/A,FALSE,"TL";#N/A,#N/A,FALSE,"KK";#N/A,#N/A,FALSE,"TS";#N/A,#N/A,FALSE,"KW";#N/A,#N/A,FALSE,"LP";#N/A,#N/A,FALSE,"DC"}</definedName>
    <definedName name="_____________FOH2006" hidden="1">{#N/A,#N/A,FALSE,"TL";#N/A,#N/A,FALSE,"KK";#N/A,#N/A,FALSE,"TS";#N/A,#N/A,FALSE,"KW";#N/A,#N/A,FALSE,"LP";#N/A,#N/A,FALSE,"DC"}</definedName>
    <definedName name="_____________gg1" localSheetId="11" hidden="1">{"'Sheet1'!$L$16"}</definedName>
    <definedName name="_____________gg1" hidden="1">{"'Sheet1'!$L$16"}</definedName>
    <definedName name="_____________h1" localSheetId="11" hidden="1">{"'Sheet1'!$L$16"}</definedName>
    <definedName name="_____________h1" hidden="1">{"'Sheet1'!$L$16"}</definedName>
    <definedName name="_____________h2" localSheetId="11" hidden="1">{"'Sheet1'!$L$16"}</definedName>
    <definedName name="_____________h2" hidden="1">{"'Sheet1'!$L$16"}</definedName>
    <definedName name="_____________huy1" localSheetId="11" hidden="1">{"'Sheet1'!$L$16"}</definedName>
    <definedName name="_____________huy1" hidden="1">{"'Sheet1'!$L$16"}</definedName>
    <definedName name="_____________KP300" localSheetId="11" hidden="1">{"level1",#N/A,FALSE,"1_LEV";"LEVEL1",#N/A,FALSE,"1_LEV"}</definedName>
    <definedName name="_____________KP300" hidden="1">{"level1",#N/A,FALSE,"1_LEV";"LEVEL1",#N/A,FALSE,"1_LEV"}</definedName>
    <definedName name="___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localSheetId="11" hidden="1">{"'Sheet1'!$L$16"}</definedName>
    <definedName name="_____________NSO2" hidden="1">{"'Sheet1'!$L$16"}</definedName>
    <definedName name="_____________nso3" localSheetId="11" hidden="1">{"'Sheet1'!$L$16"}</definedName>
    <definedName name="_____________nso3" hidden="1">{"'Sheet1'!$L$16"}</definedName>
    <definedName name="_____________PA3" localSheetId="11" hidden="1">{"'Sheet1'!$L$16"}</definedName>
    <definedName name="_____________PA3" hidden="1">{"'Sheet1'!$L$16"}</definedName>
    <definedName name="_____________T01" localSheetId="10" hidden="1">#REF!</definedName>
    <definedName name="_____________T01" hidden="1">#REF!</definedName>
    <definedName name="_____________thu1" localSheetId="11" hidden="1">{"'Sheet1'!$L$16"}</definedName>
    <definedName name="_____________thu1" hidden="1">{"'Sheet1'!$L$16"}</definedName>
    <definedName name="_____________thu2" localSheetId="11" hidden="1">{"'Sheet1'!$L$16"}</definedName>
    <definedName name="_____________thu2" hidden="1">{"'Sheet1'!$L$16"}</definedName>
    <definedName name="_____________thu4" localSheetId="11" hidden="1">{"'Sheet1'!$L$16"}</definedName>
    <definedName name="_____________thu4" hidden="1">{"'Sheet1'!$L$16"}</definedName>
    <definedName name="_____________thu5" localSheetId="11" hidden="1">{"'Sheet1'!$L$16"}</definedName>
    <definedName name="_____________thu5" hidden="1">{"'Sheet1'!$L$16"}</definedName>
    <definedName name="_____________xlfn.BAHTTEXT" hidden="1">#NAME?</definedName>
    <definedName name="____________a1" localSheetId="11" hidden="1">{"cashflow",#N/A,FALSE,"CASHFLOW "}</definedName>
    <definedName name="____________a1" hidden="1">{"cashflow",#N/A,FALSE,"CASHFLOW "}</definedName>
    <definedName name="____________a10" localSheetId="11" hidden="1">{"sales",#N/A,FALSE,"SALES"}</definedName>
    <definedName name="____________a10" hidden="1">{"sales",#N/A,FALSE,"SALES"}</definedName>
    <definedName name="____________a11" localSheetId="11" hidden="1">{"'Sheet1'!$L$16"}</definedName>
    <definedName name="____________a11" hidden="1">{"'Sheet1'!$L$16"}</definedName>
    <definedName name="____________a12" localSheetId="11" hidden="1">{"'Sheet1'!$L$16"}</definedName>
    <definedName name="____________a12" hidden="1">{"'Sheet1'!$L$16"}</definedName>
    <definedName name="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localSheetId="11" hidden="1">{"revable",#N/A,FALSE,"REVABLE"}</definedName>
    <definedName name="____________a133" hidden="1">{"revable",#N/A,FALSE,"REVABLE"}</definedName>
    <definedName name="____________a2" localSheetId="11" hidden="1">{"hilight1",#N/A,FALSE,"HILIGHT1"}</definedName>
    <definedName name="____________a2" hidden="1">{"hilight1",#N/A,FALSE,"HILIGHT1"}</definedName>
    <definedName name="____________a3" localSheetId="11" hidden="1">{"hilight2",#N/A,FALSE,"HILIGHT2"}</definedName>
    <definedName name="____________a3" hidden="1">{"hilight2",#N/A,FALSE,"HILIGHT2"}</definedName>
    <definedName name="____________a4" localSheetId="11" hidden="1">{"hilight3",#N/A,FALSE,"HILIGHT3"}</definedName>
    <definedName name="____________a4" hidden="1">{"hilight3",#N/A,FALSE,"HILIGHT3"}</definedName>
    <definedName name="____________a5" localSheetId="11" hidden="1">{"income",#N/A,FALSE,"INCOME"}</definedName>
    <definedName name="____________a5" hidden="1">{"income",#N/A,FALSE,"INCOME"}</definedName>
    <definedName name="____________a51" localSheetId="11" hidden="1">{"income",#N/A,FALSE,"INCOME"}</definedName>
    <definedName name="____________a51" hidden="1">{"income",#N/A,FALSE,"INCOME"}</definedName>
    <definedName name="____________a6" localSheetId="11" hidden="1">{"index",#N/A,FALSE,"INDEX"}</definedName>
    <definedName name="____________a6" hidden="1">{"index",#N/A,FALSE,"INDEX"}</definedName>
    <definedName name="____________a7" localSheetId="11" hidden="1">{"PRINT_EST",#N/A,FALSE,"ESTMON"}</definedName>
    <definedName name="____________a7" hidden="1">{"PRINT_EST",#N/A,FALSE,"ESTMON"}</definedName>
    <definedName name="____________a8" localSheetId="11" hidden="1">{"revsale",#N/A,FALSE,"REV-ยุพดี"}</definedName>
    <definedName name="____________a8" hidden="1">{"revsale",#N/A,FALSE,"REV-ยุพดี"}</definedName>
    <definedName name="____________a9" localSheetId="11" hidden="1">{"revable",#N/A,FALSE,"REVABLE"}</definedName>
    <definedName name="____________a9" hidden="1">{"revable",#N/A,FALSE,"REVABLE"}</definedName>
    <definedName name="____________apr2" localSheetId="11" hidden="1">{"'Model'!$A$1:$N$53"}</definedName>
    <definedName name="____________apr2" hidden="1">{"'Model'!$A$1:$N$53"}</definedName>
    <definedName name="____________B1" localSheetId="11" hidden="1">{"PRINT_EST",#N/A,FALSE,"ESTMON"}</definedName>
    <definedName name="____________B1" hidden="1">{"PRINT_EST",#N/A,FALSE,"ESTMON"}</definedName>
    <definedName name="____________f5" localSheetId="11" hidden="1">{"'Sheet1'!$L$16"}</definedName>
    <definedName name="____________f5" hidden="1">{"'Sheet1'!$L$16"}</definedName>
    <definedName name="____________FOH2006" localSheetId="11" hidden="1">{#N/A,#N/A,FALSE,"TL";#N/A,#N/A,FALSE,"KK";#N/A,#N/A,FALSE,"TS";#N/A,#N/A,FALSE,"KW";#N/A,#N/A,FALSE,"LP";#N/A,#N/A,FALSE,"DC"}</definedName>
    <definedName name="____________FOH2006" hidden="1">{#N/A,#N/A,FALSE,"TL";#N/A,#N/A,FALSE,"KK";#N/A,#N/A,FALSE,"TS";#N/A,#N/A,FALSE,"KW";#N/A,#N/A,FALSE,"LP";#N/A,#N/A,FALSE,"DC"}</definedName>
    <definedName name="____________gg1" localSheetId="11" hidden="1">{"'Sheet1'!$L$16"}</definedName>
    <definedName name="____________gg1" hidden="1">{"'Sheet1'!$L$16"}</definedName>
    <definedName name="____________h1" localSheetId="11" hidden="1">{"'Sheet1'!$L$16"}</definedName>
    <definedName name="____________h1" hidden="1">{"'Sheet1'!$L$16"}</definedName>
    <definedName name="____________h2" localSheetId="11" hidden="1">{"'Sheet1'!$L$16"}</definedName>
    <definedName name="____________h2" hidden="1">{"'Sheet1'!$L$16"}</definedName>
    <definedName name="____________huy1" localSheetId="11" hidden="1">{"'Sheet1'!$L$16"}</definedName>
    <definedName name="____________huy1" hidden="1">{"'Sheet1'!$L$16"}</definedName>
    <definedName name="____________KP300" localSheetId="11" hidden="1">{"level1",#N/A,FALSE,"1_LEV";"LEVEL1",#N/A,FALSE,"1_LEV"}</definedName>
    <definedName name="____________KP300" hidden="1">{"level1",#N/A,FALSE,"1_LEV";"LEVEL1",#N/A,FALSE,"1_LEV"}</definedName>
    <definedName name="__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localSheetId="11" hidden="1">{"'Sheet1'!$L$16"}</definedName>
    <definedName name="____________NSO2" hidden="1">{"'Sheet1'!$L$16"}</definedName>
    <definedName name="____________nso3" localSheetId="11" hidden="1">{"'Sheet1'!$L$16"}</definedName>
    <definedName name="____________nso3" hidden="1">{"'Sheet1'!$L$16"}</definedName>
    <definedName name="____________PA3" localSheetId="11" hidden="1">{"'Sheet1'!$L$16"}</definedName>
    <definedName name="____________PA3" hidden="1">{"'Sheet1'!$L$16"}</definedName>
    <definedName name="____________T01" localSheetId="10" hidden="1">#REF!</definedName>
    <definedName name="____________T01" hidden="1">#REF!</definedName>
    <definedName name="____________thu1" localSheetId="11" hidden="1">{"'Sheet1'!$L$16"}</definedName>
    <definedName name="____________thu1" hidden="1">{"'Sheet1'!$L$16"}</definedName>
    <definedName name="____________thu2" localSheetId="11" hidden="1">{"'Sheet1'!$L$16"}</definedName>
    <definedName name="____________thu2" hidden="1">{"'Sheet1'!$L$16"}</definedName>
    <definedName name="____________thu4" localSheetId="11" hidden="1">{"'Sheet1'!$L$16"}</definedName>
    <definedName name="____________thu4" hidden="1">{"'Sheet1'!$L$16"}</definedName>
    <definedName name="____________thu5" localSheetId="11" hidden="1">{"'Sheet1'!$L$16"}</definedName>
    <definedName name="____________thu5" hidden="1">{"'Sheet1'!$L$16"}</definedName>
    <definedName name="____________xlfn.BAHTTEXT" hidden="1">#NAME?</definedName>
    <definedName name="___________a1" localSheetId="11" hidden="1">{"cashflow",#N/A,FALSE,"CASHFLOW "}</definedName>
    <definedName name="___________a1" hidden="1">{"cashflow",#N/A,FALSE,"CASHFLOW "}</definedName>
    <definedName name="___________a10" localSheetId="11" hidden="1">{"sales",#N/A,FALSE,"SALES"}</definedName>
    <definedName name="___________a10" hidden="1">{"sales",#N/A,FALSE,"SALES"}</definedName>
    <definedName name="___________a11" localSheetId="11" hidden="1">{"'Sheet1'!$L$16"}</definedName>
    <definedName name="___________a11" hidden="1">{"'Sheet1'!$L$16"}</definedName>
    <definedName name="___________a12" localSheetId="11" hidden="1">{"'Sheet1'!$L$16"}</definedName>
    <definedName name="___________a12" hidden="1">{"'Sheet1'!$L$16"}</definedName>
    <definedName name="___________a133" localSheetId="11" hidden="1">{"revable",#N/A,FALSE,"REVABLE"}</definedName>
    <definedName name="___________a133" hidden="1">{"revable",#N/A,FALSE,"REVABLE"}</definedName>
    <definedName name="___________a2" localSheetId="11" hidden="1">{"hilight1",#N/A,FALSE,"HILIGHT1"}</definedName>
    <definedName name="___________a2" hidden="1">{"hilight1",#N/A,FALSE,"HILIGHT1"}</definedName>
    <definedName name="___________a3" localSheetId="11" hidden="1">{"hilight2",#N/A,FALSE,"HILIGHT2"}</definedName>
    <definedName name="___________a3" hidden="1">{"hilight2",#N/A,FALSE,"HILIGHT2"}</definedName>
    <definedName name="___________a4" localSheetId="11" hidden="1">{"hilight3",#N/A,FALSE,"HILIGHT3"}</definedName>
    <definedName name="___________a4" hidden="1">{"hilight3",#N/A,FALSE,"HILIGHT3"}</definedName>
    <definedName name="___________a5" localSheetId="11" hidden="1">{"income",#N/A,FALSE,"INCOME"}</definedName>
    <definedName name="___________a5" hidden="1">{"income",#N/A,FALSE,"INCOME"}</definedName>
    <definedName name="___________a51" localSheetId="11" hidden="1">{"income",#N/A,FALSE,"INCOME"}</definedName>
    <definedName name="___________a51" hidden="1">{"income",#N/A,FALSE,"INCOME"}</definedName>
    <definedName name="___________a6" localSheetId="11" hidden="1">{"index",#N/A,FALSE,"INDEX"}</definedName>
    <definedName name="___________a6" hidden="1">{"index",#N/A,FALSE,"INDEX"}</definedName>
    <definedName name="___________a7" localSheetId="11" hidden="1">{"PRINT_EST",#N/A,FALSE,"ESTMON"}</definedName>
    <definedName name="___________a7" hidden="1">{"PRINT_EST",#N/A,FALSE,"ESTMON"}</definedName>
    <definedName name="___________a8" localSheetId="11" hidden="1">{"revsale",#N/A,FALSE,"REV-ยุพดี"}</definedName>
    <definedName name="___________a8" hidden="1">{"revsale",#N/A,FALSE,"REV-ยุพดี"}</definedName>
    <definedName name="___________a9" localSheetId="11" hidden="1">{"revable",#N/A,FALSE,"REVABLE"}</definedName>
    <definedName name="___________a9" hidden="1">{"revable",#N/A,FALSE,"REVABLE"}</definedName>
    <definedName name="___________B1" localSheetId="11" hidden="1">{"PRINT_EST",#N/A,FALSE,"ESTMON"}</definedName>
    <definedName name="___________B1" hidden="1">{"PRINT_EST",#N/A,FALSE,"ESTMON"}</definedName>
    <definedName name="___________f5" localSheetId="11" hidden="1">{"'Sheet1'!$L$16"}</definedName>
    <definedName name="___________f5" hidden="1">{"'Sheet1'!$L$16"}</definedName>
    <definedName name="___________FOH2006" localSheetId="11" hidden="1">{#N/A,#N/A,FALSE,"TL";#N/A,#N/A,FALSE,"KK";#N/A,#N/A,FALSE,"TS";#N/A,#N/A,FALSE,"KW";#N/A,#N/A,FALSE,"LP";#N/A,#N/A,FALSE,"DC"}</definedName>
    <definedName name="___________FOH2006" localSheetId="0" hidden="1">{#N/A,#N/A,FALSE,"TL";#N/A,#N/A,FALSE,"KK";#N/A,#N/A,FALSE,"TS";#N/A,#N/A,FALSE,"KW";#N/A,#N/A,FALSE,"LP";#N/A,#N/A,FALSE,"DC"}</definedName>
    <definedName name="___________FOH2006" hidden="1">{#N/A,#N/A,FALSE,"TL";#N/A,#N/A,FALSE,"KK";#N/A,#N/A,FALSE,"TS";#N/A,#N/A,FALSE,"KW";#N/A,#N/A,FALSE,"LP";#N/A,#N/A,FALSE,"DC"}</definedName>
    <definedName name="___________KP300" localSheetId="11" hidden="1">{"level1",#N/A,FALSE,"1_LEV";"LEVEL1",#N/A,FALSE,"1_LEV"}</definedName>
    <definedName name="___________KP300" hidden="1">{"level1",#N/A,FALSE,"1_LEV";"LEVEL1",#N/A,FALSE,"1_LEV"}</definedName>
    <definedName name="_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localSheetId="11" hidden="1">{#N/A,#N/A,FALSE,"Assessment";#N/A,#N/A,FALSE,"Staffing";#N/A,#N/A,FALSE,"Hires";#N/A,#N/A,FALSE,"Assumptions"}</definedName>
    <definedName name="___________nat2" hidden="1">{#N/A,#N/A,FALSE,"Assessment";#N/A,#N/A,FALSE,"Staffing";#N/A,#N/A,FALSE,"Hires";#N/A,#N/A,FALSE,"Assumptions"}</definedName>
    <definedName name="___________nat3" localSheetId="11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localSheetId="11" hidden="1">{"'Sheet1'!$L$16"}</definedName>
    <definedName name="___________NSO2" hidden="1">{"'Sheet1'!$L$16"}</definedName>
    <definedName name="___________PA3" localSheetId="11" hidden="1">{"'Sheet1'!$L$16"}</definedName>
    <definedName name="___________PA3" hidden="1">{"'Sheet1'!$L$16"}</definedName>
    <definedName name="___________T01" localSheetId="10" hidden="1">#REF!</definedName>
    <definedName name="___________T01" hidden="1">#REF!</definedName>
    <definedName name="___________xlfn.BAHTTEXT" hidden="1">#NAME?</definedName>
    <definedName name="__________a1" localSheetId="11" hidden="1">{"cashflow",#N/A,FALSE,"CASHFLOW "}</definedName>
    <definedName name="__________a1" localSheetId="0" hidden="1">{"cashflow",#N/A,FALSE,"CASHFLOW "}</definedName>
    <definedName name="__________a1" hidden="1">{"cashflow",#N/A,FALSE,"CASHFLOW "}</definedName>
    <definedName name="__________a10" localSheetId="11" hidden="1">{"sales",#N/A,FALSE,"SALES"}</definedName>
    <definedName name="__________a10" localSheetId="0" hidden="1">{"sales",#N/A,FALSE,"SALES"}</definedName>
    <definedName name="__________a10" hidden="1">{"sales",#N/A,FALSE,"SALES"}</definedName>
    <definedName name="__________a11" localSheetId="11" hidden="1">{"'Sheet1'!$L$16"}</definedName>
    <definedName name="__________a11" hidden="1">{"'Sheet1'!$L$16"}</definedName>
    <definedName name="__________a12" localSheetId="11" hidden="1">{"'Sheet1'!$L$16"}</definedName>
    <definedName name="__________a12" hidden="1">{"'Sheet1'!$L$16"}</definedName>
    <definedName name="__________a133" localSheetId="11" hidden="1">{"revable",#N/A,FALSE,"REVABLE"}</definedName>
    <definedName name="__________a133" hidden="1">{"revable",#N/A,FALSE,"REVABLE"}</definedName>
    <definedName name="__________a2" localSheetId="11" hidden="1">{"hilight1",#N/A,FALSE,"HILIGHT1"}</definedName>
    <definedName name="__________a2" localSheetId="0" hidden="1">{"hilight1",#N/A,FALSE,"HILIGHT1"}</definedName>
    <definedName name="__________a2" hidden="1">{"hilight1",#N/A,FALSE,"HILIGHT1"}</definedName>
    <definedName name="__________a3" localSheetId="11" hidden="1">{"hilight2",#N/A,FALSE,"HILIGHT2"}</definedName>
    <definedName name="__________a3" localSheetId="0" hidden="1">{"hilight2",#N/A,FALSE,"HILIGHT2"}</definedName>
    <definedName name="__________a3" hidden="1">{"hilight2",#N/A,FALSE,"HILIGHT2"}</definedName>
    <definedName name="__________a4" localSheetId="11" hidden="1">{"hilight3",#N/A,FALSE,"HILIGHT3"}</definedName>
    <definedName name="__________a4" localSheetId="0" hidden="1">{"hilight3",#N/A,FALSE,"HILIGHT3"}</definedName>
    <definedName name="__________a4" hidden="1">{"hilight3",#N/A,FALSE,"HILIGHT3"}</definedName>
    <definedName name="__________a5" localSheetId="11" hidden="1">{"income",#N/A,FALSE,"INCOME"}</definedName>
    <definedName name="__________a5" localSheetId="0" hidden="1">{"income",#N/A,FALSE,"INCOME"}</definedName>
    <definedName name="__________a5" hidden="1">{"income",#N/A,FALSE,"INCOME"}</definedName>
    <definedName name="__________a51" localSheetId="11" hidden="1">{"income",#N/A,FALSE,"INCOME"}</definedName>
    <definedName name="__________a51" hidden="1">{"income",#N/A,FALSE,"INCOME"}</definedName>
    <definedName name="__________a6" localSheetId="11" hidden="1">{"index",#N/A,FALSE,"INDEX"}</definedName>
    <definedName name="__________a6" localSheetId="0" hidden="1">{"index",#N/A,FALSE,"INDEX"}</definedName>
    <definedName name="__________a6" hidden="1">{"index",#N/A,FALSE,"INDEX"}</definedName>
    <definedName name="__________a7" localSheetId="11" hidden="1">{"PRINT_EST",#N/A,FALSE,"ESTMON"}</definedName>
    <definedName name="__________a7" localSheetId="0" hidden="1">{"PRINT_EST",#N/A,FALSE,"ESTMON"}</definedName>
    <definedName name="__________a7" hidden="1">{"PRINT_EST",#N/A,FALSE,"ESTMON"}</definedName>
    <definedName name="__________a8" localSheetId="11" hidden="1">{"revsale",#N/A,FALSE,"REV-ยุพดี"}</definedName>
    <definedName name="__________a8" localSheetId="0" hidden="1">{"revsale",#N/A,FALSE,"REV-ยุพดี"}</definedName>
    <definedName name="__________a8" hidden="1">{"revsale",#N/A,FALSE,"REV-ยุพดี"}</definedName>
    <definedName name="__________a9" localSheetId="11" hidden="1">{"revable",#N/A,FALSE,"REVABLE"}</definedName>
    <definedName name="__________a9" localSheetId="0" hidden="1">{"revable",#N/A,FALSE,"REVABLE"}</definedName>
    <definedName name="__________a9" hidden="1">{"revable",#N/A,FALSE,"REVABLE"}</definedName>
    <definedName name="__________apr2" localSheetId="11" hidden="1">{"'Model'!$A$1:$N$53"}</definedName>
    <definedName name="__________apr2" hidden="1">{"'Model'!$A$1:$N$53"}</definedName>
    <definedName name="__________b1" localSheetId="11" hidden="1">{"'Sheet1'!$L$16"}</definedName>
    <definedName name="__________b1" hidden="1">{"'Sheet1'!$L$16"}</definedName>
    <definedName name="__________b3" localSheetId="11" hidden="1">{"'Sheet1'!$L$16"}</definedName>
    <definedName name="__________b3" hidden="1">{"'Sheet1'!$L$16"}</definedName>
    <definedName name="__________b4" localSheetId="11" hidden="1">{"'Sheet1'!$L$16"}</definedName>
    <definedName name="__________b4" hidden="1">{"'Sheet1'!$L$16"}</definedName>
    <definedName name="__________b5" localSheetId="11" hidden="1">{"'Sheet1'!$L$16"}</definedName>
    <definedName name="__________b5" hidden="1">{"'Sheet1'!$L$16"}</definedName>
    <definedName name="__________b6" localSheetId="11" hidden="1">{"'Sheet1'!$L$16"}</definedName>
    <definedName name="__________b6" hidden="1">{"'Sheet1'!$L$16"}</definedName>
    <definedName name="__________b7" localSheetId="11" hidden="1">{#N/A,#N/A,FALSE,"Chi tiÆt"}</definedName>
    <definedName name="__________b7" hidden="1">{#N/A,#N/A,FALSE,"Chi tiÆt"}</definedName>
    <definedName name="__________e1" localSheetId="11" hidden="1">{"'Sheet1'!$L$16"}</definedName>
    <definedName name="__________e1" hidden="1">{"'Sheet1'!$L$16"}</definedName>
    <definedName name="__________e2" localSheetId="11" hidden="1">{"'Sheet1'!$L$16"}</definedName>
    <definedName name="__________e2" hidden="1">{"'Sheet1'!$L$16"}</definedName>
    <definedName name="__________e4" localSheetId="11" hidden="1">{"'Sheet1'!$L$16"}</definedName>
    <definedName name="__________e4" hidden="1">{"'Sheet1'!$L$16"}</definedName>
    <definedName name="__________e5" localSheetId="11" hidden="1">{"'Sheet1'!$L$16"}</definedName>
    <definedName name="__________e5" hidden="1">{"'Sheet1'!$L$16"}</definedName>
    <definedName name="__________e6" localSheetId="11" hidden="1">{"'Sheet1'!$L$16"}</definedName>
    <definedName name="__________e6" hidden="1">{"'Sheet1'!$L$16"}</definedName>
    <definedName name="__________e7" localSheetId="11" hidden="1">{"'Sheet1'!$L$16"}</definedName>
    <definedName name="__________e7" hidden="1">{"'Sheet1'!$L$16"}</definedName>
    <definedName name="__________e8" localSheetId="11" hidden="1">{#N/A,#N/A,FALSE,"Chi tiÆt"}</definedName>
    <definedName name="__________e8" hidden="1">{#N/A,#N/A,FALSE,"Chi tiÆt"}</definedName>
    <definedName name="__________f1" localSheetId="11" hidden="1">{"'Sheet1'!$L$16"}</definedName>
    <definedName name="__________f1" hidden="1">{"'Sheet1'!$L$16"}</definedName>
    <definedName name="__________f2" localSheetId="11" hidden="1">{"'Sheet1'!$L$16"}</definedName>
    <definedName name="__________f2" hidden="1">{"'Sheet1'!$L$16"}</definedName>
    <definedName name="__________f3" localSheetId="11" hidden="1">{"'Sheet1'!$L$16"}</definedName>
    <definedName name="__________f3" hidden="1">{"'Sheet1'!$L$16"}</definedName>
    <definedName name="__________f4" localSheetId="11" hidden="1">{"'Sheet1'!$L$16"}</definedName>
    <definedName name="__________f4" hidden="1">{"'Sheet1'!$L$16"}</definedName>
    <definedName name="__________f5" localSheetId="11" hidden="1">{"'Sheet1'!$L$16"}</definedName>
    <definedName name="__________f5" hidden="1">{"'Sheet1'!$L$16"}</definedName>
    <definedName name="__________f6" localSheetId="11" hidden="1">{"'Sheet1'!$L$16"}</definedName>
    <definedName name="__________f6" hidden="1">{"'Sheet1'!$L$16"}</definedName>
    <definedName name="__________f7" localSheetId="11" hidden="1">{"'Sheet1'!$L$16"}</definedName>
    <definedName name="__________f7" hidden="1">{"'Sheet1'!$L$16"}</definedName>
    <definedName name="__________f8" localSheetId="11" hidden="1">{#N/A,#N/A,FALSE,"Chi tiÆt"}</definedName>
    <definedName name="__________f8" hidden="1">{#N/A,#N/A,FALSE,"Chi tiÆt"}</definedName>
    <definedName name="__________f9" localSheetId="11" hidden="1">{#N/A,#N/A,FALSE,"Chi tiÆt"}</definedName>
    <definedName name="__________f9" hidden="1">{#N/A,#N/A,FALSE,"Chi tiÆt"}</definedName>
    <definedName name="__________FOH2006" localSheetId="11" hidden="1">{#N/A,#N/A,FALSE,"TL";#N/A,#N/A,FALSE,"KK";#N/A,#N/A,FALSE,"TS";#N/A,#N/A,FALSE,"KW";#N/A,#N/A,FALSE,"LP";#N/A,#N/A,FALSE,"DC"}</definedName>
    <definedName name="__________FOH2006" localSheetId="0" hidden="1">{#N/A,#N/A,FALSE,"TL";#N/A,#N/A,FALSE,"KK";#N/A,#N/A,FALSE,"TS";#N/A,#N/A,FALSE,"KW";#N/A,#N/A,FALSE,"LP";#N/A,#N/A,FALSE,"DC"}</definedName>
    <definedName name="__________FOH2006" hidden="1">{#N/A,#N/A,FALSE,"TL";#N/A,#N/A,FALSE,"KK";#N/A,#N/A,FALSE,"TS";#N/A,#N/A,FALSE,"KW";#N/A,#N/A,FALSE,"LP";#N/A,#N/A,FALSE,"DC"}</definedName>
    <definedName name="__________gw04" localSheetId="11" hidden="1">{#N/A,#N/A,FALSE,"Aging Summary";#N/A,#N/A,FALSE,"Ratio Analysis";#N/A,#N/A,FALSE,"Test 120 Day Accts";#N/A,#N/A,FALSE,"Tickmarks"}</definedName>
    <definedName name="__________gw04" hidden="1">{#N/A,#N/A,FALSE,"Aging Summary";#N/A,#N/A,FALSE,"Ratio Analysis";#N/A,#N/A,FALSE,"Test 120 Day Accts";#N/A,#N/A,FALSE,"Tickmarks"}</definedName>
    <definedName name="__________h2" localSheetId="11" hidden="1">{"'Model'!$A$1:$N$53"}</definedName>
    <definedName name="__________h2" hidden="1">{"'Model'!$A$1:$N$53"}</definedName>
    <definedName name="__________KP300" localSheetId="11" hidden="1">{"level1",#N/A,FALSE,"1_LEV";"LEVEL1",#N/A,FALSE,"1_LEV"}</definedName>
    <definedName name="__________KP300" hidden="1">{"level1",#N/A,FALSE,"1_LEV";"LEVEL1",#N/A,FALSE,"1_LEV"}</definedName>
    <definedName name="_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localSheetId="11" hidden="1">{#N/A,#N/A,FALSE,"Assessment";#N/A,#N/A,FALSE,"Staffing";#N/A,#N/A,FALSE,"Hires";#N/A,#N/A,FALSE,"Assumptions"}</definedName>
    <definedName name="__________nat2" hidden="1">{#N/A,#N/A,FALSE,"Assessment";#N/A,#N/A,FALSE,"Staffing";#N/A,#N/A,FALSE,"Hires";#N/A,#N/A,FALSE,"Assumptions"}</definedName>
    <definedName name="__________nat3" localSheetId="11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localSheetId="11" hidden="1">{"'Sheet1'!$L$16"}</definedName>
    <definedName name="__________NSO2" hidden="1">{"'Sheet1'!$L$16"}</definedName>
    <definedName name="__________s1" localSheetId="11" hidden="1">{"'Sheet1'!$L$16"}</definedName>
    <definedName name="__________s1" hidden="1">{"'Sheet1'!$L$16"}</definedName>
    <definedName name="__________s2" localSheetId="11" hidden="1">{"'Sheet1'!$L$16"}</definedName>
    <definedName name="__________s2" hidden="1">{"'Sheet1'!$L$16"}</definedName>
    <definedName name="__________s3" localSheetId="11" hidden="1">{"'Sheet1'!$L$16"}</definedName>
    <definedName name="__________s3" hidden="1">{"'Sheet1'!$L$16"}</definedName>
    <definedName name="__________s4" localSheetId="11" hidden="1">{"'Sheet1'!$L$16"}</definedName>
    <definedName name="__________s4" hidden="1">{"'Sheet1'!$L$16"}</definedName>
    <definedName name="__________s5" localSheetId="11" hidden="1">{"'Sheet1'!$L$16"}</definedName>
    <definedName name="__________s5" hidden="1">{"'Sheet1'!$L$16"}</definedName>
    <definedName name="__________s6" localSheetId="11" hidden="1">{#N/A,#N/A,FALSE,"Chi tiÆt"}</definedName>
    <definedName name="__________s6" hidden="1">{#N/A,#N/A,FALSE,"Chi tiÆt"}</definedName>
    <definedName name="__________s7" localSheetId="11" hidden="1">{#N/A,#N/A,FALSE,"Chi tiÆt"}</definedName>
    <definedName name="__________s7" hidden="1">{#N/A,#N/A,FALSE,"Chi tiÆt"}</definedName>
    <definedName name="__________T01" localSheetId="10" hidden="1">#REF!</definedName>
    <definedName name="__________T01" hidden="1">#REF!</definedName>
    <definedName name="__________t2" localSheetId="11" hidden="1">{"'Sheet1'!$L$16"}</definedName>
    <definedName name="__________t2" hidden="1">{"'Sheet1'!$L$16"}</definedName>
    <definedName name="__________t4" localSheetId="11" hidden="1">{"'Sheet1'!$L$16"}</definedName>
    <definedName name="__________t4" hidden="1">{"'Sheet1'!$L$16"}</definedName>
    <definedName name="__________t5" localSheetId="11" hidden="1">{"'Sheet1'!$L$16"}</definedName>
    <definedName name="__________t5" hidden="1">{"'Sheet1'!$L$16"}</definedName>
    <definedName name="__________t6" localSheetId="11" hidden="1">{"'Sheet1'!$L$16"}</definedName>
    <definedName name="__________t6" hidden="1">{"'Sheet1'!$L$16"}</definedName>
    <definedName name="__________t7" localSheetId="11" hidden="1">{"'Sheet1'!$L$16"}</definedName>
    <definedName name="__________t7" hidden="1">{"'Sheet1'!$L$16"}</definedName>
    <definedName name="__________t8" localSheetId="11" hidden="1">{#N/A,#N/A,FALSE,"Chi tiÆt"}</definedName>
    <definedName name="__________t8" hidden="1">{#N/A,#N/A,FALSE,"Chi tiÆt"}</definedName>
    <definedName name="__________t9" localSheetId="11" hidden="1">{"'Sheet1'!$L$16"}</definedName>
    <definedName name="__________t9" hidden="1">{"'Sheet1'!$L$16"}</definedName>
    <definedName name="__________w2" localSheetId="11" hidden="1">{"'Sheet1'!$L$16"}</definedName>
    <definedName name="__________w2" hidden="1">{"'Sheet1'!$L$16"}</definedName>
    <definedName name="__________w3" localSheetId="11" hidden="1">{"'Sheet1'!$L$16"}</definedName>
    <definedName name="__________w3" hidden="1">{"'Sheet1'!$L$16"}</definedName>
    <definedName name="__________w4" localSheetId="11" hidden="1">{"'Sheet1'!$L$16"}</definedName>
    <definedName name="__________w4" hidden="1">{"'Sheet1'!$L$16"}</definedName>
    <definedName name="__________w5" localSheetId="11" hidden="1">{"'Sheet1'!$L$16"}</definedName>
    <definedName name="__________w5" hidden="1">{"'Sheet1'!$L$16"}</definedName>
    <definedName name="__________w6" localSheetId="11" hidden="1">{#N/A,#N/A,FALSE,"Chi tiÆt"}</definedName>
    <definedName name="__________w6" hidden="1">{#N/A,#N/A,FALSE,"Chi tiÆt"}</definedName>
    <definedName name="__________w8" localSheetId="11" hidden="1">{"'Sheet1'!$L$16"}</definedName>
    <definedName name="__________w8" hidden="1">{"'Sheet1'!$L$16"}</definedName>
    <definedName name="__________w9" localSheetId="11" hidden="1">{"'Sheet1'!$L$16"}</definedName>
    <definedName name="__________w9" hidden="1">{"'Sheet1'!$L$16"}</definedName>
    <definedName name="__________xlfn.BAHTTEXT" hidden="1">#NAME?</definedName>
    <definedName name="_________a1" localSheetId="11" hidden="1">{"cashflow",#N/A,FALSE,"CASHFLOW "}</definedName>
    <definedName name="_________a1" localSheetId="0" hidden="1">{"cashflow",#N/A,FALSE,"CASHFLOW "}</definedName>
    <definedName name="_________a1" hidden="1">{"cashflow",#N/A,FALSE,"CASHFLOW "}</definedName>
    <definedName name="_________a1_1" localSheetId="11" hidden="1">{"'Sheet1'!$L$16"}</definedName>
    <definedName name="_________a1_1" hidden="1">{"'Sheet1'!$L$16"}</definedName>
    <definedName name="_________a1_2" localSheetId="11" hidden="1">{"'Sheet1'!$L$16"}</definedName>
    <definedName name="_________a1_2" hidden="1">{"'Sheet1'!$L$16"}</definedName>
    <definedName name="_________a10" localSheetId="11" hidden="1">{"sales",#N/A,FALSE,"SALES"}</definedName>
    <definedName name="_________a10" localSheetId="0" hidden="1">{"sales",#N/A,FALSE,"SALES"}</definedName>
    <definedName name="_________a10" hidden="1">{"sales",#N/A,FALSE,"SALES"}</definedName>
    <definedName name="_________a11" localSheetId="11" hidden="1">{"'Sheet1'!$L$16"}</definedName>
    <definedName name="_________a11" hidden="1">{"'Sheet1'!$L$16"}</definedName>
    <definedName name="_________a12" localSheetId="11" hidden="1">{"'Sheet1'!$L$16"}</definedName>
    <definedName name="_________a12" hidden="1">{"'Sheet1'!$L$16"}</definedName>
    <definedName name="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localSheetId="11" hidden="1">{"revable",#N/A,FALSE,"REVABLE"}</definedName>
    <definedName name="_________a133" hidden="1">{"revable",#N/A,FALSE,"REVABLE"}</definedName>
    <definedName name="_________a2" localSheetId="11" hidden="1">{"hilight1",#N/A,FALSE,"HILIGHT1"}</definedName>
    <definedName name="_________a2" localSheetId="0" hidden="1">{"hilight1",#N/A,FALSE,"HILIGHT1"}</definedName>
    <definedName name="_________a2" hidden="1">{"hilight1",#N/A,FALSE,"HILIGHT1"}</definedName>
    <definedName name="_________a3" localSheetId="11" hidden="1">{"hilight2",#N/A,FALSE,"HILIGHT2"}</definedName>
    <definedName name="_________a3" localSheetId="0" hidden="1">{"hilight2",#N/A,FALSE,"HILIGHT2"}</definedName>
    <definedName name="_________a3" hidden="1">{"hilight2",#N/A,FALSE,"HILIGHT2"}</definedName>
    <definedName name="_________a4" localSheetId="11" hidden="1">{"hilight3",#N/A,FALSE,"HILIGHT3"}</definedName>
    <definedName name="_________a4" localSheetId="0" hidden="1">{"hilight3",#N/A,FALSE,"HILIGHT3"}</definedName>
    <definedName name="_________a4" hidden="1">{"hilight3",#N/A,FALSE,"HILIGHT3"}</definedName>
    <definedName name="_________a5" localSheetId="11" hidden="1">{"income",#N/A,FALSE,"INCOME"}</definedName>
    <definedName name="_________a5" localSheetId="0" hidden="1">{"income",#N/A,FALSE,"INCOME"}</definedName>
    <definedName name="_________a5" hidden="1">{"income",#N/A,FALSE,"INCOME"}</definedName>
    <definedName name="_________a51" localSheetId="11" hidden="1">{"income",#N/A,FALSE,"INCOME"}</definedName>
    <definedName name="_________a51" hidden="1">{"income",#N/A,FALSE,"INCOME"}</definedName>
    <definedName name="_________a6" localSheetId="11" hidden="1">{"index",#N/A,FALSE,"INDEX"}</definedName>
    <definedName name="_________a6" localSheetId="0" hidden="1">{"index",#N/A,FALSE,"INDEX"}</definedName>
    <definedName name="_________a6" hidden="1">{"index",#N/A,FALSE,"INDEX"}</definedName>
    <definedName name="_________a7" localSheetId="11" hidden="1">{"PRINT_EST",#N/A,FALSE,"ESTMON"}</definedName>
    <definedName name="_________a7" localSheetId="0" hidden="1">{"PRINT_EST",#N/A,FALSE,"ESTMON"}</definedName>
    <definedName name="_________a7" hidden="1">{"PRINT_EST",#N/A,FALSE,"ESTMON"}</definedName>
    <definedName name="_________a8" localSheetId="11" hidden="1">{"revsale",#N/A,FALSE,"REV-ยุพดี"}</definedName>
    <definedName name="_________a8" localSheetId="0" hidden="1">{"revsale",#N/A,FALSE,"REV-ยุพดี"}</definedName>
    <definedName name="_________a8" hidden="1">{"revsale",#N/A,FALSE,"REV-ยุพดี"}</definedName>
    <definedName name="_________a9" localSheetId="11" hidden="1">{"revable",#N/A,FALSE,"REVABLE"}</definedName>
    <definedName name="_________a9" localSheetId="0" hidden="1">{"revable",#N/A,FALSE,"REVABLE"}</definedName>
    <definedName name="_________a9" hidden="1">{"revable",#N/A,FALSE,"REVABLE"}</definedName>
    <definedName name="_________apr2" localSheetId="11" hidden="1">{"'Model'!$A$1:$N$53"}</definedName>
    <definedName name="_________apr2" hidden="1">{"'Model'!$A$1:$N$53"}</definedName>
    <definedName name="_________b1" localSheetId="11" hidden="1">{"'Sheet1'!$L$16"}</definedName>
    <definedName name="_________b1" hidden="1">{"'Sheet1'!$L$16"}</definedName>
    <definedName name="_________b3" localSheetId="11" hidden="1">{"'Sheet1'!$L$16"}</definedName>
    <definedName name="_________b3" hidden="1">{"'Sheet1'!$L$16"}</definedName>
    <definedName name="_________b4" localSheetId="11" hidden="1">{"'Sheet1'!$L$16"}</definedName>
    <definedName name="_________b4" hidden="1">{"'Sheet1'!$L$16"}</definedName>
    <definedName name="_________b5" localSheetId="11" hidden="1">{"'Sheet1'!$L$16"}</definedName>
    <definedName name="_________b5" hidden="1">{"'Sheet1'!$L$16"}</definedName>
    <definedName name="_________b6" localSheetId="11" hidden="1">{"'Sheet1'!$L$16"}</definedName>
    <definedName name="_________b6" hidden="1">{"'Sheet1'!$L$16"}</definedName>
    <definedName name="_________b7" localSheetId="11" hidden="1">{#N/A,#N/A,FALSE,"Chi tiÆt"}</definedName>
    <definedName name="_________b7" hidden="1">{#N/A,#N/A,FALSE,"Chi tiÆt"}</definedName>
    <definedName name="_________e1" localSheetId="11" hidden="1">{"'Sheet1'!$L$16"}</definedName>
    <definedName name="_________e1" hidden="1">{"'Sheet1'!$L$16"}</definedName>
    <definedName name="_________e2" localSheetId="11" hidden="1">{"'Sheet1'!$L$16"}</definedName>
    <definedName name="_________e2" hidden="1">{"'Sheet1'!$L$16"}</definedName>
    <definedName name="_________e4" localSheetId="11" hidden="1">{"'Sheet1'!$L$16"}</definedName>
    <definedName name="_________e4" hidden="1">{"'Sheet1'!$L$16"}</definedName>
    <definedName name="_________e5" localSheetId="11" hidden="1">{"'Sheet1'!$L$16"}</definedName>
    <definedName name="_________e5" hidden="1">{"'Sheet1'!$L$16"}</definedName>
    <definedName name="_________e6" localSheetId="11" hidden="1">{"'Sheet1'!$L$16"}</definedName>
    <definedName name="_________e6" hidden="1">{"'Sheet1'!$L$16"}</definedName>
    <definedName name="_________e7" localSheetId="11" hidden="1">{"'Sheet1'!$L$16"}</definedName>
    <definedName name="_________e7" hidden="1">{"'Sheet1'!$L$16"}</definedName>
    <definedName name="_________e8" localSheetId="11" hidden="1">{#N/A,#N/A,FALSE,"Chi tiÆt"}</definedName>
    <definedName name="_________e8" hidden="1">{#N/A,#N/A,FALSE,"Chi tiÆt"}</definedName>
    <definedName name="_________f1" localSheetId="11" hidden="1">{"'Sheet1'!$L$16"}</definedName>
    <definedName name="_________f1" hidden="1">{"'Sheet1'!$L$16"}</definedName>
    <definedName name="_________f2" localSheetId="11" hidden="1">{"'Sheet1'!$L$16"}</definedName>
    <definedName name="_________f2" hidden="1">{"'Sheet1'!$L$16"}</definedName>
    <definedName name="_________f3" localSheetId="11" hidden="1">{"'Sheet1'!$L$16"}</definedName>
    <definedName name="_________f3" hidden="1">{"'Sheet1'!$L$16"}</definedName>
    <definedName name="_________f4" localSheetId="11" hidden="1">{"'Sheet1'!$L$16"}</definedName>
    <definedName name="_________f4" hidden="1">{"'Sheet1'!$L$16"}</definedName>
    <definedName name="_________f5" localSheetId="11" hidden="1">{"'Sheet1'!$L$16"}</definedName>
    <definedName name="_________f5" hidden="1">{"'Sheet1'!$L$16"}</definedName>
    <definedName name="_________f6" localSheetId="11" hidden="1">{"'Sheet1'!$L$16"}</definedName>
    <definedName name="_________f6" hidden="1">{"'Sheet1'!$L$16"}</definedName>
    <definedName name="_________f7" localSheetId="11" hidden="1">{"'Sheet1'!$L$16"}</definedName>
    <definedName name="_________f7" hidden="1">{"'Sheet1'!$L$16"}</definedName>
    <definedName name="_________f8" localSheetId="11" hidden="1">{#N/A,#N/A,FALSE,"Chi tiÆt"}</definedName>
    <definedName name="_________f8" hidden="1">{#N/A,#N/A,FALSE,"Chi tiÆt"}</definedName>
    <definedName name="_________f9" localSheetId="11" hidden="1">{#N/A,#N/A,FALSE,"Chi tiÆt"}</definedName>
    <definedName name="_________f9" hidden="1">{#N/A,#N/A,FALSE,"Chi tiÆt"}</definedName>
    <definedName name="_________FOH2006" localSheetId="11" hidden="1">{#N/A,#N/A,FALSE,"TL";#N/A,#N/A,FALSE,"KK";#N/A,#N/A,FALSE,"TS";#N/A,#N/A,FALSE,"KW";#N/A,#N/A,FALSE,"LP";#N/A,#N/A,FALSE,"DC"}</definedName>
    <definedName name="_________FOH2006" localSheetId="0" hidden="1">{#N/A,#N/A,FALSE,"TL";#N/A,#N/A,FALSE,"KK";#N/A,#N/A,FALSE,"TS";#N/A,#N/A,FALSE,"KW";#N/A,#N/A,FALSE,"LP";#N/A,#N/A,FALSE,"DC"}</definedName>
    <definedName name="_________FOH2006" hidden="1">{#N/A,#N/A,FALSE,"TL";#N/A,#N/A,FALSE,"KK";#N/A,#N/A,FALSE,"TS";#N/A,#N/A,FALSE,"KW";#N/A,#N/A,FALSE,"LP";#N/A,#N/A,FALSE,"DC"}</definedName>
    <definedName name="_________Goi8" localSheetId="11" hidden="1">{"'Sheet1'!$L$16"}</definedName>
    <definedName name="_________Goi8" hidden="1">{"'Sheet1'!$L$16"}</definedName>
    <definedName name="_________gw04" localSheetId="11" hidden="1">{#N/A,#N/A,FALSE,"Aging Summary";#N/A,#N/A,FALSE,"Ratio Analysis";#N/A,#N/A,FALSE,"Test 120 Day Accts";#N/A,#N/A,FALSE,"Tickmarks"}</definedName>
    <definedName name="_________gw04" hidden="1">{#N/A,#N/A,FALSE,"Aging Summary";#N/A,#N/A,FALSE,"Ratio Analysis";#N/A,#N/A,FALSE,"Test 120 Day Accts";#N/A,#N/A,FALSE,"Tickmarks"}</definedName>
    <definedName name="_________h2" localSheetId="11" hidden="1">{"'Model'!$A$1:$N$53"}</definedName>
    <definedName name="_________h2" hidden="1">{"'Model'!$A$1:$N$53"}</definedName>
    <definedName name="_________KP300" localSheetId="11" hidden="1">{"level1",#N/A,FALSE,"1_LEV";"LEVEL1",#N/A,FALSE,"1_LEV"}</definedName>
    <definedName name="_________KP300" hidden="1">{"level1",#N/A,FALSE,"1_LEV";"LEVEL1",#N/A,FALSE,"1_LEV"}</definedName>
    <definedName name="_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localSheetId="11" hidden="1">{#N/A,#N/A,FALSE,"Assessment";#N/A,#N/A,FALSE,"Staffing";#N/A,#N/A,FALSE,"Hires";#N/A,#N/A,FALSE,"Assumptions"}</definedName>
    <definedName name="_________nat2" hidden="1">{#N/A,#N/A,FALSE,"Assessment";#N/A,#N/A,FALSE,"Staffing";#N/A,#N/A,FALSE,"Hires";#N/A,#N/A,FALSE,"Assumptions"}</definedName>
    <definedName name="_________nat3" localSheetId="11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localSheetId="11" hidden="1">{"'Sheet1'!$L$16"}</definedName>
    <definedName name="_________NSO2" hidden="1">{"'Sheet1'!$L$16"}</definedName>
    <definedName name="_________NSO2_1" localSheetId="11" hidden="1">{"'Sheet1'!$L$16"}</definedName>
    <definedName name="_________NSO2_1" hidden="1">{"'Sheet1'!$L$16"}</definedName>
    <definedName name="_________NSO2_2" localSheetId="11" hidden="1">{"'Sheet1'!$L$16"}</definedName>
    <definedName name="_________NSO2_2" hidden="1">{"'Sheet1'!$L$16"}</definedName>
    <definedName name="_________PA3" localSheetId="11" hidden="1">{"'Sheet1'!$L$16"}</definedName>
    <definedName name="_________PA3" hidden="1">{"'Sheet1'!$L$16"}</definedName>
    <definedName name="_________s1" localSheetId="11" hidden="1">{"'Sheet1'!$L$16"}</definedName>
    <definedName name="_________s1" hidden="1">{"'Sheet1'!$L$16"}</definedName>
    <definedName name="_________s2" localSheetId="11" hidden="1">{"'Sheet1'!$L$16"}</definedName>
    <definedName name="_________s2" hidden="1">{"'Sheet1'!$L$16"}</definedName>
    <definedName name="_________s3" localSheetId="11" hidden="1">{"'Sheet1'!$L$16"}</definedName>
    <definedName name="_________s3" hidden="1">{"'Sheet1'!$L$16"}</definedName>
    <definedName name="_________s4" localSheetId="11" hidden="1">{"'Sheet1'!$L$16"}</definedName>
    <definedName name="_________s4" hidden="1">{"'Sheet1'!$L$16"}</definedName>
    <definedName name="_________s5" localSheetId="11" hidden="1">{"'Sheet1'!$L$16"}</definedName>
    <definedName name="_________s5" hidden="1">{"'Sheet1'!$L$16"}</definedName>
    <definedName name="_________s6" localSheetId="11" hidden="1">{#N/A,#N/A,FALSE,"Chi tiÆt"}</definedName>
    <definedName name="_________s6" hidden="1">{#N/A,#N/A,FALSE,"Chi tiÆt"}</definedName>
    <definedName name="_________s7" localSheetId="11" hidden="1">{#N/A,#N/A,FALSE,"Chi tiÆt"}</definedName>
    <definedName name="_________s7" hidden="1">{#N/A,#N/A,FALSE,"Chi tiÆt"}</definedName>
    <definedName name="_________T01" localSheetId="10" hidden="1">#REF!</definedName>
    <definedName name="_________T01" hidden="1">#REF!</definedName>
    <definedName name="_________t2" localSheetId="11" hidden="1">{"'Sheet1'!$L$16"}</definedName>
    <definedName name="_________t2" hidden="1">{"'Sheet1'!$L$16"}</definedName>
    <definedName name="_________t4" localSheetId="11" hidden="1">{"'Sheet1'!$L$16"}</definedName>
    <definedName name="_________t4" hidden="1">{"'Sheet1'!$L$16"}</definedName>
    <definedName name="_________t5" localSheetId="11" hidden="1">{"'Sheet1'!$L$16"}</definedName>
    <definedName name="_________t5" hidden="1">{"'Sheet1'!$L$16"}</definedName>
    <definedName name="_________t6" localSheetId="11" hidden="1">{"'Sheet1'!$L$16"}</definedName>
    <definedName name="_________t6" hidden="1">{"'Sheet1'!$L$16"}</definedName>
    <definedName name="_________t7" localSheetId="11" hidden="1">{"'Sheet1'!$L$16"}</definedName>
    <definedName name="_________t7" hidden="1">{"'Sheet1'!$L$16"}</definedName>
    <definedName name="_________t8" localSheetId="11" hidden="1">{#N/A,#N/A,FALSE,"Chi tiÆt"}</definedName>
    <definedName name="_________t8" hidden="1">{#N/A,#N/A,FALSE,"Chi tiÆt"}</definedName>
    <definedName name="_________t9" localSheetId="11" hidden="1">{"'Sheet1'!$L$16"}</definedName>
    <definedName name="_________t9" hidden="1">{"'Sheet1'!$L$16"}</definedName>
    <definedName name="_________w2" localSheetId="11" hidden="1">{"'Sheet1'!$L$16"}</definedName>
    <definedName name="_________w2" hidden="1">{"'Sheet1'!$L$16"}</definedName>
    <definedName name="_________w3" localSheetId="11" hidden="1">{"'Sheet1'!$L$16"}</definedName>
    <definedName name="_________w3" hidden="1">{"'Sheet1'!$L$16"}</definedName>
    <definedName name="_________w4" localSheetId="11" hidden="1">{"'Sheet1'!$L$16"}</definedName>
    <definedName name="_________w4" hidden="1">{"'Sheet1'!$L$16"}</definedName>
    <definedName name="_________w5" localSheetId="11" hidden="1">{"'Sheet1'!$L$16"}</definedName>
    <definedName name="_________w5" hidden="1">{"'Sheet1'!$L$16"}</definedName>
    <definedName name="_________w6" localSheetId="11" hidden="1">{#N/A,#N/A,FALSE,"Chi tiÆt"}</definedName>
    <definedName name="_________w6" hidden="1">{#N/A,#N/A,FALSE,"Chi tiÆt"}</definedName>
    <definedName name="_________w8" localSheetId="11" hidden="1">{"'Sheet1'!$L$16"}</definedName>
    <definedName name="_________w8" hidden="1">{"'Sheet1'!$L$16"}</definedName>
    <definedName name="_________w9" localSheetId="11" hidden="1">{"'Sheet1'!$L$16"}</definedName>
    <definedName name="_________w9" hidden="1">{"'Sheet1'!$L$16"}</definedName>
    <definedName name="_________xlfn.BAHTTEXT" hidden="1">#NAME?</definedName>
    <definedName name="________a1" localSheetId="11" hidden="1">{"cashflow",#N/A,FALSE,"CASHFLOW "}</definedName>
    <definedName name="________a1" localSheetId="0" hidden="1">{"cashflow",#N/A,FALSE,"CASHFLOW "}</definedName>
    <definedName name="________a1" hidden="1">{"cashflow",#N/A,FALSE,"CASHFLOW "}</definedName>
    <definedName name="________a1_1" localSheetId="11" hidden="1">{"'Sheet1'!$L$16"}</definedName>
    <definedName name="________a1_1" hidden="1">{"'Sheet1'!$L$16"}</definedName>
    <definedName name="________a1_2" localSheetId="11" hidden="1">{"'Sheet1'!$L$16"}</definedName>
    <definedName name="________a1_2" hidden="1">{"'Sheet1'!$L$16"}</definedName>
    <definedName name="________a10" localSheetId="11" hidden="1">{"sales",#N/A,FALSE,"SALES"}</definedName>
    <definedName name="________a10" localSheetId="0" hidden="1">{"sales",#N/A,FALSE,"SALES"}</definedName>
    <definedName name="________a10" hidden="1">{"sales",#N/A,FALSE,"SALES"}</definedName>
    <definedName name="________a11" localSheetId="11" hidden="1">{"'Sheet1'!$L$16"}</definedName>
    <definedName name="________a11" hidden="1">{"'Sheet1'!$L$16"}</definedName>
    <definedName name="________a12" localSheetId="11" hidden="1">{"'Sheet1'!$L$16"}</definedName>
    <definedName name="________a12" hidden="1">{"'Sheet1'!$L$16"}</definedName>
    <definedName name="________a133" localSheetId="11" hidden="1">{"revable",#N/A,FALSE,"REVABLE"}</definedName>
    <definedName name="________a133" hidden="1">{"revable",#N/A,FALSE,"REVABLE"}</definedName>
    <definedName name="________a2" localSheetId="11" hidden="1">{"hilight1",#N/A,FALSE,"HILIGHT1"}</definedName>
    <definedName name="________a2" localSheetId="0" hidden="1">{"hilight1",#N/A,FALSE,"HILIGHT1"}</definedName>
    <definedName name="________a2" hidden="1">{"hilight1",#N/A,FALSE,"HILIGHT1"}</definedName>
    <definedName name="________a3" localSheetId="11" hidden="1">{"hilight2",#N/A,FALSE,"HILIGHT2"}</definedName>
    <definedName name="________a3" localSheetId="0" hidden="1">{"hilight2",#N/A,FALSE,"HILIGHT2"}</definedName>
    <definedName name="________a3" hidden="1">{"hilight2",#N/A,FALSE,"HILIGHT2"}</definedName>
    <definedName name="________a4" localSheetId="11" hidden="1">{"hilight3",#N/A,FALSE,"HILIGHT3"}</definedName>
    <definedName name="________a4" localSheetId="0" hidden="1">{"hilight3",#N/A,FALSE,"HILIGHT3"}</definedName>
    <definedName name="________a4" hidden="1">{"hilight3",#N/A,FALSE,"HILIGHT3"}</definedName>
    <definedName name="________a5" localSheetId="11" hidden="1">{"income",#N/A,FALSE,"INCOME"}</definedName>
    <definedName name="________a5" localSheetId="0" hidden="1">{"income",#N/A,FALSE,"INCOME"}</definedName>
    <definedName name="________a5" hidden="1">{"income",#N/A,FALSE,"INCOME"}</definedName>
    <definedName name="________a51" localSheetId="11" hidden="1">{"income",#N/A,FALSE,"INCOME"}</definedName>
    <definedName name="________a51" hidden="1">{"income",#N/A,FALSE,"INCOME"}</definedName>
    <definedName name="________a6" localSheetId="11" hidden="1">{"index",#N/A,FALSE,"INDEX"}</definedName>
    <definedName name="________a6" localSheetId="0" hidden="1">{"index",#N/A,FALSE,"INDEX"}</definedName>
    <definedName name="________a6" hidden="1">{"index",#N/A,FALSE,"INDEX"}</definedName>
    <definedName name="________a7" localSheetId="11" hidden="1">{"PRINT_EST",#N/A,FALSE,"ESTMON"}</definedName>
    <definedName name="________a7" localSheetId="0" hidden="1">{"PRINT_EST",#N/A,FALSE,"ESTMON"}</definedName>
    <definedName name="________a7" hidden="1">{"PRINT_EST",#N/A,FALSE,"ESTMON"}</definedName>
    <definedName name="________a8" localSheetId="11" hidden="1">{"revsale",#N/A,FALSE,"REV-ยุพดี"}</definedName>
    <definedName name="________a8" localSheetId="0" hidden="1">{"revsale",#N/A,FALSE,"REV-ยุพดี"}</definedName>
    <definedName name="________a8" hidden="1">{"revsale",#N/A,FALSE,"REV-ยุพดี"}</definedName>
    <definedName name="________a9" localSheetId="11" hidden="1">{"revable",#N/A,FALSE,"REVABLE"}</definedName>
    <definedName name="________a9" localSheetId="0" hidden="1">{"revable",#N/A,FALSE,"REVABLE"}</definedName>
    <definedName name="________a9" hidden="1">{"revable",#N/A,FALSE,"REVABLE"}</definedName>
    <definedName name="________apr2" localSheetId="11" hidden="1">{"'Model'!$A$1:$N$53"}</definedName>
    <definedName name="________apr2" hidden="1">{"'Model'!$A$1:$N$53"}</definedName>
    <definedName name="________b1" localSheetId="11" hidden="1">{"'Sheet1'!$L$16"}</definedName>
    <definedName name="________b1" hidden="1">{"'Sheet1'!$L$16"}</definedName>
    <definedName name="________b3" localSheetId="11" hidden="1">{"'Sheet1'!$L$16"}</definedName>
    <definedName name="________b3" hidden="1">{"'Sheet1'!$L$16"}</definedName>
    <definedName name="________b4" localSheetId="11" hidden="1">{"'Sheet1'!$L$16"}</definedName>
    <definedName name="________b4" hidden="1">{"'Sheet1'!$L$16"}</definedName>
    <definedName name="________b5" localSheetId="11" hidden="1">{"'Sheet1'!$L$16"}</definedName>
    <definedName name="________b5" hidden="1">{"'Sheet1'!$L$16"}</definedName>
    <definedName name="________b6" localSheetId="11" hidden="1">{"'Sheet1'!$L$16"}</definedName>
    <definedName name="________b6" hidden="1">{"'Sheet1'!$L$16"}</definedName>
    <definedName name="________b7" localSheetId="11" hidden="1">{#N/A,#N/A,FALSE,"Chi tiÆt"}</definedName>
    <definedName name="________b7" hidden="1">{#N/A,#N/A,FALSE,"Chi tiÆt"}</definedName>
    <definedName name="________e1" localSheetId="11" hidden="1">{"'Sheet1'!$L$16"}</definedName>
    <definedName name="________e1" hidden="1">{"'Sheet1'!$L$16"}</definedName>
    <definedName name="________e2" localSheetId="11" hidden="1">{"'Sheet1'!$L$16"}</definedName>
    <definedName name="________e2" hidden="1">{"'Sheet1'!$L$16"}</definedName>
    <definedName name="________e4" localSheetId="11" hidden="1">{"'Sheet1'!$L$16"}</definedName>
    <definedName name="________e4" hidden="1">{"'Sheet1'!$L$16"}</definedName>
    <definedName name="________e5" localSheetId="11" hidden="1">{"'Sheet1'!$L$16"}</definedName>
    <definedName name="________e5" hidden="1">{"'Sheet1'!$L$16"}</definedName>
    <definedName name="________e6" localSheetId="11" hidden="1">{"'Sheet1'!$L$16"}</definedName>
    <definedName name="________e6" hidden="1">{"'Sheet1'!$L$16"}</definedName>
    <definedName name="________e7" localSheetId="11" hidden="1">{"'Sheet1'!$L$16"}</definedName>
    <definedName name="________e7" hidden="1">{"'Sheet1'!$L$16"}</definedName>
    <definedName name="________e8" localSheetId="11" hidden="1">{#N/A,#N/A,FALSE,"Chi tiÆt"}</definedName>
    <definedName name="________e8" hidden="1">{#N/A,#N/A,FALSE,"Chi tiÆt"}</definedName>
    <definedName name="________f1" localSheetId="11" hidden="1">{"'Sheet1'!$L$16"}</definedName>
    <definedName name="________f1" hidden="1">{"'Sheet1'!$L$16"}</definedName>
    <definedName name="________f2" localSheetId="11" hidden="1">{"'Sheet1'!$L$16"}</definedName>
    <definedName name="________f2" hidden="1">{"'Sheet1'!$L$16"}</definedName>
    <definedName name="________f3" localSheetId="11" hidden="1">{"'Sheet1'!$L$16"}</definedName>
    <definedName name="________f3" hidden="1">{"'Sheet1'!$L$16"}</definedName>
    <definedName name="________f4" localSheetId="11" hidden="1">{"'Sheet1'!$L$16"}</definedName>
    <definedName name="________f4" hidden="1">{"'Sheet1'!$L$16"}</definedName>
    <definedName name="________f5" localSheetId="11" hidden="1">{"'Sheet1'!$L$16"}</definedName>
    <definedName name="________f5" hidden="1">{"'Sheet1'!$L$16"}</definedName>
    <definedName name="________f6" localSheetId="11" hidden="1">{"'Sheet1'!$L$16"}</definedName>
    <definedName name="________f6" hidden="1">{"'Sheet1'!$L$16"}</definedName>
    <definedName name="________f7" localSheetId="11" hidden="1">{"'Sheet1'!$L$16"}</definedName>
    <definedName name="________f7" hidden="1">{"'Sheet1'!$L$16"}</definedName>
    <definedName name="________f8" localSheetId="11" hidden="1">{#N/A,#N/A,FALSE,"Chi tiÆt"}</definedName>
    <definedName name="________f8" hidden="1">{#N/A,#N/A,FALSE,"Chi tiÆt"}</definedName>
    <definedName name="________f9" localSheetId="11" hidden="1">{#N/A,#N/A,FALSE,"Chi tiÆt"}</definedName>
    <definedName name="________f9" hidden="1">{#N/A,#N/A,FALSE,"Chi tiÆt"}</definedName>
    <definedName name="________FOH2006" localSheetId="11" hidden="1">{#N/A,#N/A,FALSE,"TL";#N/A,#N/A,FALSE,"KK";#N/A,#N/A,FALSE,"TS";#N/A,#N/A,FALSE,"KW";#N/A,#N/A,FALSE,"LP";#N/A,#N/A,FALSE,"DC"}</definedName>
    <definedName name="________FOH2006" localSheetId="0" hidden="1">{#N/A,#N/A,FALSE,"TL";#N/A,#N/A,FALSE,"KK";#N/A,#N/A,FALSE,"TS";#N/A,#N/A,FALSE,"KW";#N/A,#N/A,FALSE,"LP";#N/A,#N/A,FALSE,"DC"}</definedName>
    <definedName name="________FOH2006" hidden="1">{#N/A,#N/A,FALSE,"TL";#N/A,#N/A,FALSE,"KK";#N/A,#N/A,FALSE,"TS";#N/A,#N/A,FALSE,"KW";#N/A,#N/A,FALSE,"LP";#N/A,#N/A,FALSE,"DC"}</definedName>
    <definedName name="________gw04" localSheetId="11" hidden="1">{#N/A,#N/A,FALSE,"Aging Summary";#N/A,#N/A,FALSE,"Ratio Analysis";#N/A,#N/A,FALSE,"Test 120 Day Accts";#N/A,#N/A,FALSE,"Tickmarks"}</definedName>
    <definedName name="________gw04" hidden="1">{#N/A,#N/A,FALSE,"Aging Summary";#N/A,#N/A,FALSE,"Ratio Analysis";#N/A,#N/A,FALSE,"Test 120 Day Accts";#N/A,#N/A,FALSE,"Tickmarks"}</definedName>
    <definedName name="________H1" localSheetId="1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localSheetId="11" hidden="1">{"'Model'!$A$1:$N$53"}</definedName>
    <definedName name="________h2" hidden="1">{"'Model'!$A$1:$N$53"}</definedName>
    <definedName name="________KP300" localSheetId="11" hidden="1">{"level1",#N/A,FALSE,"1_LEV";"LEVEL1",#N/A,FALSE,"1_LEV"}</definedName>
    <definedName name="________KP300" hidden="1">{"level1",#N/A,FALSE,"1_LEV";"LEVEL1",#N/A,FALSE,"1_LEV"}</definedName>
    <definedName name="________Lan1" localSheetId="11" hidden="1">{"'Sheet1'!$L$16"}</definedName>
    <definedName name="________Lan1" hidden="1">{"'Sheet1'!$L$16"}</definedName>
    <definedName name="________LAN3" localSheetId="11" hidden="1">{"'Sheet1'!$L$16"}</definedName>
    <definedName name="________LAN3" hidden="1">{"'Sheet1'!$L$16"}</definedName>
    <definedName name="_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localSheetId="11" hidden="1">{#N/A,#N/A,FALSE,"RECONC'L";#N/A,#N/A,FALSE,"WORKCAP";#N/A,#N/A,FALSE,"RECONC'L";#N/A,#N/A,FALSE,"ACCRUAL";#N/A,#N/A,FALSE,"DEBTOR";#N/A,#N/A,FALSE,"ADMALLOC"}</definedName>
    <definedName name="________n1" hidden="1">{#N/A,#N/A,FALSE,"RECONC'L";#N/A,#N/A,FALSE,"WORKCAP";#N/A,#N/A,FALSE,"RECONC'L";#N/A,#N/A,FALSE,"ACCRUAL";#N/A,#N/A,FALSE,"DEBTOR";#N/A,#N/A,FALSE,"ADMALLOC"}</definedName>
    <definedName name="________nat2" localSheetId="11" hidden="1">{#N/A,#N/A,FALSE,"Assessment";#N/A,#N/A,FALSE,"Staffing";#N/A,#N/A,FALSE,"Hires";#N/A,#N/A,FALSE,"Assumptions"}</definedName>
    <definedName name="________nat2" hidden="1">{#N/A,#N/A,FALSE,"Assessment";#N/A,#N/A,FALSE,"Staffing";#N/A,#N/A,FALSE,"Hires";#N/A,#N/A,FALSE,"Assumptions"}</definedName>
    <definedName name="________nat3" localSheetId="11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localSheetId="11" hidden="1">{"'Sheet1'!$L$16"}</definedName>
    <definedName name="________NSO2" hidden="1">{"'Sheet1'!$L$16"}</definedName>
    <definedName name="________NSO2_1" localSheetId="11" hidden="1">{"'Sheet1'!$L$16"}</definedName>
    <definedName name="________NSO2_1" hidden="1">{"'Sheet1'!$L$16"}</definedName>
    <definedName name="________NSO2_2" localSheetId="11" hidden="1">{"'Sheet1'!$L$16"}</definedName>
    <definedName name="________NSO2_2" hidden="1">{"'Sheet1'!$L$16"}</definedName>
    <definedName name="________q2" localSheetId="11" hidden="1">{"PAGE 1",#N/A,FALSE,"หน้า 1,2,3";"PAGE 2",#N/A,FALSE,"หน้า 1,2,3";"PAGE 3",#N/A,FALSE,"หน้า 1,2,3"}</definedName>
    <definedName name="________q2" hidden="1">{"PAGE 1",#N/A,FALSE,"หน้า 1,2,3";"PAGE 2",#N/A,FALSE,"หน้า 1,2,3";"PAGE 3",#N/A,FALSE,"หน้า 1,2,3"}</definedName>
    <definedName name="________q3" localSheetId="11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localSheetId="11" hidden="1">{"'Sheet1'!$L$16"}</definedName>
    <definedName name="________s1" hidden="1">{"'Sheet1'!$L$16"}</definedName>
    <definedName name="________s2" localSheetId="11" hidden="1">{"'Sheet1'!$L$16"}</definedName>
    <definedName name="________s2" hidden="1">{"'Sheet1'!$L$16"}</definedName>
    <definedName name="________s3" localSheetId="11" hidden="1">{"'Sheet1'!$L$16"}</definedName>
    <definedName name="________s3" hidden="1">{"'Sheet1'!$L$16"}</definedName>
    <definedName name="________s4" localSheetId="11" hidden="1">{"'Sheet1'!$L$16"}</definedName>
    <definedName name="________s4" hidden="1">{"'Sheet1'!$L$16"}</definedName>
    <definedName name="________s5" localSheetId="11" hidden="1">{"'Sheet1'!$L$16"}</definedName>
    <definedName name="________s5" hidden="1">{"'Sheet1'!$L$16"}</definedName>
    <definedName name="________s6" localSheetId="11" hidden="1">{#N/A,#N/A,FALSE,"Chi tiÆt"}</definedName>
    <definedName name="________s6" hidden="1">{#N/A,#N/A,FALSE,"Chi tiÆt"}</definedName>
    <definedName name="________s7" localSheetId="11" hidden="1">{#N/A,#N/A,FALSE,"Chi tiÆt"}</definedName>
    <definedName name="________s7" hidden="1">{#N/A,#N/A,FALSE,"Chi tiÆt"}</definedName>
    <definedName name="________T01" localSheetId="10" hidden="1">#REF!</definedName>
    <definedName name="________T01" hidden="1">#REF!</definedName>
    <definedName name="________t2" localSheetId="11" hidden="1">{"'Sheet1'!$L$16"}</definedName>
    <definedName name="________t2" hidden="1">{"'Sheet1'!$L$16"}</definedName>
    <definedName name="________t4" localSheetId="11" hidden="1">{"'Sheet1'!$L$16"}</definedName>
    <definedName name="________t4" hidden="1">{"'Sheet1'!$L$16"}</definedName>
    <definedName name="________t5" localSheetId="11" hidden="1">{"'Sheet1'!$L$16"}</definedName>
    <definedName name="________t5" hidden="1">{"'Sheet1'!$L$16"}</definedName>
    <definedName name="________t6" localSheetId="11" hidden="1">{"'Sheet1'!$L$16"}</definedName>
    <definedName name="________t6" hidden="1">{"'Sheet1'!$L$16"}</definedName>
    <definedName name="________t7" localSheetId="11" hidden="1">{"'Sheet1'!$L$16"}</definedName>
    <definedName name="________t7" hidden="1">{"'Sheet1'!$L$16"}</definedName>
    <definedName name="________t8" localSheetId="11" hidden="1">{#N/A,#N/A,FALSE,"Chi tiÆt"}</definedName>
    <definedName name="________t8" hidden="1">{#N/A,#N/A,FALSE,"Chi tiÆt"}</definedName>
    <definedName name="________t9" localSheetId="11" hidden="1">{"'Sheet1'!$L$16"}</definedName>
    <definedName name="________t9" hidden="1">{"'Sheet1'!$L$16"}</definedName>
    <definedName name="________w2" localSheetId="11" hidden="1">{"'Sheet1'!$L$16"}</definedName>
    <definedName name="________w2" hidden="1">{"'Sheet1'!$L$16"}</definedName>
    <definedName name="________w3" localSheetId="11" hidden="1">{"'Sheet1'!$L$16"}</definedName>
    <definedName name="________w3" hidden="1">{"'Sheet1'!$L$16"}</definedName>
    <definedName name="________w4" localSheetId="11" hidden="1">{"'Sheet1'!$L$16"}</definedName>
    <definedName name="________w4" hidden="1">{"'Sheet1'!$L$16"}</definedName>
    <definedName name="________w5" localSheetId="11" hidden="1">{"'Sheet1'!$L$16"}</definedName>
    <definedName name="________w5" hidden="1">{"'Sheet1'!$L$16"}</definedName>
    <definedName name="________w6" localSheetId="11" hidden="1">{#N/A,#N/A,FALSE,"Chi tiÆt"}</definedName>
    <definedName name="________w6" hidden="1">{#N/A,#N/A,FALSE,"Chi tiÆt"}</definedName>
    <definedName name="________w8" localSheetId="11" hidden="1">{"'Sheet1'!$L$16"}</definedName>
    <definedName name="________w8" hidden="1">{"'Sheet1'!$L$16"}</definedName>
    <definedName name="________w9" localSheetId="11" hidden="1">{"'Sheet1'!$L$16"}</definedName>
    <definedName name="________w9" hidden="1">{"'Sheet1'!$L$16"}</definedName>
    <definedName name="________xlfn.BAHTTEXT" hidden="1">#NAME?</definedName>
    <definedName name="_______a1" localSheetId="11" hidden="1">{"cashflow",#N/A,FALSE,"CASHFLOW "}</definedName>
    <definedName name="_______a1" localSheetId="0" hidden="1">{"cashflow",#N/A,FALSE,"CASHFLOW "}</definedName>
    <definedName name="_______a1" hidden="1">{"cashflow",#N/A,FALSE,"CASHFLOW "}</definedName>
    <definedName name="_______a1_1" localSheetId="11" hidden="1">{"'Sheet1'!$L$16"}</definedName>
    <definedName name="_______a1_1" hidden="1">{"'Sheet1'!$L$16"}</definedName>
    <definedName name="_______a1_2" localSheetId="11" hidden="1">{"'Sheet1'!$L$16"}</definedName>
    <definedName name="_______a1_2" hidden="1">{"'Sheet1'!$L$16"}</definedName>
    <definedName name="_______a10" localSheetId="11" hidden="1">{"sales",#N/A,FALSE,"SALES"}</definedName>
    <definedName name="_______a10" localSheetId="0" hidden="1">{"sales",#N/A,FALSE,"SALES"}</definedName>
    <definedName name="_______a10" hidden="1">{"sales",#N/A,FALSE,"SALES"}</definedName>
    <definedName name="_______a11" localSheetId="11" hidden="1">{"'Sheet1'!$L$16"}</definedName>
    <definedName name="_______a11" hidden="1">{"'Sheet1'!$L$16"}</definedName>
    <definedName name="_______a12" localSheetId="11" hidden="1">{"'Sheet1'!$L$16"}</definedName>
    <definedName name="_______a12" hidden="1">{"'Sheet1'!$L$16"}</definedName>
    <definedName name="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localSheetId="11" hidden="1">{"revable",#N/A,FALSE,"REVABLE"}</definedName>
    <definedName name="_______a133" hidden="1">{"revable",#N/A,FALSE,"REVABLE"}</definedName>
    <definedName name="_______a2" localSheetId="11" hidden="1">{"hilight1",#N/A,FALSE,"HILIGHT1"}</definedName>
    <definedName name="_______a2" localSheetId="0" hidden="1">{"hilight1",#N/A,FALSE,"HILIGHT1"}</definedName>
    <definedName name="_______a2" hidden="1">{"hilight1",#N/A,FALSE,"HILIGHT1"}</definedName>
    <definedName name="_______a3" localSheetId="11" hidden="1">{"hilight2",#N/A,FALSE,"HILIGHT2"}</definedName>
    <definedName name="_______a3" localSheetId="0" hidden="1">{"hilight2",#N/A,FALSE,"HILIGHT2"}</definedName>
    <definedName name="_______a3" hidden="1">{"hilight2",#N/A,FALSE,"HILIGHT2"}</definedName>
    <definedName name="_______a4" localSheetId="11" hidden="1">{"hilight3",#N/A,FALSE,"HILIGHT3"}</definedName>
    <definedName name="_______a4" localSheetId="0" hidden="1">{"hilight3",#N/A,FALSE,"HILIGHT3"}</definedName>
    <definedName name="_______a4" hidden="1">{"hilight3",#N/A,FALSE,"HILIGHT3"}</definedName>
    <definedName name="_______a5" localSheetId="11" hidden="1">{"income",#N/A,FALSE,"INCOME"}</definedName>
    <definedName name="_______a5" localSheetId="0" hidden="1">{"income",#N/A,FALSE,"INCOME"}</definedName>
    <definedName name="_______a5" hidden="1">{"income",#N/A,FALSE,"INCOME"}</definedName>
    <definedName name="_______a51" localSheetId="11" hidden="1">{"income",#N/A,FALSE,"INCOME"}</definedName>
    <definedName name="_______a51" hidden="1">{"income",#N/A,FALSE,"INCOME"}</definedName>
    <definedName name="_______a6" localSheetId="11" hidden="1">{"index",#N/A,FALSE,"INDEX"}</definedName>
    <definedName name="_______a6" localSheetId="0" hidden="1">{"index",#N/A,FALSE,"INDEX"}</definedName>
    <definedName name="_______a6" hidden="1">{"index",#N/A,FALSE,"INDEX"}</definedName>
    <definedName name="_______a7" localSheetId="11" hidden="1">{"PRINT_EST",#N/A,FALSE,"ESTMON"}</definedName>
    <definedName name="_______a7" localSheetId="0" hidden="1">{"PRINT_EST",#N/A,FALSE,"ESTMON"}</definedName>
    <definedName name="_______a7" hidden="1">{"PRINT_EST",#N/A,FALSE,"ESTMON"}</definedName>
    <definedName name="_______a8" localSheetId="11" hidden="1">{"revsale",#N/A,FALSE,"REV-ยุพดี"}</definedName>
    <definedName name="_______a8" localSheetId="0" hidden="1">{"revsale",#N/A,FALSE,"REV-ยุพดี"}</definedName>
    <definedName name="_______a8" hidden="1">{"revsale",#N/A,FALSE,"REV-ยุพดี"}</definedName>
    <definedName name="_______a9" localSheetId="11" hidden="1">{"revable",#N/A,FALSE,"REVABLE"}</definedName>
    <definedName name="_______a9" localSheetId="0" hidden="1">{"revable",#N/A,FALSE,"REVABLE"}</definedName>
    <definedName name="_______a9" hidden="1">{"revable",#N/A,FALSE,"REVABLE"}</definedName>
    <definedName name="_______apr2" localSheetId="11" hidden="1">{"'Model'!$A$1:$N$53"}</definedName>
    <definedName name="_______apr2" hidden="1">{"'Model'!$A$1:$N$53"}</definedName>
    <definedName name="_______b1" localSheetId="11" hidden="1">{"'Sheet1'!$L$16"}</definedName>
    <definedName name="_______b1" hidden="1">{"'Sheet1'!$L$16"}</definedName>
    <definedName name="_______b3" localSheetId="11" hidden="1">{"'Sheet1'!$L$16"}</definedName>
    <definedName name="_______b3" hidden="1">{"'Sheet1'!$L$16"}</definedName>
    <definedName name="_______b4" localSheetId="11" hidden="1">{"'Sheet1'!$L$16"}</definedName>
    <definedName name="_______b4" hidden="1">{"'Sheet1'!$L$16"}</definedName>
    <definedName name="_______b5" localSheetId="11" hidden="1">{"'Sheet1'!$L$16"}</definedName>
    <definedName name="_______b5" hidden="1">{"'Sheet1'!$L$16"}</definedName>
    <definedName name="_______b6" localSheetId="11" hidden="1">{"'Sheet1'!$L$16"}</definedName>
    <definedName name="_______b6" hidden="1">{"'Sheet1'!$L$16"}</definedName>
    <definedName name="_______b7" localSheetId="11" hidden="1">{#N/A,#N/A,FALSE,"Chi tiÆt"}</definedName>
    <definedName name="_______b7" hidden="1">{#N/A,#N/A,FALSE,"Chi tiÆt"}</definedName>
    <definedName name="_______e1" localSheetId="11" hidden="1">{"'Sheet1'!$L$16"}</definedName>
    <definedName name="_______e1" hidden="1">{"'Sheet1'!$L$16"}</definedName>
    <definedName name="_______e2" localSheetId="11" hidden="1">{"'Sheet1'!$L$16"}</definedName>
    <definedName name="_______e2" hidden="1">{"'Sheet1'!$L$16"}</definedName>
    <definedName name="_______e4" localSheetId="11" hidden="1">{"'Sheet1'!$L$16"}</definedName>
    <definedName name="_______e4" hidden="1">{"'Sheet1'!$L$16"}</definedName>
    <definedName name="_______e5" localSheetId="11" hidden="1">{"'Sheet1'!$L$16"}</definedName>
    <definedName name="_______e5" hidden="1">{"'Sheet1'!$L$16"}</definedName>
    <definedName name="_______e6" localSheetId="11" hidden="1">{"'Sheet1'!$L$16"}</definedName>
    <definedName name="_______e6" hidden="1">{"'Sheet1'!$L$16"}</definedName>
    <definedName name="_______e7" localSheetId="11" hidden="1">{"'Sheet1'!$L$16"}</definedName>
    <definedName name="_______e7" hidden="1">{"'Sheet1'!$L$16"}</definedName>
    <definedName name="_______e8" localSheetId="11" hidden="1">{#N/A,#N/A,FALSE,"Chi tiÆt"}</definedName>
    <definedName name="_______e8" hidden="1">{#N/A,#N/A,FALSE,"Chi tiÆt"}</definedName>
    <definedName name="_______F1" localSheetId="11" hidden="1">{"'Sheet1'!$L$16"}</definedName>
    <definedName name="_______F1" hidden="1">{"'Sheet1'!$L$16"}</definedName>
    <definedName name="_______f2" localSheetId="11" hidden="1">{"'Sheet1'!$L$16"}</definedName>
    <definedName name="_______f2" hidden="1">{"'Sheet1'!$L$16"}</definedName>
    <definedName name="_______f3" localSheetId="11" hidden="1">{"'Sheet1'!$L$16"}</definedName>
    <definedName name="_______f3" hidden="1">{"'Sheet1'!$L$16"}</definedName>
    <definedName name="_______f4" localSheetId="11" hidden="1">{"'Sheet1'!$L$16"}</definedName>
    <definedName name="_______f4" hidden="1">{"'Sheet1'!$L$16"}</definedName>
    <definedName name="_______f5" localSheetId="11" hidden="1">{"'Sheet1'!$L$16"}</definedName>
    <definedName name="_______f5" hidden="1">{"'Sheet1'!$L$16"}</definedName>
    <definedName name="_______f6" localSheetId="11" hidden="1">{"'Sheet1'!$L$16"}</definedName>
    <definedName name="_______f6" hidden="1">{"'Sheet1'!$L$16"}</definedName>
    <definedName name="_______f7" localSheetId="11" hidden="1">{"'Sheet1'!$L$16"}</definedName>
    <definedName name="_______f7" hidden="1">{"'Sheet1'!$L$16"}</definedName>
    <definedName name="_______f8" localSheetId="11" hidden="1">{#N/A,#N/A,FALSE,"Chi tiÆt"}</definedName>
    <definedName name="_______f8" hidden="1">{#N/A,#N/A,FALSE,"Chi tiÆt"}</definedName>
    <definedName name="_______f9" localSheetId="11" hidden="1">{#N/A,#N/A,FALSE,"Chi tiÆt"}</definedName>
    <definedName name="_______f9" hidden="1">{#N/A,#N/A,FALSE,"Chi tiÆt"}</definedName>
    <definedName name="_______fd4" localSheetId="10" hidden="1">#REF!</definedName>
    <definedName name="_______fd4" hidden="1">#REF!</definedName>
    <definedName name="_______FOH2006" localSheetId="11" hidden="1">{#N/A,#N/A,FALSE,"TL";#N/A,#N/A,FALSE,"KK";#N/A,#N/A,FALSE,"TS";#N/A,#N/A,FALSE,"KW";#N/A,#N/A,FALSE,"LP";#N/A,#N/A,FALSE,"DC"}</definedName>
    <definedName name="_______FOH2006" localSheetId="0" hidden="1">{#N/A,#N/A,FALSE,"TL";#N/A,#N/A,FALSE,"KK";#N/A,#N/A,FALSE,"TS";#N/A,#N/A,FALSE,"KW";#N/A,#N/A,FALSE,"LP";#N/A,#N/A,FALSE,"DC"}</definedName>
    <definedName name="_______FOH2006" hidden="1">{#N/A,#N/A,FALSE,"TL";#N/A,#N/A,FALSE,"KK";#N/A,#N/A,FALSE,"TS";#N/A,#N/A,FALSE,"KW";#N/A,#N/A,FALSE,"LP";#N/A,#N/A,FALSE,"DC"}</definedName>
    <definedName name="_______gw04" localSheetId="11" hidden="1">{#N/A,#N/A,FALSE,"Aging Summary";#N/A,#N/A,FALSE,"Ratio Analysis";#N/A,#N/A,FALSE,"Test 120 Day Accts";#N/A,#N/A,FALSE,"Tickmarks"}</definedName>
    <definedName name="_______gw04" hidden="1">{#N/A,#N/A,FALSE,"Aging Summary";#N/A,#N/A,FALSE,"Ratio Analysis";#N/A,#N/A,FALSE,"Test 120 Day Accts";#N/A,#N/A,FALSE,"Tickmarks"}</definedName>
    <definedName name="_______H1" localSheetId="1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localSheetId="11" hidden="1">{"'Model'!$A$1:$N$53"}</definedName>
    <definedName name="_______h2" hidden="1">{"'Model'!$A$1:$N$53"}</definedName>
    <definedName name="_______huy1" localSheetId="11" hidden="1">{"'Sheet1'!$L$16"}</definedName>
    <definedName name="_______huy1" hidden="1">{"'Sheet1'!$L$16"}</definedName>
    <definedName name="_______KP300" localSheetId="11" hidden="1">{"level1",#N/A,FALSE,"1_LEV";"LEVEL1",#N/A,FALSE,"1_LEV"}</definedName>
    <definedName name="_______KP300" hidden="1">{"level1",#N/A,FALSE,"1_LEV";"LEVEL1",#N/A,FALSE,"1_LEV"}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localSheetId="11" hidden="1">{#N/A,#N/A,FALSE,"RECONC'L";#N/A,#N/A,FALSE,"WORKCAP";#N/A,#N/A,FALSE,"RECONC'L";#N/A,#N/A,FALSE,"ACCRUAL";#N/A,#N/A,FALSE,"DEBTOR";#N/A,#N/A,FALSE,"ADMALLOC"}</definedName>
    <definedName name="_______n1" hidden="1">{#N/A,#N/A,FALSE,"RECONC'L";#N/A,#N/A,FALSE,"WORKCAP";#N/A,#N/A,FALSE,"RECONC'L";#N/A,#N/A,FALSE,"ACCRUAL";#N/A,#N/A,FALSE,"DEBTOR";#N/A,#N/A,FALSE,"ADMALLOC"}</definedName>
    <definedName name="_______nat2" localSheetId="11" hidden="1">{#N/A,#N/A,FALSE,"Assessment";#N/A,#N/A,FALSE,"Staffing";#N/A,#N/A,FALSE,"Hires";#N/A,#N/A,FALSE,"Assumptions"}</definedName>
    <definedName name="_______nat2" hidden="1">{#N/A,#N/A,FALSE,"Assessment";#N/A,#N/A,FALSE,"Staffing";#N/A,#N/A,FALSE,"Hires";#N/A,#N/A,FALSE,"Assumptions"}</definedName>
    <definedName name="_______nat3" localSheetId="11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localSheetId="11" hidden="1">{"'Sheet1'!$L$16"}</definedName>
    <definedName name="_______NSO2" hidden="1">{"'Sheet1'!$L$16"}</definedName>
    <definedName name="_______NSO2_1" localSheetId="11" hidden="1">{"'Sheet1'!$L$16"}</definedName>
    <definedName name="_______NSO2_1" hidden="1">{"'Sheet1'!$L$16"}</definedName>
    <definedName name="_______NSO2_2" localSheetId="11" hidden="1">{"'Sheet1'!$L$16"}</definedName>
    <definedName name="_______NSO2_2" hidden="1">{"'Sheet1'!$L$16"}</definedName>
    <definedName name="_______NSO3" localSheetId="11" hidden="1">{"'Sheet1'!$L$16"}</definedName>
    <definedName name="_______NSO3" hidden="1">{"'Sheet1'!$L$16"}</definedName>
    <definedName name="_______PA3" localSheetId="11" hidden="1">{"'Sheet1'!$L$16"}</definedName>
    <definedName name="_______PA3" hidden="1">{"'Sheet1'!$L$16"}</definedName>
    <definedName name="_______q2" localSheetId="11" hidden="1">{"PAGE 1",#N/A,FALSE,"หน้า 1,2,3";"PAGE 2",#N/A,FALSE,"หน้า 1,2,3";"PAGE 3",#N/A,FALSE,"หน้า 1,2,3"}</definedName>
    <definedName name="_______q2" hidden="1">{"PAGE 1",#N/A,FALSE,"หน้า 1,2,3";"PAGE 2",#N/A,FALSE,"หน้า 1,2,3";"PAGE 3",#N/A,FALSE,"หน้า 1,2,3"}</definedName>
    <definedName name="_______q3" localSheetId="11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localSheetId="11" hidden="1">{"'Sheet1'!$L$16"}</definedName>
    <definedName name="_______s1" hidden="1">{"'Sheet1'!$L$16"}</definedName>
    <definedName name="_______s2" localSheetId="11" hidden="1">{"'Sheet1'!$L$16"}</definedName>
    <definedName name="_______s2" hidden="1">{"'Sheet1'!$L$16"}</definedName>
    <definedName name="_______s3" localSheetId="11" hidden="1">{"'Sheet1'!$L$16"}</definedName>
    <definedName name="_______s3" hidden="1">{"'Sheet1'!$L$16"}</definedName>
    <definedName name="_______s4" localSheetId="11" hidden="1">{"'Sheet1'!$L$16"}</definedName>
    <definedName name="_______s4" hidden="1">{"'Sheet1'!$L$16"}</definedName>
    <definedName name="_______s5" localSheetId="11" hidden="1">{"'Sheet1'!$L$16"}</definedName>
    <definedName name="_______s5" hidden="1">{"'Sheet1'!$L$16"}</definedName>
    <definedName name="_______s6" localSheetId="11" hidden="1">{#N/A,#N/A,FALSE,"Chi tiÆt"}</definedName>
    <definedName name="_______s6" hidden="1">{#N/A,#N/A,FALSE,"Chi tiÆt"}</definedName>
    <definedName name="_______s7" localSheetId="11" hidden="1">{#N/A,#N/A,FALSE,"Chi tiÆt"}</definedName>
    <definedName name="_______s7" hidden="1">{#N/A,#N/A,FALSE,"Chi tiÆt"}</definedName>
    <definedName name="_______T01" localSheetId="10" hidden="1">#REF!</definedName>
    <definedName name="_______T01" hidden="1">#REF!</definedName>
    <definedName name="_______t2" localSheetId="11" hidden="1">{"'Sheet1'!$L$16"}</definedName>
    <definedName name="_______t2" hidden="1">{"'Sheet1'!$L$16"}</definedName>
    <definedName name="_______t4" localSheetId="11" hidden="1">{"'Sheet1'!$L$16"}</definedName>
    <definedName name="_______t4" hidden="1">{"'Sheet1'!$L$16"}</definedName>
    <definedName name="_______t5" localSheetId="11" hidden="1">{"'Sheet1'!$L$16"}</definedName>
    <definedName name="_______t5" hidden="1">{"'Sheet1'!$L$16"}</definedName>
    <definedName name="_______t6" localSheetId="11" hidden="1">{"'Sheet1'!$L$16"}</definedName>
    <definedName name="_______t6" hidden="1">{"'Sheet1'!$L$16"}</definedName>
    <definedName name="_______t7" localSheetId="11" hidden="1">{"'Sheet1'!$L$16"}</definedName>
    <definedName name="_______t7" hidden="1">{"'Sheet1'!$L$16"}</definedName>
    <definedName name="_______t8" localSheetId="11" hidden="1">{#N/A,#N/A,FALSE,"Chi tiÆt"}</definedName>
    <definedName name="_______t8" hidden="1">{#N/A,#N/A,FALSE,"Chi tiÆt"}</definedName>
    <definedName name="_______t9" localSheetId="11" hidden="1">{"'Sheet1'!$L$16"}</definedName>
    <definedName name="_______t9" hidden="1">{"'Sheet1'!$L$16"}</definedName>
    <definedName name="_______w2" localSheetId="11" hidden="1">{"'Sheet1'!$L$16"}</definedName>
    <definedName name="_______w2" hidden="1">{"'Sheet1'!$L$16"}</definedName>
    <definedName name="_______w3" localSheetId="11" hidden="1">{"'Sheet1'!$L$16"}</definedName>
    <definedName name="_______w3" hidden="1">{"'Sheet1'!$L$16"}</definedName>
    <definedName name="_______w4" localSheetId="11" hidden="1">{"'Sheet1'!$L$16"}</definedName>
    <definedName name="_______w4" hidden="1">{"'Sheet1'!$L$16"}</definedName>
    <definedName name="_______w5" localSheetId="11" hidden="1">{"'Sheet1'!$L$16"}</definedName>
    <definedName name="_______w5" hidden="1">{"'Sheet1'!$L$16"}</definedName>
    <definedName name="_______w6" localSheetId="11" hidden="1">{#N/A,#N/A,FALSE,"Chi tiÆt"}</definedName>
    <definedName name="_______w6" hidden="1">{#N/A,#N/A,FALSE,"Chi tiÆt"}</definedName>
    <definedName name="_______w8" localSheetId="11" hidden="1">{"'Sheet1'!$L$16"}</definedName>
    <definedName name="_______w8" hidden="1">{"'Sheet1'!$L$16"}</definedName>
    <definedName name="_______w9" localSheetId="11" hidden="1">{"'Sheet1'!$L$16"}</definedName>
    <definedName name="_______w9" hidden="1">{"'Sheet1'!$L$16"}</definedName>
    <definedName name="_______xlfn.BAHTTEXT" hidden="1">#NAME?</definedName>
    <definedName name="_______Z1" localSheetId="11" hidden="1">{"'ตัวอย่าง'!$A$1:$O$21"}</definedName>
    <definedName name="_______Z1" localSheetId="0" hidden="1">{"'ตัวอย่าง'!$A$1:$O$21"}</definedName>
    <definedName name="_______Z1" hidden="1">{"'ตัวอย่าง'!$A$1:$O$21"}</definedName>
    <definedName name="______a1" localSheetId="11" hidden="1">{"cashflow",#N/A,FALSE,"CASHFLOW "}</definedName>
    <definedName name="______a1" localSheetId="0" hidden="1">{"cashflow",#N/A,FALSE,"CASHFLOW "}</definedName>
    <definedName name="______a1" hidden="1">{"cashflow",#N/A,FALSE,"CASHFLOW "}</definedName>
    <definedName name="______a1_1" localSheetId="11" hidden="1">{"'Sheet1'!$L$16"}</definedName>
    <definedName name="______a1_1" hidden="1">{"'Sheet1'!$L$16"}</definedName>
    <definedName name="______a1_2" localSheetId="11" hidden="1">{"'Sheet1'!$L$16"}</definedName>
    <definedName name="______a1_2" hidden="1">{"'Sheet1'!$L$16"}</definedName>
    <definedName name="______a10" localSheetId="11" hidden="1">{"sales",#N/A,FALSE,"SALES"}</definedName>
    <definedName name="______a10" localSheetId="0" hidden="1">{"sales",#N/A,FALSE,"SALES"}</definedName>
    <definedName name="______a10" hidden="1">{"sales",#N/A,FALSE,"SALES"}</definedName>
    <definedName name="______a11" localSheetId="11" hidden="1">{"'Sheet1'!$L$16"}</definedName>
    <definedName name="______a11" hidden="1">{"'Sheet1'!$L$16"}</definedName>
    <definedName name="______a12" localSheetId="11" hidden="1">{"'Sheet1'!$L$16"}</definedName>
    <definedName name="______a12" hidden="1">{"'Sheet1'!$L$16"}</definedName>
    <definedName name="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localSheetId="11" hidden="1">{"revable",#N/A,FALSE,"REVABLE"}</definedName>
    <definedName name="______a133" hidden="1">{"revable",#N/A,FALSE,"REVABLE"}</definedName>
    <definedName name="______a2" localSheetId="11" hidden="1">{"hilight1",#N/A,FALSE,"HILIGHT1"}</definedName>
    <definedName name="______a2" localSheetId="0" hidden="1">{"hilight1",#N/A,FALSE,"HILIGHT1"}</definedName>
    <definedName name="______a2" hidden="1">{"hilight1",#N/A,FALSE,"HILIGHT1"}</definedName>
    <definedName name="______a3" localSheetId="11" hidden="1">{"hilight2",#N/A,FALSE,"HILIGHT2"}</definedName>
    <definedName name="______a3" localSheetId="0" hidden="1">{"hilight2",#N/A,FALSE,"HILIGHT2"}</definedName>
    <definedName name="______a3" hidden="1">{"hilight2",#N/A,FALSE,"HILIGHT2"}</definedName>
    <definedName name="______a4" localSheetId="11" hidden="1">{"hilight3",#N/A,FALSE,"HILIGHT3"}</definedName>
    <definedName name="______a4" localSheetId="0" hidden="1">{"hilight3",#N/A,FALSE,"HILIGHT3"}</definedName>
    <definedName name="______a4" hidden="1">{"hilight3",#N/A,FALSE,"HILIGHT3"}</definedName>
    <definedName name="______a5" localSheetId="11" hidden="1">{"income",#N/A,FALSE,"INCOME"}</definedName>
    <definedName name="______a5" localSheetId="0" hidden="1">{"income",#N/A,FALSE,"INCOME"}</definedName>
    <definedName name="______a5" hidden="1">{"income",#N/A,FALSE,"INCOME"}</definedName>
    <definedName name="______a51" localSheetId="11" hidden="1">{"income",#N/A,FALSE,"INCOME"}</definedName>
    <definedName name="______a51" hidden="1">{"income",#N/A,FALSE,"INCOME"}</definedName>
    <definedName name="______a6" localSheetId="11" hidden="1">{"index",#N/A,FALSE,"INDEX"}</definedName>
    <definedName name="______a6" localSheetId="0" hidden="1">{"index",#N/A,FALSE,"INDEX"}</definedName>
    <definedName name="______a6" hidden="1">{"index",#N/A,FALSE,"INDEX"}</definedName>
    <definedName name="______a7" localSheetId="11" hidden="1">{"PRINT_EST",#N/A,FALSE,"ESTMON"}</definedName>
    <definedName name="______a7" localSheetId="0" hidden="1">{"PRINT_EST",#N/A,FALSE,"ESTMON"}</definedName>
    <definedName name="______a7" hidden="1">{"PRINT_EST",#N/A,FALSE,"ESTMON"}</definedName>
    <definedName name="______a8" localSheetId="11" hidden="1">{"revsale",#N/A,FALSE,"REV-ยุพดี"}</definedName>
    <definedName name="______a8" localSheetId="0" hidden="1">{"revsale",#N/A,FALSE,"REV-ยุพดี"}</definedName>
    <definedName name="______a8" hidden="1">{"revsale",#N/A,FALSE,"REV-ยุพดี"}</definedName>
    <definedName name="______a9" localSheetId="11" hidden="1">{"revable",#N/A,FALSE,"REVABLE"}</definedName>
    <definedName name="______a9" localSheetId="0" hidden="1">{"revable",#N/A,FALSE,"REVABLE"}</definedName>
    <definedName name="______a9" hidden="1">{"revable",#N/A,FALSE,"REVABLE"}</definedName>
    <definedName name="______a99" localSheetId="11" hidden="1">{"revable",#N/A,FALSE,"REVABLE"}</definedName>
    <definedName name="______a99" hidden="1">{"revable",#N/A,FALSE,"REVABLE"}</definedName>
    <definedName name="______aa1" localSheetId="11" hidden="1">{"cashflow",#N/A,FALSE,"CASHFLOW "}</definedName>
    <definedName name="______aa1" hidden="1">{"cashflow",#N/A,FALSE,"CASHFLOW "}</definedName>
    <definedName name="______apr2" localSheetId="11" hidden="1">{"'Model'!$A$1:$N$53"}</definedName>
    <definedName name="______apr2" hidden="1">{"'Model'!$A$1:$N$53"}</definedName>
    <definedName name="______b1" localSheetId="11" hidden="1">{"'Sheet1'!$L$16"}</definedName>
    <definedName name="______b1" hidden="1">{"'Sheet1'!$L$16"}</definedName>
    <definedName name="______b3" localSheetId="11" hidden="1">{"'Sheet1'!$L$16"}</definedName>
    <definedName name="______b3" hidden="1">{"'Sheet1'!$L$16"}</definedName>
    <definedName name="______b4" localSheetId="11" hidden="1">{"'Sheet1'!$L$16"}</definedName>
    <definedName name="______b4" hidden="1">{"'Sheet1'!$L$16"}</definedName>
    <definedName name="______b5" localSheetId="11" hidden="1">{"'Sheet1'!$L$16"}</definedName>
    <definedName name="______b5" hidden="1">{"'Sheet1'!$L$16"}</definedName>
    <definedName name="______b6" localSheetId="11" hidden="1">{"'Sheet1'!$L$16"}</definedName>
    <definedName name="______b6" hidden="1">{"'Sheet1'!$L$16"}</definedName>
    <definedName name="______b7" localSheetId="11" hidden="1">{#N/A,#N/A,FALSE,"Chi tiÆt"}</definedName>
    <definedName name="______b7" hidden="1">{#N/A,#N/A,FALSE,"Chi tiÆt"}</definedName>
    <definedName name="______e1" localSheetId="11" hidden="1">{"'Sheet1'!$L$16"}</definedName>
    <definedName name="______e1" hidden="1">{"'Sheet1'!$L$16"}</definedName>
    <definedName name="______e2" localSheetId="11" hidden="1">{"'Sheet1'!$L$16"}</definedName>
    <definedName name="______e2" hidden="1">{"'Sheet1'!$L$16"}</definedName>
    <definedName name="______e4" localSheetId="11" hidden="1">{"'Sheet1'!$L$16"}</definedName>
    <definedName name="______e4" hidden="1">{"'Sheet1'!$L$16"}</definedName>
    <definedName name="______e5" localSheetId="11" hidden="1">{"'Sheet1'!$L$16"}</definedName>
    <definedName name="______e5" hidden="1">{"'Sheet1'!$L$16"}</definedName>
    <definedName name="______e6" localSheetId="11" hidden="1">{"'Sheet1'!$L$16"}</definedName>
    <definedName name="______e6" hidden="1">{"'Sheet1'!$L$16"}</definedName>
    <definedName name="______e7" localSheetId="11" hidden="1">{"'Sheet1'!$L$16"}</definedName>
    <definedName name="______e7" hidden="1">{"'Sheet1'!$L$16"}</definedName>
    <definedName name="______e8" localSheetId="11" hidden="1">{#N/A,#N/A,FALSE,"Chi tiÆt"}</definedName>
    <definedName name="______e8" hidden="1">{#N/A,#N/A,FALSE,"Chi tiÆt"}</definedName>
    <definedName name="______f1" localSheetId="11" hidden="1">{"'Sheet1'!$L$16"}</definedName>
    <definedName name="______f1" hidden="1">{"'Sheet1'!$L$16"}</definedName>
    <definedName name="______f2" localSheetId="11" hidden="1">{"'Sheet1'!$L$16"}</definedName>
    <definedName name="______f2" hidden="1">{"'Sheet1'!$L$16"}</definedName>
    <definedName name="______f3" localSheetId="11" hidden="1">{"'Sheet1'!$L$16"}</definedName>
    <definedName name="______f3" hidden="1">{"'Sheet1'!$L$16"}</definedName>
    <definedName name="______f4" localSheetId="11" hidden="1">{"'Sheet1'!$L$16"}</definedName>
    <definedName name="______f4" hidden="1">{"'Sheet1'!$L$16"}</definedName>
    <definedName name="______f5" localSheetId="11" hidden="1">{"'Sheet1'!$L$16"}</definedName>
    <definedName name="______f5" hidden="1">{"'Sheet1'!$L$16"}</definedName>
    <definedName name="______f6" localSheetId="11" hidden="1">{"'Sheet1'!$L$16"}</definedName>
    <definedName name="______f6" hidden="1">{"'Sheet1'!$L$16"}</definedName>
    <definedName name="______f7" localSheetId="11" hidden="1">{"'Sheet1'!$L$16"}</definedName>
    <definedName name="______f7" hidden="1">{"'Sheet1'!$L$16"}</definedName>
    <definedName name="______f8" localSheetId="11" hidden="1">{#N/A,#N/A,FALSE,"Chi tiÆt"}</definedName>
    <definedName name="______f8" hidden="1">{#N/A,#N/A,FALSE,"Chi tiÆt"}</definedName>
    <definedName name="______f9" localSheetId="11" hidden="1">{#N/A,#N/A,FALSE,"Chi tiÆt"}</definedName>
    <definedName name="______f9" hidden="1">{#N/A,#N/A,FALSE,"Chi tiÆt"}</definedName>
    <definedName name="______fd4" localSheetId="10" hidden="1">#REF!</definedName>
    <definedName name="______fd4" hidden="1">#REF!</definedName>
    <definedName name="______FOH2006" localSheetId="11" hidden="1">{#N/A,#N/A,FALSE,"TL";#N/A,#N/A,FALSE,"KK";#N/A,#N/A,FALSE,"TS";#N/A,#N/A,FALSE,"KW";#N/A,#N/A,FALSE,"LP";#N/A,#N/A,FALSE,"DC"}</definedName>
    <definedName name="______FOH2006" localSheetId="0" hidden="1">{#N/A,#N/A,FALSE,"TL";#N/A,#N/A,FALSE,"KK";#N/A,#N/A,FALSE,"TS";#N/A,#N/A,FALSE,"KW";#N/A,#N/A,FALSE,"LP";#N/A,#N/A,FALSE,"DC"}</definedName>
    <definedName name="______FOH2006" hidden="1">{#N/A,#N/A,FALSE,"TL";#N/A,#N/A,FALSE,"KK";#N/A,#N/A,FALSE,"TS";#N/A,#N/A,FALSE,"KW";#N/A,#N/A,FALSE,"LP";#N/A,#N/A,FALSE,"DC"}</definedName>
    <definedName name="______gw04" localSheetId="11" hidden="1">{#N/A,#N/A,FALSE,"Aging Summary";#N/A,#N/A,FALSE,"Ratio Analysis";#N/A,#N/A,FALSE,"Test 120 Day Accts";#N/A,#N/A,FALSE,"Tickmarks"}</definedName>
    <definedName name="______gw04" hidden="1">{#N/A,#N/A,FALSE,"Aging Summary";#N/A,#N/A,FALSE,"Ratio Analysis";#N/A,#N/A,FALSE,"Test 120 Day Accts";#N/A,#N/A,FALSE,"Tickmarks"}</definedName>
    <definedName name="______H1" localSheetId="1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localSheetId="11" hidden="1">{"'Model'!$A$1:$N$53"}</definedName>
    <definedName name="______h2" hidden="1">{"'Model'!$A$1:$N$53"}</definedName>
    <definedName name="______huy1" localSheetId="11" hidden="1">{"'Sheet1'!$L$16"}</definedName>
    <definedName name="______huy1" hidden="1">{"'Sheet1'!$L$16"}</definedName>
    <definedName name="______KP300" localSheetId="11" hidden="1">{"level1",#N/A,FALSE,"1_LEV";"LEVEL1",#N/A,FALSE,"1_LEV"}</definedName>
    <definedName name="______KP300" hidden="1">{"level1",#N/A,FALSE,"1_LEV";"LEVEL1",#N/A,FALSE,"1_LEV"}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localSheetId="11" hidden="1">{#N/A,#N/A,FALSE,"RECONC'L";#N/A,#N/A,FALSE,"WORKCAP";#N/A,#N/A,FALSE,"RECONC'L";#N/A,#N/A,FALSE,"ACCRUAL";#N/A,#N/A,FALSE,"DEBTOR";#N/A,#N/A,FALSE,"ADMALLOC"}</definedName>
    <definedName name="______n1" hidden="1">{#N/A,#N/A,FALSE,"RECONC'L";#N/A,#N/A,FALSE,"WORKCAP";#N/A,#N/A,FALSE,"RECONC'L";#N/A,#N/A,FALSE,"ACCRUAL";#N/A,#N/A,FALSE,"DEBTOR";#N/A,#N/A,FALSE,"ADMALLOC"}</definedName>
    <definedName name="______nat2" localSheetId="11" hidden="1">{#N/A,#N/A,FALSE,"Assessment";#N/A,#N/A,FALSE,"Staffing";#N/A,#N/A,FALSE,"Hires";#N/A,#N/A,FALSE,"Assumptions"}</definedName>
    <definedName name="______nat2" hidden="1">{#N/A,#N/A,FALSE,"Assessment";#N/A,#N/A,FALSE,"Staffing";#N/A,#N/A,FALSE,"Hires";#N/A,#N/A,FALSE,"Assumptions"}</definedName>
    <definedName name="______nat3" localSheetId="11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localSheetId="11" hidden="1">{"'Sheet1'!$L$16"}</definedName>
    <definedName name="______NSO2" hidden="1">{"'Sheet1'!$L$16"}</definedName>
    <definedName name="______NSO2_1" localSheetId="11" hidden="1">{"'Sheet1'!$L$16"}</definedName>
    <definedName name="______NSO2_1" hidden="1">{"'Sheet1'!$L$16"}</definedName>
    <definedName name="______NSO2_2" localSheetId="11" hidden="1">{"'Sheet1'!$L$16"}</definedName>
    <definedName name="______NSO2_2" hidden="1">{"'Sheet1'!$L$16"}</definedName>
    <definedName name="______NSO3" localSheetId="11" hidden="1">{"'Sheet1'!$L$16"}</definedName>
    <definedName name="______NSO3" hidden="1">{"'Sheet1'!$L$16"}</definedName>
    <definedName name="______q2" localSheetId="11" hidden="1">{"PAGE 1",#N/A,FALSE,"หน้า 1,2,3";"PAGE 2",#N/A,FALSE,"หน้า 1,2,3";"PAGE 3",#N/A,FALSE,"หน้า 1,2,3"}</definedName>
    <definedName name="______q2" hidden="1">{"PAGE 1",#N/A,FALSE,"หน้า 1,2,3";"PAGE 2",#N/A,FALSE,"หน้า 1,2,3";"PAGE 3",#N/A,FALSE,"หน้า 1,2,3"}</definedName>
    <definedName name="______q3" localSheetId="11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localSheetId="11" hidden="1">{"'Sheet1'!$L$16"}</definedName>
    <definedName name="______s1" hidden="1">{"'Sheet1'!$L$16"}</definedName>
    <definedName name="______s2" localSheetId="11" hidden="1">{"'Sheet1'!$L$16"}</definedName>
    <definedName name="______s2" hidden="1">{"'Sheet1'!$L$16"}</definedName>
    <definedName name="______s3" localSheetId="11" hidden="1">{"'Sheet1'!$L$16"}</definedName>
    <definedName name="______s3" hidden="1">{"'Sheet1'!$L$16"}</definedName>
    <definedName name="______s4" localSheetId="11" hidden="1">{"'Sheet1'!$L$16"}</definedName>
    <definedName name="______s4" hidden="1">{"'Sheet1'!$L$16"}</definedName>
    <definedName name="______s5" localSheetId="11" hidden="1">{"'Sheet1'!$L$16"}</definedName>
    <definedName name="______s5" hidden="1">{"'Sheet1'!$L$16"}</definedName>
    <definedName name="______s6" localSheetId="11" hidden="1">{#N/A,#N/A,FALSE,"Chi tiÆt"}</definedName>
    <definedName name="______s6" hidden="1">{#N/A,#N/A,FALSE,"Chi tiÆt"}</definedName>
    <definedName name="______s7" localSheetId="11" hidden="1">{#N/A,#N/A,FALSE,"Chi tiÆt"}</definedName>
    <definedName name="______s7" hidden="1">{#N/A,#N/A,FALSE,"Chi tiÆt"}</definedName>
    <definedName name="______T01" localSheetId="10" hidden="1">#REF!</definedName>
    <definedName name="______T01" hidden="1">#REF!</definedName>
    <definedName name="______t2" localSheetId="11" hidden="1">{"'Sheet1'!$L$16"}</definedName>
    <definedName name="______t2" hidden="1">{"'Sheet1'!$L$16"}</definedName>
    <definedName name="______t4" localSheetId="11" hidden="1">{"'Sheet1'!$L$16"}</definedName>
    <definedName name="______t4" hidden="1">{"'Sheet1'!$L$16"}</definedName>
    <definedName name="______t5" localSheetId="11" hidden="1">{"'Sheet1'!$L$16"}</definedName>
    <definedName name="______t5" hidden="1">{"'Sheet1'!$L$16"}</definedName>
    <definedName name="______t6" localSheetId="11" hidden="1">{"'Sheet1'!$L$16"}</definedName>
    <definedName name="______t6" hidden="1">{"'Sheet1'!$L$16"}</definedName>
    <definedName name="______t7" localSheetId="11" hidden="1">{"'Sheet1'!$L$16"}</definedName>
    <definedName name="______t7" hidden="1">{"'Sheet1'!$L$16"}</definedName>
    <definedName name="______t8" localSheetId="11" hidden="1">{#N/A,#N/A,FALSE,"Chi tiÆt"}</definedName>
    <definedName name="______t8" hidden="1">{#N/A,#N/A,FALSE,"Chi tiÆt"}</definedName>
    <definedName name="______t9" localSheetId="11" hidden="1">{"'Sheet1'!$L$16"}</definedName>
    <definedName name="______t9" hidden="1">{"'Sheet1'!$L$16"}</definedName>
    <definedName name="______w2" localSheetId="11" hidden="1">{"'Sheet1'!$L$16"}</definedName>
    <definedName name="______w2" hidden="1">{"'Sheet1'!$L$16"}</definedName>
    <definedName name="______w3" localSheetId="11" hidden="1">{"'Sheet1'!$L$16"}</definedName>
    <definedName name="______w3" hidden="1">{"'Sheet1'!$L$16"}</definedName>
    <definedName name="______w4" localSheetId="11" hidden="1">{"'Sheet1'!$L$16"}</definedName>
    <definedName name="______w4" hidden="1">{"'Sheet1'!$L$16"}</definedName>
    <definedName name="______w5" localSheetId="11" hidden="1">{"'Sheet1'!$L$16"}</definedName>
    <definedName name="______w5" hidden="1">{"'Sheet1'!$L$16"}</definedName>
    <definedName name="______w6" localSheetId="11" hidden="1">{#N/A,#N/A,FALSE,"Chi tiÆt"}</definedName>
    <definedName name="______w6" hidden="1">{#N/A,#N/A,FALSE,"Chi tiÆt"}</definedName>
    <definedName name="______w8" localSheetId="11" hidden="1">{"'Sheet1'!$L$16"}</definedName>
    <definedName name="______w8" hidden="1">{"'Sheet1'!$L$16"}</definedName>
    <definedName name="______w9" localSheetId="11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localSheetId="11" hidden="1">{"'ตัวอย่าง'!$A$1:$O$21"}</definedName>
    <definedName name="______Z1" localSheetId="0" hidden="1">{"'ตัวอย่าง'!$A$1:$O$21"}</definedName>
    <definedName name="______Z1" hidden="1">{"'ตัวอย่าง'!$A$1:$O$21"}</definedName>
    <definedName name="_____a1" localSheetId="11" hidden="1">{"cashflow",#N/A,FALSE,"CASHFLOW "}</definedName>
    <definedName name="_____a1" localSheetId="0" hidden="1">{"cashflow",#N/A,FALSE,"CASHFLOW "}</definedName>
    <definedName name="_____a1" hidden="1">{"cashflow",#N/A,FALSE,"CASHFLOW "}</definedName>
    <definedName name="_____a1_1" localSheetId="11" hidden="1">{"'Sheet1'!$L$16"}</definedName>
    <definedName name="_____a1_1" hidden="1">{"'Sheet1'!$L$16"}</definedName>
    <definedName name="_____a1_2" localSheetId="11" hidden="1">{"'Sheet1'!$L$16"}</definedName>
    <definedName name="_____a1_2" hidden="1">{"'Sheet1'!$L$16"}</definedName>
    <definedName name="_____a10" localSheetId="11" hidden="1">{"sales",#N/A,FALSE,"SALES"}</definedName>
    <definedName name="_____a10" localSheetId="0" hidden="1">{"sales",#N/A,FALSE,"SALES"}</definedName>
    <definedName name="_____a10" hidden="1">{"sales",#N/A,FALSE,"SALES"}</definedName>
    <definedName name="_____a11" localSheetId="11" hidden="1">{"'Sheet1'!$L$16"}</definedName>
    <definedName name="_____a11" hidden="1">{"'Sheet1'!$L$16"}</definedName>
    <definedName name="_____a12" localSheetId="11" hidden="1">{"'Sheet1'!$L$16"}</definedName>
    <definedName name="_____a12" hidden="1">{"'Sheet1'!$L$16"}</definedName>
    <definedName name="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localSheetId="11" hidden="1">{"revable",#N/A,FALSE,"REVABLE"}</definedName>
    <definedName name="_____a133" hidden="1">{"revable",#N/A,FALSE,"REVABLE"}</definedName>
    <definedName name="_____a2" localSheetId="11" hidden="1">{"hilight1",#N/A,FALSE,"HILIGHT1"}</definedName>
    <definedName name="_____a2" localSheetId="0" hidden="1">{"hilight1",#N/A,FALSE,"HILIGHT1"}</definedName>
    <definedName name="_____a2" hidden="1">{"hilight1",#N/A,FALSE,"HILIGHT1"}</definedName>
    <definedName name="_____a3" localSheetId="11" hidden="1">{"hilight2",#N/A,FALSE,"HILIGHT2"}</definedName>
    <definedName name="_____a3" localSheetId="0" hidden="1">{"hilight2",#N/A,FALSE,"HILIGHT2"}</definedName>
    <definedName name="_____a3" hidden="1">{"hilight2",#N/A,FALSE,"HILIGHT2"}</definedName>
    <definedName name="_____a4" localSheetId="11" hidden="1">{"hilight3",#N/A,FALSE,"HILIGHT3"}</definedName>
    <definedName name="_____a4" localSheetId="0" hidden="1">{"hilight3",#N/A,FALSE,"HILIGHT3"}</definedName>
    <definedName name="_____a4" hidden="1">{"hilight3",#N/A,FALSE,"HILIGHT3"}</definedName>
    <definedName name="_____a5" localSheetId="11" hidden="1">{"income",#N/A,FALSE,"INCOME"}</definedName>
    <definedName name="_____a5" localSheetId="0" hidden="1">{"income",#N/A,FALSE,"INCOME"}</definedName>
    <definedName name="_____a5" hidden="1">{"income",#N/A,FALSE,"INCOME"}</definedName>
    <definedName name="_____a51" localSheetId="11" hidden="1">{"income",#N/A,FALSE,"INCOME"}</definedName>
    <definedName name="_____a51" hidden="1">{"income",#N/A,FALSE,"INCOME"}</definedName>
    <definedName name="_____a6" localSheetId="11" hidden="1">{"index",#N/A,FALSE,"INDEX"}</definedName>
    <definedName name="_____a6" localSheetId="0" hidden="1">{"index",#N/A,FALSE,"INDEX"}</definedName>
    <definedName name="_____a6" hidden="1">{"index",#N/A,FALSE,"INDEX"}</definedName>
    <definedName name="_____a7" localSheetId="11" hidden="1">{"PRINT_EST",#N/A,FALSE,"ESTMON"}</definedName>
    <definedName name="_____a7" localSheetId="0" hidden="1">{"PRINT_EST",#N/A,FALSE,"ESTMON"}</definedName>
    <definedName name="_____a7" hidden="1">{"PRINT_EST",#N/A,FALSE,"ESTMON"}</definedName>
    <definedName name="_____a8" localSheetId="11" hidden="1">{"revsale",#N/A,FALSE,"REV-ยุพดี"}</definedName>
    <definedName name="_____a8" localSheetId="0" hidden="1">{"revsale",#N/A,FALSE,"REV-ยุพดี"}</definedName>
    <definedName name="_____a8" hidden="1">{"revsale",#N/A,FALSE,"REV-ยุพดี"}</definedName>
    <definedName name="_____a9" localSheetId="11" hidden="1">{"revable",#N/A,FALSE,"REVABLE"}</definedName>
    <definedName name="_____a9" localSheetId="0" hidden="1">{"revable",#N/A,FALSE,"REVABLE"}</definedName>
    <definedName name="_____a9" hidden="1">{"revable",#N/A,FALSE,"REVABLE"}</definedName>
    <definedName name="_____a99" localSheetId="11" hidden="1">{"revable",#N/A,FALSE,"REVABLE"}</definedName>
    <definedName name="_____a99" hidden="1">{"revable",#N/A,FALSE,"REVABLE"}</definedName>
    <definedName name="_____aa1" localSheetId="11" hidden="1">{"cashflow",#N/A,FALSE,"CASHFLOW "}</definedName>
    <definedName name="_____aa1" hidden="1">{"cashflow",#N/A,FALSE,"CASHFLOW "}</definedName>
    <definedName name="_____apr2" localSheetId="11" hidden="1">{"'Model'!$A$1:$N$53"}</definedName>
    <definedName name="_____apr2" hidden="1">{"'Model'!$A$1:$N$53"}</definedName>
    <definedName name="_____b1" localSheetId="11" hidden="1">{"'Sheet1'!$L$16"}</definedName>
    <definedName name="_____b1" hidden="1">{"'Sheet1'!$L$16"}</definedName>
    <definedName name="_____b3" localSheetId="11" hidden="1">{"'Sheet1'!$L$16"}</definedName>
    <definedName name="_____b3" hidden="1">{"'Sheet1'!$L$16"}</definedName>
    <definedName name="_____b4" localSheetId="11" hidden="1">{"'Sheet1'!$L$16"}</definedName>
    <definedName name="_____b4" hidden="1">{"'Sheet1'!$L$16"}</definedName>
    <definedName name="_____b5" localSheetId="11" hidden="1">{"'Sheet1'!$L$16"}</definedName>
    <definedName name="_____b5" hidden="1">{"'Sheet1'!$L$16"}</definedName>
    <definedName name="_____b6" localSheetId="11" hidden="1">{"'Sheet1'!$L$16"}</definedName>
    <definedName name="_____b6" hidden="1">{"'Sheet1'!$L$16"}</definedName>
    <definedName name="_____b7" localSheetId="11" hidden="1">{#N/A,#N/A,FALSE,"Chi tiÆt"}</definedName>
    <definedName name="_____b7" hidden="1">{#N/A,#N/A,FALSE,"Chi tiÆt"}</definedName>
    <definedName name="_____e1" localSheetId="11" hidden="1">{"'Sheet1'!$L$16"}</definedName>
    <definedName name="_____e1" hidden="1">{"'Sheet1'!$L$16"}</definedName>
    <definedName name="_____e2" localSheetId="11" hidden="1">{"'Sheet1'!$L$16"}</definedName>
    <definedName name="_____e2" hidden="1">{"'Sheet1'!$L$16"}</definedName>
    <definedName name="_____e4" localSheetId="11" hidden="1">{"'Sheet1'!$L$16"}</definedName>
    <definedName name="_____e4" hidden="1">{"'Sheet1'!$L$16"}</definedName>
    <definedName name="_____e5" localSheetId="11" hidden="1">{"'Sheet1'!$L$16"}</definedName>
    <definedName name="_____e5" hidden="1">{"'Sheet1'!$L$16"}</definedName>
    <definedName name="_____e6" localSheetId="11" hidden="1">{"'Sheet1'!$L$16"}</definedName>
    <definedName name="_____e6" hidden="1">{"'Sheet1'!$L$16"}</definedName>
    <definedName name="_____e7" localSheetId="11" hidden="1">{"'Sheet1'!$L$16"}</definedName>
    <definedName name="_____e7" hidden="1">{"'Sheet1'!$L$16"}</definedName>
    <definedName name="_____e8" localSheetId="11" hidden="1">{#N/A,#N/A,FALSE,"Chi tiÆt"}</definedName>
    <definedName name="_____e8" hidden="1">{#N/A,#N/A,FALSE,"Chi tiÆt"}</definedName>
    <definedName name="_____f1" localSheetId="11" hidden="1">{"'Sheet1'!$L$16"}</definedName>
    <definedName name="_____f1" hidden="1">{"'Sheet1'!$L$16"}</definedName>
    <definedName name="_____f2" localSheetId="11" hidden="1">{"'Sheet1'!$L$16"}</definedName>
    <definedName name="_____f2" hidden="1">{"'Sheet1'!$L$16"}</definedName>
    <definedName name="_____f3" localSheetId="11" hidden="1">{"'Sheet1'!$L$16"}</definedName>
    <definedName name="_____f3" hidden="1">{"'Sheet1'!$L$16"}</definedName>
    <definedName name="_____f4" localSheetId="11" hidden="1">{"'Sheet1'!$L$16"}</definedName>
    <definedName name="_____f4" hidden="1">{"'Sheet1'!$L$16"}</definedName>
    <definedName name="_____f5" localSheetId="11" hidden="1">{"'Sheet1'!$L$16"}</definedName>
    <definedName name="_____f5" hidden="1">{"'Sheet1'!$L$16"}</definedName>
    <definedName name="_____f6" localSheetId="11" hidden="1">{"'Sheet1'!$L$16"}</definedName>
    <definedName name="_____f6" hidden="1">{"'Sheet1'!$L$16"}</definedName>
    <definedName name="_____f7" localSheetId="11" hidden="1">{"'Sheet1'!$L$16"}</definedName>
    <definedName name="_____f7" hidden="1">{"'Sheet1'!$L$16"}</definedName>
    <definedName name="_____f8" localSheetId="11" hidden="1">{#N/A,#N/A,FALSE,"Chi tiÆt"}</definedName>
    <definedName name="_____f8" hidden="1">{#N/A,#N/A,FALSE,"Chi tiÆt"}</definedName>
    <definedName name="_____f9" localSheetId="11" hidden="1">{#N/A,#N/A,FALSE,"Chi tiÆt"}</definedName>
    <definedName name="_____f9" hidden="1">{#N/A,#N/A,FALSE,"Chi tiÆt"}</definedName>
    <definedName name="_____fd4" localSheetId="10" hidden="1">#REF!</definedName>
    <definedName name="_____fd4" hidden="1">#REF!</definedName>
    <definedName name="_____FOH2006" localSheetId="11" hidden="1">{#N/A,#N/A,FALSE,"TL";#N/A,#N/A,FALSE,"KK";#N/A,#N/A,FALSE,"TS";#N/A,#N/A,FALSE,"KW";#N/A,#N/A,FALSE,"LP";#N/A,#N/A,FALSE,"DC"}</definedName>
    <definedName name="_____FOH2006" localSheetId="0" hidden="1">{#N/A,#N/A,FALSE,"TL";#N/A,#N/A,FALSE,"KK";#N/A,#N/A,FALSE,"TS";#N/A,#N/A,FALSE,"KW";#N/A,#N/A,FALSE,"LP";#N/A,#N/A,FALSE,"DC"}</definedName>
    <definedName name="_____FOH2006" hidden="1">{#N/A,#N/A,FALSE,"TL";#N/A,#N/A,FALSE,"KK";#N/A,#N/A,FALSE,"TS";#N/A,#N/A,FALSE,"KW";#N/A,#N/A,FALSE,"LP";#N/A,#N/A,FALSE,"DC"}</definedName>
    <definedName name="_____gw04" localSheetId="11" hidden="1">{#N/A,#N/A,FALSE,"Aging Summary";#N/A,#N/A,FALSE,"Ratio Analysis";#N/A,#N/A,FALSE,"Test 120 Day Accts";#N/A,#N/A,FALSE,"Tickmarks"}</definedName>
    <definedName name="_____gw04" hidden="1">{#N/A,#N/A,FALSE,"Aging Summary";#N/A,#N/A,FALSE,"Ratio Analysis";#N/A,#N/A,FALSE,"Test 120 Day Accts";#N/A,#N/A,FALSE,"Tickmarks"}</definedName>
    <definedName name="_____H1" localSheetId="11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2" localSheetId="11" hidden="1">{"'Model'!$A$1:$N$53"}</definedName>
    <definedName name="_____h2" hidden="1">{"'Model'!$A$1:$N$53"}</definedName>
    <definedName name="_____huy1" localSheetId="11" hidden="1">{"'Sheet1'!$L$16"}</definedName>
    <definedName name="_____huy1" hidden="1">{"'Sheet1'!$L$16"}</definedName>
    <definedName name="_____KP300" localSheetId="11" hidden="1">{"level1",#N/A,FALSE,"1_LEV";"LEVEL1",#N/A,FALSE,"1_LEV"}</definedName>
    <definedName name="_____KP300" hidden="1">{"level1",#N/A,FALSE,"1_LEV";"LEVEL1",#N/A,FALSE,"1_LEV"}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localSheetId="11" hidden="1">{#N/A,#N/A,FALSE,"RECONC'L";#N/A,#N/A,FALSE,"WORKCAP";#N/A,#N/A,FALSE,"RECONC'L";#N/A,#N/A,FALSE,"ACCRUAL";#N/A,#N/A,FALSE,"DEBTOR";#N/A,#N/A,FALSE,"ADMALLOC"}</definedName>
    <definedName name="_____n1" hidden="1">{#N/A,#N/A,FALSE,"RECONC'L";#N/A,#N/A,FALSE,"WORKCAP";#N/A,#N/A,FALSE,"RECONC'L";#N/A,#N/A,FALSE,"ACCRUAL";#N/A,#N/A,FALSE,"DEBTOR";#N/A,#N/A,FALSE,"ADMALLOC"}</definedName>
    <definedName name="_____nat2" localSheetId="11" hidden="1">{#N/A,#N/A,FALSE,"Assessment";#N/A,#N/A,FALSE,"Staffing";#N/A,#N/A,FALSE,"Hires";#N/A,#N/A,FALSE,"Assumptions"}</definedName>
    <definedName name="_____nat2" localSheetId="0" hidden="1">{#N/A,#N/A,FALSE,"Assessment";#N/A,#N/A,FALSE,"Staffing";#N/A,#N/A,FALSE,"Hires";#N/A,#N/A,FALSE,"Assumptions"}</definedName>
    <definedName name="_____nat2" hidden="1">{#N/A,#N/A,FALSE,"Assessment";#N/A,#N/A,FALSE,"Staffing";#N/A,#N/A,FALSE,"Hires";#N/A,#N/A,FALSE,"Assumptions"}</definedName>
    <definedName name="_____nat3" localSheetId="11" hidden="1">{#N/A,#N/A,FALSE,"Assessment";#N/A,#N/A,FALSE,"Staffing";#N/A,#N/A,FALSE,"Hires";#N/A,#N/A,FALSE,"Assumptions"}</definedName>
    <definedName name="_____nat3" localSheetId="0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localSheetId="11" hidden="1">{"'Sheet1'!$L$16"}</definedName>
    <definedName name="_____NSO2" hidden="1">{"'Sheet1'!$L$16"}</definedName>
    <definedName name="_____NSO2_1" localSheetId="11" hidden="1">{"'Sheet1'!$L$16"}</definedName>
    <definedName name="_____NSO2_1" hidden="1">{"'Sheet1'!$L$16"}</definedName>
    <definedName name="_____NSO2_2" localSheetId="11" hidden="1">{"'Sheet1'!$L$16"}</definedName>
    <definedName name="_____NSO2_2" hidden="1">{"'Sheet1'!$L$16"}</definedName>
    <definedName name="_____NSO3" localSheetId="11" hidden="1">{"'Sheet1'!$L$16"}</definedName>
    <definedName name="_____NSO3" hidden="1">{"'Sheet1'!$L$16"}</definedName>
    <definedName name="_____PA3" localSheetId="11" hidden="1">{"'Sheet1'!$L$16"}</definedName>
    <definedName name="_____PA3" hidden="1">{"'Sheet1'!$L$16"}</definedName>
    <definedName name="_____PUR6" localSheetId="11" hidden="1">{#N/A,#N/A,FALSE,"Sheet2"}</definedName>
    <definedName name="_____PUR6" hidden="1">{#N/A,#N/A,FALSE,"Sheet2"}</definedName>
    <definedName name="_____q2" localSheetId="11" hidden="1">{"PAGE 1",#N/A,FALSE,"หน้า 1,2,3";"PAGE 2",#N/A,FALSE,"หน้า 1,2,3";"PAGE 3",#N/A,FALSE,"หน้า 1,2,3"}</definedName>
    <definedName name="_____q2" hidden="1">{"PAGE 1",#N/A,FALSE,"หน้า 1,2,3";"PAGE 2",#N/A,FALSE,"หน้า 1,2,3";"PAGE 3",#N/A,FALSE,"หน้า 1,2,3"}</definedName>
    <definedName name="_____q3" localSheetId="11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localSheetId="11" hidden="1">{#N/A,#N/A,FALSE,"Sheet2"}</definedName>
    <definedName name="_____QUY3" hidden="1">{#N/A,#N/A,FALSE,"Sheet2"}</definedName>
    <definedName name="___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localSheetId="11" hidden="1">{"'Sheet1'!$L$16"}</definedName>
    <definedName name="_____s1" hidden="1">{"'Sheet1'!$L$16"}</definedName>
    <definedName name="_____s2" localSheetId="11" hidden="1">{"'Sheet1'!$L$16"}</definedName>
    <definedName name="_____s2" hidden="1">{"'Sheet1'!$L$16"}</definedName>
    <definedName name="_____s3" localSheetId="11" hidden="1">{"'Sheet1'!$L$16"}</definedName>
    <definedName name="_____s3" hidden="1">{"'Sheet1'!$L$16"}</definedName>
    <definedName name="_____s4" localSheetId="11" hidden="1">{"'Sheet1'!$L$16"}</definedName>
    <definedName name="_____s4" hidden="1">{"'Sheet1'!$L$16"}</definedName>
    <definedName name="_____s5" localSheetId="11" hidden="1">{"'Sheet1'!$L$16"}</definedName>
    <definedName name="_____s5" hidden="1">{"'Sheet1'!$L$16"}</definedName>
    <definedName name="_____s6" localSheetId="11" hidden="1">{#N/A,#N/A,FALSE,"Chi tiÆt"}</definedName>
    <definedName name="_____s6" hidden="1">{#N/A,#N/A,FALSE,"Chi tiÆt"}</definedName>
    <definedName name="_____s7" localSheetId="11" hidden="1">{#N/A,#N/A,FALSE,"Chi tiÆt"}</definedName>
    <definedName name="_____s7" hidden="1">{#N/A,#N/A,FALSE,"Chi tiÆt"}</definedName>
    <definedName name="_____T01" localSheetId="10" hidden="1">#REF!</definedName>
    <definedName name="_____T01" hidden="1">#REF!</definedName>
    <definedName name="_____t2" localSheetId="11" hidden="1">{"'Sheet1'!$L$16"}</definedName>
    <definedName name="_____t2" hidden="1">{"'Sheet1'!$L$16"}</definedName>
    <definedName name="_____t4" localSheetId="11" hidden="1">{"'Sheet1'!$L$16"}</definedName>
    <definedName name="_____t4" hidden="1">{"'Sheet1'!$L$16"}</definedName>
    <definedName name="_____t5" localSheetId="11" hidden="1">{"'Sheet1'!$L$16"}</definedName>
    <definedName name="_____t5" hidden="1">{"'Sheet1'!$L$16"}</definedName>
    <definedName name="_____t6" localSheetId="11" hidden="1">{"'Sheet1'!$L$16"}</definedName>
    <definedName name="_____t6" hidden="1">{"'Sheet1'!$L$16"}</definedName>
    <definedName name="_____t7" localSheetId="11" hidden="1">{"'Sheet1'!$L$16"}</definedName>
    <definedName name="_____t7" hidden="1">{"'Sheet1'!$L$16"}</definedName>
    <definedName name="_____t8" localSheetId="11" hidden="1">{#N/A,#N/A,FALSE,"Chi tiÆt"}</definedName>
    <definedName name="_____t8" hidden="1">{#N/A,#N/A,FALSE,"Chi tiÆt"}</definedName>
    <definedName name="_____t9" localSheetId="11" hidden="1">{"'Sheet1'!$L$16"}</definedName>
    <definedName name="_____t9" hidden="1">{"'Sheet1'!$L$16"}</definedName>
    <definedName name="_____w2" localSheetId="11" hidden="1">{"'Sheet1'!$L$16"}</definedName>
    <definedName name="_____w2" hidden="1">{"'Sheet1'!$L$16"}</definedName>
    <definedName name="_____w3" localSheetId="11" hidden="1">{"'Sheet1'!$L$16"}</definedName>
    <definedName name="_____w3" hidden="1">{"'Sheet1'!$L$16"}</definedName>
    <definedName name="_____w4" localSheetId="11" hidden="1">{"'Sheet1'!$L$16"}</definedName>
    <definedName name="_____w4" hidden="1">{"'Sheet1'!$L$16"}</definedName>
    <definedName name="_____w5" localSheetId="11" hidden="1">{"'Sheet1'!$L$16"}</definedName>
    <definedName name="_____w5" hidden="1">{"'Sheet1'!$L$16"}</definedName>
    <definedName name="_____w6" localSheetId="11" hidden="1">{#N/A,#N/A,FALSE,"Chi tiÆt"}</definedName>
    <definedName name="_____w6" hidden="1">{#N/A,#N/A,FALSE,"Chi tiÆt"}</definedName>
    <definedName name="_____w8" localSheetId="11" hidden="1">{"'Sheet1'!$L$16"}</definedName>
    <definedName name="_____w8" hidden="1">{"'Sheet1'!$L$16"}</definedName>
    <definedName name="_____w9" localSheetId="11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localSheetId="11" hidden="1">{"'ตัวอย่าง'!$A$1:$O$21"}</definedName>
    <definedName name="_____Z1" localSheetId="0" hidden="1">{"'ตัวอย่าง'!$A$1:$O$21"}</definedName>
    <definedName name="_____Z1" hidden="1">{"'ตัวอย่าง'!$A$1:$O$21"}</definedName>
    <definedName name="____a1" localSheetId="11" hidden="1">{"cashflow",#N/A,FALSE,"CASHFLOW "}</definedName>
    <definedName name="____a1" localSheetId="0" hidden="1">{"cashflow",#N/A,FALSE,"CASHFLOW "}</definedName>
    <definedName name="____a1" hidden="1">{"cashflow",#N/A,FALSE,"CASHFLOW "}</definedName>
    <definedName name="____a1_1" localSheetId="11" hidden="1">{"'Sheet1'!$L$16"}</definedName>
    <definedName name="____a1_1" hidden="1">{"'Sheet1'!$L$16"}</definedName>
    <definedName name="____a1_2" localSheetId="11" hidden="1">{"'Sheet1'!$L$16"}</definedName>
    <definedName name="____a1_2" hidden="1">{"'Sheet1'!$L$16"}</definedName>
    <definedName name="____a10" localSheetId="11" hidden="1">{"sales",#N/A,FALSE,"SALES"}</definedName>
    <definedName name="____a10" localSheetId="0" hidden="1">{"sales",#N/A,FALSE,"SALES"}</definedName>
    <definedName name="____a10" hidden="1">{"sales",#N/A,FALSE,"SALES"}</definedName>
    <definedName name="____a11" localSheetId="11" hidden="1">{"'Sheet1'!$L$16"}</definedName>
    <definedName name="____a11" hidden="1">{"'Sheet1'!$L$16"}</definedName>
    <definedName name="____a12" localSheetId="11" hidden="1">{"'Sheet1'!$L$16"}</definedName>
    <definedName name="____a12" hidden="1">{"'Sheet1'!$L$16"}</definedName>
    <definedName name="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localSheetId="11" hidden="1">{"revable",#N/A,FALSE,"REVABLE"}</definedName>
    <definedName name="____a133" hidden="1">{"revable",#N/A,FALSE,"REVABLE"}</definedName>
    <definedName name="____a2" localSheetId="11" hidden="1">{"hilight1",#N/A,FALSE,"HILIGHT1"}</definedName>
    <definedName name="____a2" localSheetId="0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localSheetId="0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localSheetId="0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localSheetId="0" hidden="1">{"income",#N/A,FALSE,"INCOME"}</definedName>
    <definedName name="____a5" hidden="1">{"income",#N/A,FALSE,"INCOME"}</definedName>
    <definedName name="____a51" localSheetId="11" hidden="1">{"income",#N/A,FALSE,"INCOME"}</definedName>
    <definedName name="____a51" hidden="1">{"income",#N/A,FALSE,"INCOME"}</definedName>
    <definedName name="____a6" localSheetId="11" hidden="1">{"index",#N/A,FALSE,"INDEX"}</definedName>
    <definedName name="____a6" localSheetId="0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localSheetId="0" hidden="1">{"PRINT_EST",#N/A,FALSE,"ESTMON"}</definedName>
    <definedName name="____a7" hidden="1">{"PRINT_EST",#N/A,FALSE,"ESTMON"}</definedName>
    <definedName name="____a8" localSheetId="11" hidden="1">{"revsale",#N/A,FALSE,"REV-ยุพดี"}</definedName>
    <definedName name="____a8" localSheetId="0" hidden="1">{"revsale",#N/A,FALSE,"REV-ยุพดี"}</definedName>
    <definedName name="____a8" hidden="1">{"revsale",#N/A,FALSE,"REV-ยุพดี"}</definedName>
    <definedName name="____a9" localSheetId="11" hidden="1">{"revable",#N/A,FALSE,"REVABLE"}</definedName>
    <definedName name="____a9" localSheetId="0" hidden="1">{"revable",#N/A,FALSE,"REVABLE"}</definedName>
    <definedName name="____a9" hidden="1">{"revable",#N/A,FALSE,"REVABLE"}</definedName>
    <definedName name="____a99" localSheetId="11" hidden="1">{"revable",#N/A,FALSE,"REVABLE"}</definedName>
    <definedName name="____a99" hidden="1">{"revable",#N/A,FALSE,"REVABLE"}</definedName>
    <definedName name="____aa1" localSheetId="11" hidden="1">{"cashflow",#N/A,FALSE,"CASHFLOW "}</definedName>
    <definedName name="____aa1" hidden="1">{"cashflow",#N/A,FALSE,"CASHFLOW "}</definedName>
    <definedName name="____apr2" localSheetId="11" hidden="1">{"'Model'!$A$1:$N$53"}</definedName>
    <definedName name="____apr2" hidden="1">{"'Model'!$A$1:$N$53"}</definedName>
    <definedName name="____b1" localSheetId="11" hidden="1">{"'Sheet1'!$L$16"}</definedName>
    <definedName name="____b1" hidden="1">{"'Sheet1'!$L$16"}</definedName>
    <definedName name="____b3" localSheetId="11" hidden="1">{"'Sheet1'!$L$16"}</definedName>
    <definedName name="____b3" hidden="1">{"'Sheet1'!$L$16"}</definedName>
    <definedName name="____b4" localSheetId="11" hidden="1">{"'Sheet1'!$L$16"}</definedName>
    <definedName name="____b4" hidden="1">{"'Sheet1'!$L$16"}</definedName>
    <definedName name="____b5" localSheetId="11" hidden="1">{"'Sheet1'!$L$16"}</definedName>
    <definedName name="____b5" hidden="1">{"'Sheet1'!$L$16"}</definedName>
    <definedName name="____b6" localSheetId="11" hidden="1">{"'Sheet1'!$L$16"}</definedName>
    <definedName name="____b6" hidden="1">{"'Sheet1'!$L$16"}</definedName>
    <definedName name="____b7" localSheetId="11" hidden="1">{#N/A,#N/A,FALSE,"Chi tiÆt"}</definedName>
    <definedName name="____b7" hidden="1">{#N/A,#N/A,FALSE,"Chi tiÆt"}</definedName>
    <definedName name="____cap1111" localSheetId="11" hidden="1">{"index",#N/A,FALSE,"INDEX"}</definedName>
    <definedName name="____cap1111" hidden="1">{"index",#N/A,FALSE,"INDEX"}</definedName>
    <definedName name="____cap6666" localSheetId="11" hidden="1">{"index",#N/A,FALSE,"INDEX"}</definedName>
    <definedName name="____cap6666" hidden="1">{"index",#N/A,FALSE,"INDEX"}</definedName>
    <definedName name="____e1" localSheetId="11" hidden="1">{"'Sheet1'!$L$16"}</definedName>
    <definedName name="____e1" hidden="1">{"'Sheet1'!$L$16"}</definedName>
    <definedName name="____e2" localSheetId="11" hidden="1">{"'Sheet1'!$L$16"}</definedName>
    <definedName name="____e2" hidden="1">{"'Sheet1'!$L$16"}</definedName>
    <definedName name="____e4" localSheetId="11" hidden="1">{"'Sheet1'!$L$16"}</definedName>
    <definedName name="____e4" hidden="1">{"'Sheet1'!$L$16"}</definedName>
    <definedName name="____e5" localSheetId="11" hidden="1">{"'Sheet1'!$L$16"}</definedName>
    <definedName name="____e5" hidden="1">{"'Sheet1'!$L$16"}</definedName>
    <definedName name="____e6" localSheetId="11" hidden="1">{"'Sheet1'!$L$16"}</definedName>
    <definedName name="____e6" hidden="1">{"'Sheet1'!$L$16"}</definedName>
    <definedName name="____e7" localSheetId="11" hidden="1">{"'Sheet1'!$L$16"}</definedName>
    <definedName name="____e7" hidden="1">{"'Sheet1'!$L$16"}</definedName>
    <definedName name="____e8" localSheetId="11" hidden="1">{#N/A,#N/A,FALSE,"Chi tiÆt"}</definedName>
    <definedName name="____e8" hidden="1">{#N/A,#N/A,FALSE,"Chi tiÆt"}</definedName>
    <definedName name="____f1" localSheetId="11" hidden="1">{"'Sheet1'!$L$16"}</definedName>
    <definedName name="____f1" hidden="1">{"'Sheet1'!$L$16"}</definedName>
    <definedName name="____f2" localSheetId="11" hidden="1">{"'Sheet1'!$L$16"}</definedName>
    <definedName name="____f2" hidden="1">{"'Sheet1'!$L$16"}</definedName>
    <definedName name="____f3" localSheetId="11" hidden="1">{"'Sheet1'!$L$16"}</definedName>
    <definedName name="____f3" hidden="1">{"'Sheet1'!$L$16"}</definedName>
    <definedName name="____f4" localSheetId="11" hidden="1">{"'Sheet1'!$L$16"}</definedName>
    <definedName name="____f4" hidden="1">{"'Sheet1'!$L$16"}</definedName>
    <definedName name="____f5" localSheetId="11" hidden="1">{"'Sheet1'!$L$16"}</definedName>
    <definedName name="____f5" hidden="1">{"'Sheet1'!$L$16"}</definedName>
    <definedName name="____f6" localSheetId="11" hidden="1">{"'Sheet1'!$L$16"}</definedName>
    <definedName name="____f6" hidden="1">{"'Sheet1'!$L$16"}</definedName>
    <definedName name="____f7" localSheetId="11" hidden="1">{"'Sheet1'!$L$16"}</definedName>
    <definedName name="____f7" hidden="1">{"'Sheet1'!$L$16"}</definedName>
    <definedName name="____f8" localSheetId="11" hidden="1">{#N/A,#N/A,FALSE,"Chi tiÆt"}</definedName>
    <definedName name="____f8" hidden="1">{#N/A,#N/A,FALSE,"Chi tiÆt"}</definedName>
    <definedName name="____f9" localSheetId="11" hidden="1">{#N/A,#N/A,FALSE,"Chi tiÆt"}</definedName>
    <definedName name="____f9" hidden="1">{#N/A,#N/A,FALSE,"Chi tiÆt"}</definedName>
    <definedName name="____fd4" localSheetId="10" hidden="1">#REF!</definedName>
    <definedName name="____fd4" hidden="1">#REF!</definedName>
    <definedName name="____FOH2006" localSheetId="11" hidden="1">{#N/A,#N/A,FALSE,"TL";#N/A,#N/A,FALSE,"KK";#N/A,#N/A,FALSE,"TS";#N/A,#N/A,FALSE,"KW";#N/A,#N/A,FALSE,"LP";#N/A,#N/A,FALSE,"DC"}</definedName>
    <definedName name="____FOH2006" localSheetId="0" hidden="1">{#N/A,#N/A,FALSE,"TL";#N/A,#N/A,FALSE,"KK";#N/A,#N/A,FALSE,"TS";#N/A,#N/A,FALSE,"KW";#N/A,#N/A,FALSE,"LP";#N/A,#N/A,FALSE,"DC"}</definedName>
    <definedName name="____FOH2006" hidden="1">{#N/A,#N/A,FALSE,"TL";#N/A,#N/A,FALSE,"KK";#N/A,#N/A,FALSE,"TS";#N/A,#N/A,FALSE,"KW";#N/A,#N/A,FALSE,"LP";#N/A,#N/A,FALSE,"DC"}</definedName>
    <definedName name="____gw04" localSheetId="11" hidden="1">{#N/A,#N/A,FALSE,"Aging Summary";#N/A,#N/A,FALSE,"Ratio Analysis";#N/A,#N/A,FALSE,"Test 120 Day Accts";#N/A,#N/A,FALSE,"Tickmarks"}</definedName>
    <definedName name="____gw04" hidden="1">{#N/A,#N/A,FALSE,"Aging Summary";#N/A,#N/A,FALSE,"Ratio Analysis";#N/A,#N/A,FALSE,"Test 120 Day Accts";#N/A,#N/A,FALSE,"Tickmarks"}</definedName>
    <definedName name="____H1" localSheetId="1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localSheetId="11" hidden="1">{"'Model'!$A$1:$N$53"}</definedName>
    <definedName name="____h2" hidden="1">{"'Model'!$A$1:$N$53"}</definedName>
    <definedName name="____huy1" localSheetId="11" hidden="1">{"'Sheet1'!$L$16"}</definedName>
    <definedName name="____huy1" hidden="1">{"'Sheet1'!$L$16"}</definedName>
    <definedName name="____KP300" localSheetId="11" hidden="1">{"level1",#N/A,FALSE,"1_LEV";"LEVEL1",#N/A,FALSE,"1_LEV"}</definedName>
    <definedName name="____KP300" hidden="1">{"level1",#N/A,FALSE,"1_LEV";"LEVEL1",#N/A,FALSE,"1_LEV"}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localSheetId="11" hidden="1">{#N/A,#N/A,FALSE,"RECONC'L";#N/A,#N/A,FALSE,"WORKCAP";#N/A,#N/A,FALSE,"RECONC'L";#N/A,#N/A,FALSE,"ACCRUAL";#N/A,#N/A,FALSE,"DEBTOR";#N/A,#N/A,FALSE,"ADMALLOC"}</definedName>
    <definedName name="____n1" hidden="1">{#N/A,#N/A,FALSE,"RECONC'L";#N/A,#N/A,FALSE,"WORKCAP";#N/A,#N/A,FALSE,"RECONC'L";#N/A,#N/A,FALSE,"ACCRUAL";#N/A,#N/A,FALSE,"DEBTOR";#N/A,#N/A,FALSE,"ADMALLOC"}</definedName>
    <definedName name="____nat2" localSheetId="11" hidden="1">{#N/A,#N/A,FALSE,"Assessment";#N/A,#N/A,FALSE,"Staffing";#N/A,#N/A,FALSE,"Hires";#N/A,#N/A,FALSE,"Assumptions"}</definedName>
    <definedName name="____nat2" localSheetId="0" hidden="1">{#N/A,#N/A,FALSE,"Assessment";#N/A,#N/A,FALSE,"Staffing";#N/A,#N/A,FALSE,"Hires";#N/A,#N/A,FALSE,"Assumptions"}</definedName>
    <definedName name="____nat2" hidden="1">{#N/A,#N/A,FALSE,"Assessment";#N/A,#N/A,FALSE,"Staffing";#N/A,#N/A,FALSE,"Hires";#N/A,#N/A,FALSE,"Assumptions"}</definedName>
    <definedName name="____nat3" localSheetId="11" hidden="1">{#N/A,#N/A,FALSE,"Assessment";#N/A,#N/A,FALSE,"Staffing";#N/A,#N/A,FALSE,"Hires";#N/A,#N/A,FALSE,"Assumptions"}</definedName>
    <definedName name="____nat3" localSheetId="0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localSheetId="11" hidden="1">{"'Sheet1'!$L$16"}</definedName>
    <definedName name="____NSO2" localSheetId="25" hidden="1">{"'Sheet1'!$L$16"}</definedName>
    <definedName name="____NSO2" localSheetId="24" hidden="1">{"'Sheet1'!$L$16"}</definedName>
    <definedName name="____NSO2" localSheetId="22" hidden="1">{"'Sheet1'!$L$16"}</definedName>
    <definedName name="____NSO2" localSheetId="0" hidden="1">{"'Sheet1'!$L$16"}</definedName>
    <definedName name="____NSO2" hidden="1">{"'Sheet1'!$L$16"}</definedName>
    <definedName name="____NSO2_1" localSheetId="11" hidden="1">{"'Sheet1'!$L$16"}</definedName>
    <definedName name="____NSO2_1" hidden="1">{"'Sheet1'!$L$16"}</definedName>
    <definedName name="____NSO2_2" localSheetId="11" hidden="1">{"'Sheet1'!$L$16"}</definedName>
    <definedName name="____NSO2_2" hidden="1">{"'Sheet1'!$L$16"}</definedName>
    <definedName name="____NSO3" localSheetId="11" hidden="1">{"'Sheet1'!$L$16"}</definedName>
    <definedName name="____NSO3" hidden="1">{"'Sheet1'!$L$16"}</definedName>
    <definedName name="____PA3" localSheetId="11" hidden="1">{"'Sheet1'!$L$16"}</definedName>
    <definedName name="____PA3" hidden="1">{"'Sheet1'!$L$16"}</definedName>
    <definedName name="____PUR6" localSheetId="11" hidden="1">{#N/A,#N/A,FALSE,"Sheet2"}</definedName>
    <definedName name="____PUR6" hidden="1">{#N/A,#N/A,FALSE,"Sheet2"}</definedName>
    <definedName name="____q2" localSheetId="11" hidden="1">{"PAGE 1",#N/A,FALSE,"หน้า 1,2,3";"PAGE 2",#N/A,FALSE,"หน้า 1,2,3";"PAGE 3",#N/A,FALSE,"หน้า 1,2,3"}</definedName>
    <definedName name="____q2" hidden="1">{"PAGE 1",#N/A,FALSE,"หน้า 1,2,3";"PAGE 2",#N/A,FALSE,"หน้า 1,2,3";"PAGE 3",#N/A,FALSE,"หน้า 1,2,3"}</definedName>
    <definedName name="____q3" localSheetId="11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localSheetId="11" hidden="1">{#N/A,#N/A,FALSE,"Sheet2"}</definedName>
    <definedName name="____QUY3" hidden="1">{#N/A,#N/A,FALSE,"Sheet2"}</definedName>
    <definedName name="__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localSheetId="11" hidden="1">{"'Sheet1'!$L$16"}</definedName>
    <definedName name="____s1" hidden="1">{"'Sheet1'!$L$16"}</definedName>
    <definedName name="____s2" localSheetId="11" hidden="1">{"'Sheet1'!$L$16"}</definedName>
    <definedName name="____s2" hidden="1">{"'Sheet1'!$L$16"}</definedName>
    <definedName name="____s3" localSheetId="11" hidden="1">{"'Sheet1'!$L$16"}</definedName>
    <definedName name="____s3" hidden="1">{"'Sheet1'!$L$16"}</definedName>
    <definedName name="____s4" localSheetId="11" hidden="1">{"'Sheet1'!$L$16"}</definedName>
    <definedName name="____s4" hidden="1">{"'Sheet1'!$L$16"}</definedName>
    <definedName name="____s5" localSheetId="11" hidden="1">{"'Sheet1'!$L$16"}</definedName>
    <definedName name="____s5" hidden="1">{"'Sheet1'!$L$16"}</definedName>
    <definedName name="____s6" localSheetId="11" hidden="1">{#N/A,#N/A,FALSE,"Chi tiÆt"}</definedName>
    <definedName name="____s6" hidden="1">{#N/A,#N/A,FALSE,"Chi tiÆt"}</definedName>
    <definedName name="____s7" localSheetId="11" hidden="1">{#N/A,#N/A,FALSE,"Chi tiÆt"}</definedName>
    <definedName name="____s7" hidden="1">{#N/A,#N/A,FALSE,"Chi tiÆt"}</definedName>
    <definedName name="____T01" localSheetId="10" hidden="1">#REF!</definedName>
    <definedName name="____T01" hidden="1">#REF!</definedName>
    <definedName name="____t2" localSheetId="11" hidden="1">{"'Sheet1'!$L$16"}</definedName>
    <definedName name="____t2" hidden="1">{"'Sheet1'!$L$16"}</definedName>
    <definedName name="____t4" localSheetId="11" hidden="1">{"'Sheet1'!$L$16"}</definedName>
    <definedName name="____t4" hidden="1">{"'Sheet1'!$L$16"}</definedName>
    <definedName name="____t5" localSheetId="11" hidden="1">{"'Sheet1'!$L$16"}</definedName>
    <definedName name="____t5" hidden="1">{"'Sheet1'!$L$16"}</definedName>
    <definedName name="____t6" localSheetId="11" hidden="1">{"'Sheet1'!$L$16"}</definedName>
    <definedName name="____t6" hidden="1">{"'Sheet1'!$L$16"}</definedName>
    <definedName name="____t7" localSheetId="11" hidden="1">{"'Sheet1'!$L$16"}</definedName>
    <definedName name="____t7" hidden="1">{"'Sheet1'!$L$16"}</definedName>
    <definedName name="____t8" localSheetId="11" hidden="1">{#N/A,#N/A,FALSE,"Chi tiÆt"}</definedName>
    <definedName name="____t8" hidden="1">{#N/A,#N/A,FALSE,"Chi tiÆt"}</definedName>
    <definedName name="____t9" localSheetId="11" hidden="1">{"'Sheet1'!$L$16"}</definedName>
    <definedName name="____t9" hidden="1">{"'Sheet1'!$L$16"}</definedName>
    <definedName name="____tt3" localSheetId="11" hidden="1">{"'Sheet1'!$L$16"}</definedName>
    <definedName name="____tt3" hidden="1">{"'Sheet1'!$L$16"}</definedName>
    <definedName name="____U3" localSheetId="11" hidden="1">{#N/A,#N/A,FALSE,"Aging Summary";#N/A,#N/A,FALSE,"Ratio Analysis";#N/A,#N/A,FALSE,"Test 120 Day Accts";#N/A,#N/A,FALSE,"Tickmarks"}</definedName>
    <definedName name="____U3" hidden="1">{#N/A,#N/A,FALSE,"Aging Summary";#N/A,#N/A,FALSE,"Ratio Analysis";#N/A,#N/A,FALSE,"Test 120 Day Accts";#N/A,#N/A,FALSE,"Tickmarks"}</definedName>
    <definedName name="____w2" localSheetId="11" hidden="1">{"'Sheet1'!$L$16"}</definedName>
    <definedName name="____w2" hidden="1">{"'Sheet1'!$L$16"}</definedName>
    <definedName name="____w3" localSheetId="11" hidden="1">{"'Sheet1'!$L$16"}</definedName>
    <definedName name="____w3" hidden="1">{"'Sheet1'!$L$16"}</definedName>
    <definedName name="____w4" localSheetId="11" hidden="1">{"'Sheet1'!$L$16"}</definedName>
    <definedName name="____w4" hidden="1">{"'Sheet1'!$L$16"}</definedName>
    <definedName name="____w5" localSheetId="11" hidden="1">{"'Sheet1'!$L$16"}</definedName>
    <definedName name="____w5" hidden="1">{"'Sheet1'!$L$16"}</definedName>
    <definedName name="____w6" localSheetId="11" hidden="1">{#N/A,#N/A,FALSE,"Chi tiÆt"}</definedName>
    <definedName name="____w6" hidden="1">{#N/A,#N/A,FALSE,"Chi tiÆt"}</definedName>
    <definedName name="____w8" localSheetId="11" hidden="1">{"'Sheet1'!$L$16"}</definedName>
    <definedName name="____w8" hidden="1">{"'Sheet1'!$L$16"}</definedName>
    <definedName name="____w9" localSheetId="11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localSheetId="11" hidden="1">{"'ตัวอย่าง'!$A$1:$O$21"}</definedName>
    <definedName name="____Z1" localSheetId="0" hidden="1">{"'ตัวอย่าง'!$A$1:$O$21"}</definedName>
    <definedName name="____Z1" hidden="1">{"'ตัวอย่าง'!$A$1:$O$21"}</definedName>
    <definedName name="___111" localSheetId="11" hidden="1">{"'Sheet1'!$L$16"}</definedName>
    <definedName name="___111" hidden="1">{"'Sheet1'!$L$16"}</definedName>
    <definedName name="___a1" localSheetId="11" hidden="1">{"cashflow",#N/A,FALSE,"CASHFLOW "}</definedName>
    <definedName name="___a1" localSheetId="0" hidden="1">{"cashflow",#N/A,FALSE,"CASHFLOW "}</definedName>
    <definedName name="___a1" hidden="1">{"cashflow",#N/A,FALSE,"CASHFLOW "}</definedName>
    <definedName name="___a1_1" localSheetId="11" hidden="1">{"'Sheet1'!$L$16"}</definedName>
    <definedName name="___a1_1" hidden="1">{"'Sheet1'!$L$16"}</definedName>
    <definedName name="___a1_2" localSheetId="11" hidden="1">{"'Sheet1'!$L$16"}</definedName>
    <definedName name="___a1_2" hidden="1">{"'Sheet1'!$L$16"}</definedName>
    <definedName name="___a10" localSheetId="11" hidden="1">{"sales",#N/A,FALSE,"SALES"}</definedName>
    <definedName name="___a10" localSheetId="0" hidden="1">{"sales",#N/A,FALSE,"SALES"}</definedName>
    <definedName name="___a10" hidden="1">{"sales",#N/A,FALSE,"SALES"}</definedName>
    <definedName name="___a11" localSheetId="11" hidden="1">{"'Sheet1'!$L$16"}</definedName>
    <definedName name="___a11" hidden="1">{"'Sheet1'!$L$16"}</definedName>
    <definedName name="___a12" localSheetId="11" hidden="1">{"'Sheet1'!$L$16"}</definedName>
    <definedName name="___a12" hidden="1">{"'Sheet1'!$L$16"}</definedName>
    <definedName name="___A123" localSheetId="10" hidden="1">#REF!</definedName>
    <definedName name="___A123" hidden="1">#REF!</definedName>
    <definedName name="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localSheetId="11" hidden="1">{"revable",#N/A,FALSE,"REVABLE"}</definedName>
    <definedName name="___a133" hidden="1">{"revable",#N/A,FALSE,"REVABLE"}</definedName>
    <definedName name="___a2" localSheetId="11" hidden="1">{"hilight1",#N/A,FALSE,"HILIGHT1"}</definedName>
    <definedName name="___a2" localSheetId="0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localSheetId="0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localSheetId="0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localSheetId="0" hidden="1">{"income",#N/A,FALSE,"INCOME"}</definedName>
    <definedName name="___a5" hidden="1">{"income",#N/A,FALSE,"INCOME"}</definedName>
    <definedName name="___a51" localSheetId="11" hidden="1">{"income",#N/A,FALSE,"INCOME"}</definedName>
    <definedName name="___a51" hidden="1">{"income",#N/A,FALSE,"INCOME"}</definedName>
    <definedName name="___a6" localSheetId="11" hidden="1">{"index",#N/A,FALSE,"INDEX"}</definedName>
    <definedName name="___a6" localSheetId="0" hidden="1">{"index",#N/A,FALSE,"INDEX"}</definedName>
    <definedName name="___a6" hidden="1">{"index",#N/A,FALSE,"INDEX"}</definedName>
    <definedName name="___a7" localSheetId="11" hidden="1">{"PRINT_EST",#N/A,FALSE,"ESTMON"}</definedName>
    <definedName name="___a7" localSheetId="0" hidden="1">{"PRINT_EST",#N/A,FALSE,"ESTMON"}</definedName>
    <definedName name="___a7" hidden="1">{"PRINT_EST",#N/A,FALSE,"ESTMON"}</definedName>
    <definedName name="___a8" localSheetId="11" hidden="1">{"revsale",#N/A,FALSE,"REV-ยุพดี"}</definedName>
    <definedName name="___a8" localSheetId="0" hidden="1">{"revsale",#N/A,FALSE,"REV-ยุพดี"}</definedName>
    <definedName name="___a8" hidden="1">{"revsale",#N/A,FALSE,"REV-ยุพดี"}</definedName>
    <definedName name="___a9" localSheetId="11" hidden="1">{"revable",#N/A,FALSE,"REVABLE"}</definedName>
    <definedName name="___a9" localSheetId="0" hidden="1">{"revable",#N/A,FALSE,"REVABLE"}</definedName>
    <definedName name="___a9" hidden="1">{"revable",#N/A,FALSE,"REVABLE"}</definedName>
    <definedName name="___aa1" localSheetId="11" hidden="1">{"cashflow",#N/A,FALSE,"CASHFLOW "}</definedName>
    <definedName name="___aa1" hidden="1">{"cashflow",#N/A,FALSE,"CASHFLOW "}</definedName>
    <definedName name="___apr2" localSheetId="11" hidden="1">{"'Model'!$A$1:$N$53"}</definedName>
    <definedName name="___apr2" hidden="1">{"'Model'!$A$1:$N$53"}</definedName>
    <definedName name="___B1" localSheetId="11" hidden="1">{"PRINT_EST",#N/A,FALSE,"ESTMON"}</definedName>
    <definedName name="___B1" hidden="1">{"PRINT_EST",#N/A,FALSE,"ESTMON"}</definedName>
    <definedName name="___b3" localSheetId="11" hidden="1">{"'Sheet1'!$L$16"}</definedName>
    <definedName name="___b3" hidden="1">{"'Sheet1'!$L$16"}</definedName>
    <definedName name="___b4" localSheetId="11" hidden="1">{"'Sheet1'!$L$16"}</definedName>
    <definedName name="___b4" hidden="1">{"'Sheet1'!$L$16"}</definedName>
    <definedName name="___b5" localSheetId="11" hidden="1">{"'Sheet1'!$L$16"}</definedName>
    <definedName name="___b5" hidden="1">{"'Sheet1'!$L$16"}</definedName>
    <definedName name="___b6" localSheetId="11" hidden="1">{"'Sheet1'!$L$16"}</definedName>
    <definedName name="___b6" hidden="1">{"'Sheet1'!$L$16"}</definedName>
    <definedName name="___b7" localSheetId="11" hidden="1">{#N/A,#N/A,FALSE,"Chi tiÆt"}</definedName>
    <definedName name="___b7" hidden="1">{#N/A,#N/A,FALSE,"Chi tiÆt"}</definedName>
    <definedName name="___e1" localSheetId="11" hidden="1">{"'Sheet1'!$L$16"}</definedName>
    <definedName name="___e1" hidden="1">{"'Sheet1'!$L$16"}</definedName>
    <definedName name="___e2" localSheetId="11" hidden="1">{"'Sheet1'!$L$16"}</definedName>
    <definedName name="___e2" hidden="1">{"'Sheet1'!$L$16"}</definedName>
    <definedName name="___e4" localSheetId="11" hidden="1">{"'Sheet1'!$L$16"}</definedName>
    <definedName name="___e4" hidden="1">{"'Sheet1'!$L$16"}</definedName>
    <definedName name="___e5" localSheetId="11" hidden="1">{"'Sheet1'!$L$16"}</definedName>
    <definedName name="___e5" hidden="1">{"'Sheet1'!$L$16"}</definedName>
    <definedName name="___e6" localSheetId="11" hidden="1">{"'Sheet1'!$L$16"}</definedName>
    <definedName name="___e6" hidden="1">{"'Sheet1'!$L$16"}</definedName>
    <definedName name="___e7" localSheetId="11" hidden="1">{"'Sheet1'!$L$16"}</definedName>
    <definedName name="___e7" hidden="1">{"'Sheet1'!$L$16"}</definedName>
    <definedName name="___e8" localSheetId="11" hidden="1">{#N/A,#N/A,FALSE,"Chi tiÆt"}</definedName>
    <definedName name="___e8" hidden="1">{#N/A,#N/A,FALSE,"Chi tiÆt"}</definedName>
    <definedName name="___f1" localSheetId="11" hidden="1">{"'Sheet1'!$L$16"}</definedName>
    <definedName name="___f1" hidden="1">{"'Sheet1'!$L$16"}</definedName>
    <definedName name="___f2" localSheetId="11" hidden="1">{"'Sheet1'!$L$16"}</definedName>
    <definedName name="___f2" hidden="1">{"'Sheet1'!$L$16"}</definedName>
    <definedName name="___f3" localSheetId="11" hidden="1">{"'Sheet1'!$L$16"}</definedName>
    <definedName name="___f3" hidden="1">{"'Sheet1'!$L$16"}</definedName>
    <definedName name="___f4" localSheetId="11" hidden="1">{"'Sheet1'!$L$16"}</definedName>
    <definedName name="___f4" hidden="1">{"'Sheet1'!$L$16"}</definedName>
    <definedName name="___f5" localSheetId="11" hidden="1">{"'Sheet1'!$L$16"}</definedName>
    <definedName name="___f5" hidden="1">{"'Sheet1'!$L$16"}</definedName>
    <definedName name="___f6" localSheetId="11" hidden="1">{"'Sheet1'!$L$16"}</definedName>
    <definedName name="___f6" hidden="1">{"'Sheet1'!$L$16"}</definedName>
    <definedName name="___f7" localSheetId="11" hidden="1">{"'Sheet1'!$L$16"}</definedName>
    <definedName name="___f7" hidden="1">{"'Sheet1'!$L$16"}</definedName>
    <definedName name="___f8" localSheetId="11" hidden="1">{#N/A,#N/A,FALSE,"Chi tiÆt"}</definedName>
    <definedName name="___f8" hidden="1">{#N/A,#N/A,FALSE,"Chi tiÆt"}</definedName>
    <definedName name="___f9" localSheetId="11" hidden="1">{#N/A,#N/A,FALSE,"Chi tiÆt"}</definedName>
    <definedName name="___f9" hidden="1">{#N/A,#N/A,FALSE,"Chi tiÆt"}</definedName>
    <definedName name="___fd4" localSheetId="10" hidden="1">#REF!</definedName>
    <definedName name="___fd4" hidden="1">#REF!</definedName>
    <definedName name="___FOH2006" localSheetId="11" hidden="1">{#N/A,#N/A,FALSE,"TL";#N/A,#N/A,FALSE,"KK";#N/A,#N/A,FALSE,"TS";#N/A,#N/A,FALSE,"KW";#N/A,#N/A,FALSE,"LP";#N/A,#N/A,FALSE,"DC"}</definedName>
    <definedName name="___FOH2006" localSheetId="0" hidden="1">{#N/A,#N/A,FALSE,"TL";#N/A,#N/A,FALSE,"KK";#N/A,#N/A,FALSE,"TS";#N/A,#N/A,FALSE,"KW";#N/A,#N/A,FALSE,"LP";#N/A,#N/A,FALSE,"DC"}</definedName>
    <definedName name="___FOH2006" hidden="1">{#N/A,#N/A,FALSE,"TL";#N/A,#N/A,FALSE,"KK";#N/A,#N/A,FALSE,"TS";#N/A,#N/A,FALSE,"KW";#N/A,#N/A,FALSE,"LP";#N/A,#N/A,FALSE,"DC"}</definedName>
    <definedName name="___gg1" localSheetId="11" hidden="1">{"'Sheet1'!$L$16"}</definedName>
    <definedName name="___gg1" hidden="1">{"'Sheet1'!$L$16"}</definedName>
    <definedName name="___Goi8" localSheetId="11" hidden="1">{"'Sheet1'!$L$16"}</definedName>
    <definedName name="___Goi8" hidden="1">{"'Sheet1'!$L$16"}</definedName>
    <definedName name="___gw04" localSheetId="11" hidden="1">{#N/A,#N/A,FALSE,"Aging Summary";#N/A,#N/A,FALSE,"Ratio Analysis";#N/A,#N/A,FALSE,"Test 120 Day Accts";#N/A,#N/A,FALSE,"Tickmarks"}</definedName>
    <definedName name="___gw04" hidden="1">{#N/A,#N/A,FALSE,"Aging Summary";#N/A,#N/A,FALSE,"Ratio Analysis";#N/A,#N/A,FALSE,"Test 120 Day Accts";#N/A,#N/A,FALSE,"Tickmarks"}</definedName>
    <definedName name="___h1" localSheetId="11" hidden="1">{"'Sheet1'!$L$16"}</definedName>
    <definedName name="___h1" hidden="1">{"'Sheet1'!$L$16"}</definedName>
    <definedName name="___h2" localSheetId="11" hidden="1">{"'Sheet1'!$L$16"}</definedName>
    <definedName name="___h2" localSheetId="25" hidden="1">{"'Sheet1'!$L$16"}</definedName>
    <definedName name="___h2" localSheetId="24" hidden="1">{"'Sheet1'!$L$16"}</definedName>
    <definedName name="___h2" localSheetId="22" hidden="1">{"'Sheet1'!$L$16"}</definedName>
    <definedName name="___h2" localSheetId="0" hidden="1">{"'Sheet1'!$L$16"}</definedName>
    <definedName name="___h2" hidden="1">{"'Sheet1'!$L$16"}</definedName>
    <definedName name="___huy1" localSheetId="11" hidden="1">{"'Sheet1'!$L$16"}</definedName>
    <definedName name="___huy1" hidden="1">{"'Sheet1'!$L$16"}</definedName>
    <definedName name="___KP300" localSheetId="11" hidden="1">{"level1",#N/A,FALSE,"1_LEV";"LEVEL1",#N/A,FALSE,"1_LEV"}</definedName>
    <definedName name="___KP300" hidden="1">{"level1",#N/A,FALSE,"1_LEV";"LEVEL1",#N/A,FALSE,"1_LEV"}</definedName>
    <definedName name="___Lan1" localSheetId="11" hidden="1">{"'Sheet1'!$L$16"}</definedName>
    <definedName name="___Lan1" hidden="1">{"'Sheet1'!$L$16"}</definedName>
    <definedName name="___LAN3" localSheetId="11" hidden="1">{"'Sheet1'!$L$16"}</definedName>
    <definedName name="___LAN3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localSheetId="11" hidden="1">{#N/A,#N/A,FALSE,"RECONC'L";#N/A,#N/A,FALSE,"WORKCAP";#N/A,#N/A,FALSE,"RECONC'L";#N/A,#N/A,FALSE,"ACCRUAL";#N/A,#N/A,FALSE,"DEBTOR";#N/A,#N/A,FALSE,"ADMALLOC"}</definedName>
    <definedName name="___n1" hidden="1">{#N/A,#N/A,FALSE,"RECONC'L";#N/A,#N/A,FALSE,"WORKCAP";#N/A,#N/A,FALSE,"RECONC'L";#N/A,#N/A,FALSE,"ACCRUAL";#N/A,#N/A,FALSE,"DEBTOR";#N/A,#N/A,FALSE,"ADMALLOC"}</definedName>
    <definedName name="___nat2" localSheetId="11" hidden="1">{#N/A,#N/A,FALSE,"Assessment";#N/A,#N/A,FALSE,"Staffing";#N/A,#N/A,FALSE,"Hires";#N/A,#N/A,FALSE,"Assumptions"}</definedName>
    <definedName name="___nat2" localSheetId="0" hidden="1">{#N/A,#N/A,FALSE,"Assessment";#N/A,#N/A,FALSE,"Staffing";#N/A,#N/A,FALSE,"Hires";#N/A,#N/A,FALSE,"Assumptions"}</definedName>
    <definedName name="___nat2" hidden="1">{#N/A,#N/A,FALSE,"Assessment";#N/A,#N/A,FALSE,"Staffing";#N/A,#N/A,FALSE,"Hires";#N/A,#N/A,FALSE,"Assumptions"}</definedName>
    <definedName name="___nat3" localSheetId="11" hidden="1">{#N/A,#N/A,FALSE,"Assessment";#N/A,#N/A,FALSE,"Staffing";#N/A,#N/A,FALSE,"Hires";#N/A,#N/A,FALSE,"Assumptions"}</definedName>
    <definedName name="___nat3" localSheetId="0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localSheetId="11" hidden="1">{"'Sheet1'!$L$16"}</definedName>
    <definedName name="___NSO2" localSheetId="25" hidden="1">{"'Sheet1'!$L$16"}</definedName>
    <definedName name="___NSO2" localSheetId="24" hidden="1">{"'Sheet1'!$L$16"}</definedName>
    <definedName name="___NSO2" localSheetId="22" hidden="1">{"'Sheet1'!$L$16"}</definedName>
    <definedName name="___NSO2" localSheetId="0" hidden="1">{"'Sheet1'!$L$16"}</definedName>
    <definedName name="___NSO2" hidden="1">{"'Sheet1'!$L$16"}</definedName>
    <definedName name="___NSO2_1" localSheetId="11" hidden="1">{"'Sheet1'!$L$16"}</definedName>
    <definedName name="___NSO2_1" hidden="1">{"'Sheet1'!$L$16"}</definedName>
    <definedName name="___NSO2_2" localSheetId="11" hidden="1">{"'Sheet1'!$L$16"}</definedName>
    <definedName name="___NSO2_2" hidden="1">{"'Sheet1'!$L$16"}</definedName>
    <definedName name="___nso3" localSheetId="11" hidden="1">{"'Sheet1'!$L$16"}</definedName>
    <definedName name="___nso3" hidden="1">{"'Sheet1'!$L$16"}</definedName>
    <definedName name="___PA3" localSheetId="11" hidden="1">{"'Sheet1'!$L$16"}</definedName>
    <definedName name="___PA3" hidden="1">{"'Sheet1'!$L$16"}</definedName>
    <definedName name="___PUR6" localSheetId="11" hidden="1">{#N/A,#N/A,FALSE,"Sheet2"}</definedName>
    <definedName name="___PUR6" hidden="1">{#N/A,#N/A,FALSE,"Sheet2"}</definedName>
    <definedName name="___q2" localSheetId="11" hidden="1">{"PAGE 1",#N/A,FALSE,"หน้า 1,2,3";"PAGE 2",#N/A,FALSE,"หน้า 1,2,3";"PAGE 3",#N/A,FALSE,"หน้า 1,2,3"}</definedName>
    <definedName name="___q2" hidden="1">{"PAGE 1",#N/A,FALSE,"หน้า 1,2,3";"PAGE 2",#N/A,FALSE,"หน้า 1,2,3";"PAGE 3",#N/A,FALSE,"หน้า 1,2,3"}</definedName>
    <definedName name="___q3" localSheetId="11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localSheetId="11" hidden="1">{#N/A,#N/A,FALSE,"Sheet2"}</definedName>
    <definedName name="___QUY3" hidden="1">{#N/A,#N/A,FALSE,"Sheet2"}</definedName>
    <definedName name="_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localSheetId="11" hidden="1">{"'Sheet1'!$L$16"}</definedName>
    <definedName name="___s1" hidden="1">{"'Sheet1'!$L$16"}</definedName>
    <definedName name="___s2" localSheetId="11" hidden="1">{"'Sheet1'!$L$16"}</definedName>
    <definedName name="___s2" hidden="1">{"'Sheet1'!$L$16"}</definedName>
    <definedName name="___s3" localSheetId="11" hidden="1">{"'Sheet1'!$L$16"}</definedName>
    <definedName name="___s3" hidden="1">{"'Sheet1'!$L$16"}</definedName>
    <definedName name="___s4" localSheetId="11" hidden="1">{"'Sheet1'!$L$16"}</definedName>
    <definedName name="___s4" hidden="1">{"'Sheet1'!$L$16"}</definedName>
    <definedName name="___s5" localSheetId="11" hidden="1">{"'Sheet1'!$L$16"}</definedName>
    <definedName name="___s5" hidden="1">{"'Sheet1'!$L$16"}</definedName>
    <definedName name="___s6" localSheetId="11" hidden="1">{#N/A,#N/A,FALSE,"Chi tiÆt"}</definedName>
    <definedName name="___s6" hidden="1">{#N/A,#N/A,FALSE,"Chi tiÆt"}</definedName>
    <definedName name="___s7" localSheetId="11" hidden="1">{#N/A,#N/A,FALSE,"Chi tiÆt"}</definedName>
    <definedName name="___s7" hidden="1">{#N/A,#N/A,FALSE,"Chi tiÆt"}</definedName>
    <definedName name="___T01" localSheetId="10" hidden="1">#REF!</definedName>
    <definedName name="___T01" hidden="1">#REF!</definedName>
    <definedName name="___t2" localSheetId="11" hidden="1">{"'Sheet1'!$L$16"}</definedName>
    <definedName name="___t2" hidden="1">{"'Sheet1'!$L$16"}</definedName>
    <definedName name="___t4" localSheetId="11" hidden="1">{"'Sheet1'!$L$16"}</definedName>
    <definedName name="___t4" hidden="1">{"'Sheet1'!$L$16"}</definedName>
    <definedName name="___t5" localSheetId="11" hidden="1">{"'Sheet1'!$L$16"}</definedName>
    <definedName name="___t5" hidden="1">{"'Sheet1'!$L$16"}</definedName>
    <definedName name="___t6" localSheetId="11" hidden="1">{"'Sheet1'!$L$16"}</definedName>
    <definedName name="___t6" hidden="1">{"'Sheet1'!$L$16"}</definedName>
    <definedName name="___t7" localSheetId="11" hidden="1">{"'Sheet1'!$L$16"}</definedName>
    <definedName name="___t7" hidden="1">{"'Sheet1'!$L$16"}</definedName>
    <definedName name="___t8" localSheetId="11" hidden="1">{#N/A,#N/A,FALSE,"Chi tiÆt"}</definedName>
    <definedName name="___t8" hidden="1">{#N/A,#N/A,FALSE,"Chi tiÆt"}</definedName>
    <definedName name="___t9" localSheetId="11" hidden="1">{"'Sheet1'!$L$16"}</definedName>
    <definedName name="___t9" hidden="1">{"'Sheet1'!$L$16"}</definedName>
    <definedName name="___thu1" localSheetId="11" hidden="1">{"'Sheet1'!$L$16"}</definedName>
    <definedName name="___thu1" hidden="1">{"'Sheet1'!$L$16"}</definedName>
    <definedName name="___thu2" localSheetId="11" hidden="1">{"'Sheet1'!$L$16"}</definedName>
    <definedName name="___thu2" hidden="1">{"'Sheet1'!$L$16"}</definedName>
    <definedName name="___thu4" localSheetId="11" hidden="1">{"'Sheet1'!$L$16"}</definedName>
    <definedName name="___thu4" hidden="1">{"'Sheet1'!$L$16"}</definedName>
    <definedName name="___thu5" localSheetId="11" hidden="1">{"'Sheet1'!$L$16"}</definedName>
    <definedName name="___thu5" hidden="1">{"'Sheet1'!$L$16"}</definedName>
    <definedName name="___tm2" localSheetId="11" hidden="1">{#N/A,#N/A,FALSE,"Chi tiÆt"}</definedName>
    <definedName name="___tm2" localSheetId="25" hidden="1">{#N/A,#N/A,FALSE,"Chi tiÆt"}</definedName>
    <definedName name="___tm2" localSheetId="24" hidden="1">{#N/A,#N/A,FALSE,"Chi tiÆt"}</definedName>
    <definedName name="___tm2" localSheetId="22" hidden="1">{#N/A,#N/A,FALSE,"Chi tiÆt"}</definedName>
    <definedName name="___tm2" localSheetId="0" hidden="1">{#N/A,#N/A,FALSE,"Chi tiÆt"}</definedName>
    <definedName name="___tm2" hidden="1">{#N/A,#N/A,FALSE,"Chi tiÆt"}</definedName>
    <definedName name="___tt3" localSheetId="11" hidden="1">{"'Sheet1'!$L$16"}</definedName>
    <definedName name="___tt3" hidden="1">{"'Sheet1'!$L$16"}</definedName>
    <definedName name="___U3" localSheetId="11" hidden="1">{#N/A,#N/A,FALSE,"Aging Summary";#N/A,#N/A,FALSE,"Ratio Analysis";#N/A,#N/A,FALSE,"Test 120 Day Accts";#N/A,#N/A,FALSE,"Tickmarks"}</definedName>
    <definedName name="___U3" hidden="1">{#N/A,#N/A,FALSE,"Aging Summary";#N/A,#N/A,FALSE,"Ratio Analysis";#N/A,#N/A,FALSE,"Test 120 Day Accts";#N/A,#N/A,FALSE,"Tickmarks"}</definedName>
    <definedName name="___w2" localSheetId="11" hidden="1">{"'Sheet1'!$L$16"}</definedName>
    <definedName name="___w2" hidden="1">{"'Sheet1'!$L$16"}</definedName>
    <definedName name="___w3" localSheetId="11" hidden="1">{"'Sheet1'!$L$16"}</definedName>
    <definedName name="___w3" hidden="1">{"'Sheet1'!$L$16"}</definedName>
    <definedName name="___w4" localSheetId="11" hidden="1">{"'Sheet1'!$L$16"}</definedName>
    <definedName name="___w4" hidden="1">{"'Sheet1'!$L$16"}</definedName>
    <definedName name="___w5" localSheetId="11" hidden="1">{"'Sheet1'!$L$16"}</definedName>
    <definedName name="___w5" hidden="1">{"'Sheet1'!$L$16"}</definedName>
    <definedName name="___w6" localSheetId="11" hidden="1">{#N/A,#N/A,FALSE,"Chi tiÆt"}</definedName>
    <definedName name="___w6" hidden="1">{#N/A,#N/A,FALSE,"Chi tiÆt"}</definedName>
    <definedName name="___w8" localSheetId="11" hidden="1">{"'Sheet1'!$L$16"}</definedName>
    <definedName name="___w8" hidden="1">{"'Sheet1'!$L$16"}</definedName>
    <definedName name="___w9" localSheetId="11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localSheetId="11" hidden="1">{"'ตัวอย่าง'!$A$1:$O$21"}</definedName>
    <definedName name="___Z1" localSheetId="0" hidden="1">{"'ตัวอย่าง'!$A$1:$O$21"}</definedName>
    <definedName name="___Z1" hidden="1">{"'ตัวอย่าง'!$A$1:$O$21"}</definedName>
    <definedName name="__10_0_0_F" localSheetId="10" hidden="1">#REF!</definedName>
    <definedName name="__10_0_0_F" hidden="1">#REF!</definedName>
    <definedName name="__123Graph_A" localSheetId="10" hidden="1">#REF!</definedName>
    <definedName name="__123Graph_A" hidden="1">#REF!</definedName>
    <definedName name="__123Graph_AChart1" localSheetId="10" hidden="1">#REF!</definedName>
    <definedName name="__123Graph_AChart1" hidden="1">#REF!</definedName>
    <definedName name="__123Graph_ACurrent" localSheetId="10" hidden="1">#REF!</definedName>
    <definedName name="__123Graph_ACurrent" hidden="1">#REF!</definedName>
    <definedName name="__123Graph_AGRAPH1" localSheetId="10" hidden="1">#REF!</definedName>
    <definedName name="__123Graph_AGRAPH1" localSheetId="0" hidden="1">#REF!</definedName>
    <definedName name="__123Graph_AGRAPH1" hidden="1">#REF!</definedName>
    <definedName name="__123Graph_AGRAPH2" localSheetId="10" hidden="1">#REF!</definedName>
    <definedName name="__123Graph_AGRAPH2" localSheetId="0" hidden="1">#REF!</definedName>
    <definedName name="__123Graph_AGRAPH2" hidden="1">#REF!</definedName>
    <definedName name="__123Graph_AGRAPH3" localSheetId="10" hidden="1">#REF!</definedName>
    <definedName name="__123Graph_AGRAPH3" localSheetId="0" hidden="1">#REF!</definedName>
    <definedName name="__123Graph_AGRAPH3" hidden="1">#REF!</definedName>
    <definedName name="__123Graph_AGRAPH4" localSheetId="10" hidden="1">#REF!</definedName>
    <definedName name="__123Graph_AGRAPH4" localSheetId="0" hidden="1">#REF!</definedName>
    <definedName name="__123Graph_AGRAPH4" hidden="1">#REF!</definedName>
    <definedName name="__123Graph_AGRAPH5" localSheetId="10" hidden="1">#REF!</definedName>
    <definedName name="__123Graph_AGRAPH5" localSheetId="0" hidden="1">#REF!</definedName>
    <definedName name="__123Graph_AGRAPH5" hidden="1">#REF!</definedName>
    <definedName name="__123Graph_AGRAPH6" localSheetId="10" hidden="1">#REF!</definedName>
    <definedName name="__123Graph_AGRAPH6" localSheetId="0" hidden="1">#REF!</definedName>
    <definedName name="__123Graph_AGRAPH6" hidden="1">#REF!</definedName>
    <definedName name="__123Graph_AGRAPH7" localSheetId="10" hidden="1">#REF!</definedName>
    <definedName name="__123Graph_AGRAPH7" localSheetId="0" hidden="1">#REF!</definedName>
    <definedName name="__123Graph_AGRAPH7" hidden="1">#REF!</definedName>
    <definedName name="__123Graph_AGRAPH8" localSheetId="10" hidden="1">#REF!</definedName>
    <definedName name="__123Graph_AGRAPH8" localSheetId="0" hidden="1">#REF!</definedName>
    <definedName name="__123Graph_AGRAPH8" hidden="1">#REF!</definedName>
    <definedName name="__123Graph_AGRAPH9" localSheetId="10" hidden="1">#REF!</definedName>
    <definedName name="__123Graph_AGRAPH9" localSheetId="0" hidden="1">#REF!</definedName>
    <definedName name="__123Graph_AGRAPH9" hidden="1">#REF!</definedName>
    <definedName name="__123Graph_AM105B2" localSheetId="10" hidden="1">#REF!</definedName>
    <definedName name="__123Graph_AM105B2" hidden="1">#REF!</definedName>
    <definedName name="__123Graph_AM105I2" localSheetId="10" hidden="1">#REF!</definedName>
    <definedName name="__123Graph_AM105I2" hidden="1">#REF!</definedName>
    <definedName name="__123Graph_AM105S2" localSheetId="10" hidden="1">#REF!</definedName>
    <definedName name="__123Graph_AM105S2" hidden="1">#REF!</definedName>
    <definedName name="__123Graph_APIS" localSheetId="10" hidden="1">#REF!</definedName>
    <definedName name="__123Graph_APIS" hidden="1">#REF!</definedName>
    <definedName name="__123Graph_B" localSheetId="10" hidden="1">#REF!</definedName>
    <definedName name="__123Graph_B" hidden="1">#REF!</definedName>
    <definedName name="__123Graph_BChart1" localSheetId="10" hidden="1">#REF!</definedName>
    <definedName name="__123Graph_BChart1" hidden="1">#REF!</definedName>
    <definedName name="__123Graph_BCurrent" localSheetId="10" hidden="1">#REF!</definedName>
    <definedName name="__123Graph_BCurrent" hidden="1">#REF!</definedName>
    <definedName name="__123Graph_BGRAPH1" localSheetId="10" hidden="1">#REF!</definedName>
    <definedName name="__123Graph_BGRAPH1" localSheetId="0" hidden="1">#REF!</definedName>
    <definedName name="__123Graph_BGRAPH1" hidden="1">#REF!</definedName>
    <definedName name="__123Graph_BGRAPH2" localSheetId="10" hidden="1">#REF!</definedName>
    <definedName name="__123Graph_BGRAPH2" localSheetId="0" hidden="1">#REF!</definedName>
    <definedName name="__123Graph_BGRAPH2" hidden="1">#REF!</definedName>
    <definedName name="__123Graph_BGRAPH3" localSheetId="10" hidden="1">#REF!</definedName>
    <definedName name="__123Graph_BGRAPH3" localSheetId="0" hidden="1">#REF!</definedName>
    <definedName name="__123Graph_BGRAPH3" hidden="1">#REF!</definedName>
    <definedName name="__123Graph_BGRAPH4" localSheetId="10" hidden="1">#REF!</definedName>
    <definedName name="__123Graph_BGRAPH4" localSheetId="0" hidden="1">#REF!</definedName>
    <definedName name="__123Graph_BGRAPH4" hidden="1">#REF!</definedName>
    <definedName name="__123Graph_BGRAPH5" localSheetId="10" hidden="1">#REF!</definedName>
    <definedName name="__123Graph_BGRAPH5" localSheetId="0" hidden="1">#REF!</definedName>
    <definedName name="__123Graph_BGRAPH5" hidden="1">#REF!</definedName>
    <definedName name="__123Graph_BGRAPH6" localSheetId="10" hidden="1">#REF!</definedName>
    <definedName name="__123Graph_BGRAPH6" localSheetId="0" hidden="1">#REF!</definedName>
    <definedName name="__123Graph_BGRAPH6" hidden="1">#REF!</definedName>
    <definedName name="__123Graph_BGRAPH7" localSheetId="10" hidden="1">#REF!</definedName>
    <definedName name="__123Graph_BGRAPH7" localSheetId="0" hidden="1">#REF!</definedName>
    <definedName name="__123Graph_BGRAPH7" hidden="1">#REF!</definedName>
    <definedName name="__123Graph_BGRAPH8" localSheetId="10" hidden="1">#REF!</definedName>
    <definedName name="__123Graph_BGRAPH8" localSheetId="0" hidden="1">#REF!</definedName>
    <definedName name="__123Graph_BGRAPH8" hidden="1">#REF!</definedName>
    <definedName name="__123Graph_BGRAPH9" localSheetId="10" hidden="1">#REF!</definedName>
    <definedName name="__123Graph_BGRAPH9" localSheetId="0" hidden="1">#REF!</definedName>
    <definedName name="__123Graph_BGRAPH9" hidden="1">#REF!</definedName>
    <definedName name="__123Graph_BM105G2" localSheetId="10" hidden="1">#REF!</definedName>
    <definedName name="__123Graph_BM105G2" hidden="1">#REF!</definedName>
    <definedName name="__123Graph_BPIS" localSheetId="10" hidden="1">#REF!</definedName>
    <definedName name="__123Graph_BPIS" hidden="1">#REF!</definedName>
    <definedName name="__123Graph_C" localSheetId="10" hidden="1">#REF!</definedName>
    <definedName name="__123Graph_C" hidden="1">#REF!</definedName>
    <definedName name="__123Graph_CChart1" localSheetId="10" hidden="1">#REF!</definedName>
    <definedName name="__123Graph_CChart1" hidden="1">#REF!</definedName>
    <definedName name="__123Graph_CCurrent" localSheetId="10" hidden="1">#REF!</definedName>
    <definedName name="__123Graph_CCurrent" hidden="1">#REF!</definedName>
    <definedName name="__123Graph_CPIS" localSheetId="10" hidden="1">#REF!</definedName>
    <definedName name="__123Graph_CPIS" hidden="1">#REF!</definedName>
    <definedName name="__123Graph_D" localSheetId="10" hidden="1">#REF!</definedName>
    <definedName name="__123Graph_D" hidden="1">#REF!</definedName>
    <definedName name="__123Graph_DCurrent" localSheetId="10" hidden="1">#REF!</definedName>
    <definedName name="__123Graph_DCurrent" hidden="1">#REF!</definedName>
    <definedName name="__123Graph_DPIS" localSheetId="10" hidden="1">#REF!</definedName>
    <definedName name="__123Graph_DPIS" hidden="1">#REF!</definedName>
    <definedName name="__123Graph_E" localSheetId="10" hidden="1">#REF!</definedName>
    <definedName name="__123Graph_E" hidden="1">#REF!</definedName>
    <definedName name="__123Graph_E1" localSheetId="10" hidden="1">#REF!</definedName>
    <definedName name="__123Graph_E1" hidden="1">#REF!</definedName>
    <definedName name="__123Graph_ECurrent" localSheetId="10" hidden="1">#REF!</definedName>
    <definedName name="__123Graph_ECurrent" hidden="1">#REF!</definedName>
    <definedName name="__123Graph_F" localSheetId="10" hidden="1">#REF!</definedName>
    <definedName name="__123Graph_F" hidden="1">#REF!</definedName>
    <definedName name="__123Graph_F1" localSheetId="10" hidden="1">#REF!</definedName>
    <definedName name="__123Graph_F1" hidden="1">#REF!</definedName>
    <definedName name="__123Graph_FCurrent" localSheetId="10" hidden="1">#REF!</definedName>
    <definedName name="__123Graph_FCurrent" hidden="1">#REF!</definedName>
    <definedName name="__123Graph_LBL_A" localSheetId="10" hidden="1">#REF!</definedName>
    <definedName name="__123Graph_LBL_A" hidden="1">#REF!</definedName>
    <definedName name="__123Graph_LBL_AM105B2" localSheetId="10" hidden="1">#REF!</definedName>
    <definedName name="__123Graph_LBL_AM105B2" hidden="1">#REF!</definedName>
    <definedName name="__123Graph_LBL_AM105I2" localSheetId="10" hidden="1">#REF!</definedName>
    <definedName name="__123Graph_LBL_AM105I2" hidden="1">#REF!</definedName>
    <definedName name="__123Graph_LBL_AM105S2" localSheetId="10" hidden="1">#REF!</definedName>
    <definedName name="__123Graph_LBL_AM105S2" hidden="1">#REF!</definedName>
    <definedName name="__123Graph_LBL_BGRAPH2" localSheetId="10" hidden="1">#REF!</definedName>
    <definedName name="__123Graph_LBL_BGRAPH2" localSheetId="0" hidden="1">#REF!</definedName>
    <definedName name="__123Graph_LBL_BGRAPH2" hidden="1">#REF!</definedName>
    <definedName name="__123Graph_LBL_BGRAPH3" localSheetId="10" hidden="1">#REF!</definedName>
    <definedName name="__123Graph_LBL_BGRAPH3" localSheetId="0" hidden="1">#REF!</definedName>
    <definedName name="__123Graph_LBL_BGRAPH3" hidden="1">#REF!</definedName>
    <definedName name="__123Graph_LBL_BGRAPH4" localSheetId="10" hidden="1">#REF!</definedName>
    <definedName name="__123Graph_LBL_BGRAPH4" localSheetId="0" hidden="1">#REF!</definedName>
    <definedName name="__123Graph_LBL_BGRAPH4" hidden="1">#REF!</definedName>
    <definedName name="__123Graph_LBL_BM105G2" localSheetId="10" hidden="1">#REF!</definedName>
    <definedName name="__123Graph_LBL_BM105G2" hidden="1">#REF!</definedName>
    <definedName name="__123Graph_X" localSheetId="10" hidden="1">#REF!</definedName>
    <definedName name="__123Graph_X" hidden="1">#REF!</definedName>
    <definedName name="__123Graph_XGRAPH2" localSheetId="10" hidden="1">#REF!</definedName>
    <definedName name="__123Graph_XGRAPH2" localSheetId="0" hidden="1">#REF!</definedName>
    <definedName name="__123Graph_XGRAPH2" hidden="1">#REF!</definedName>
    <definedName name="__123Graph_XGRAPH3" localSheetId="10" hidden="1">#REF!</definedName>
    <definedName name="__123Graph_XGRAPH3" localSheetId="0" hidden="1">#REF!</definedName>
    <definedName name="__123Graph_XGRAPH3" hidden="1">#REF!</definedName>
    <definedName name="__123Graph_XGRAPH4" localSheetId="10" hidden="1">#REF!</definedName>
    <definedName name="__123Graph_XGRAPH4" localSheetId="0" hidden="1">#REF!</definedName>
    <definedName name="__123Graph_XGRAPH4" hidden="1">#REF!</definedName>
    <definedName name="__123Graph_XGRAPH5" localSheetId="10" hidden="1">#REF!</definedName>
    <definedName name="__123Graph_XGRAPH5" localSheetId="0" hidden="1">#REF!</definedName>
    <definedName name="__123Graph_XGRAPH5" hidden="1">#REF!</definedName>
    <definedName name="__123Graph_XGRAPH6" localSheetId="10" hidden="1">#REF!</definedName>
    <definedName name="__123Graph_XGRAPH6" localSheetId="0" hidden="1">#REF!</definedName>
    <definedName name="__123Graph_XGRAPH6" hidden="1">#REF!</definedName>
    <definedName name="__123Graph_XGRAPH7" localSheetId="10" hidden="1">#REF!</definedName>
    <definedName name="__123Graph_XGRAPH7" localSheetId="0" hidden="1">#REF!</definedName>
    <definedName name="__123Graph_XGRAPH7" hidden="1">#REF!</definedName>
    <definedName name="__123Graph_XGRAPH8" localSheetId="10" hidden="1">#REF!</definedName>
    <definedName name="__123Graph_XGRAPH8" localSheetId="0" hidden="1">#REF!</definedName>
    <definedName name="__123Graph_XGRAPH8" hidden="1">#REF!</definedName>
    <definedName name="__123Graph_XGRAPH9" localSheetId="10" hidden="1">#REF!</definedName>
    <definedName name="__123Graph_XGRAPH9" localSheetId="0" hidden="1">#REF!</definedName>
    <definedName name="__123Graph_XGRAPH9" hidden="1">#REF!</definedName>
    <definedName name="__123Graph_XM105B2" localSheetId="10" hidden="1">#REF!</definedName>
    <definedName name="__123Graph_XM105B2" hidden="1">#REF!</definedName>
    <definedName name="__123Graph_XM105G2" localSheetId="10" hidden="1">#REF!</definedName>
    <definedName name="__123Graph_XM105G2" hidden="1">#REF!</definedName>
    <definedName name="__123Graph_XM105I2" localSheetId="10" hidden="1">#REF!</definedName>
    <definedName name="__123Graph_XM105I2" hidden="1">#REF!</definedName>
    <definedName name="__123Graph_XM105IR2" localSheetId="10" hidden="1">#REF!</definedName>
    <definedName name="__123Graph_XM105IR2" hidden="1">#REF!</definedName>
    <definedName name="__123Graph_XM105S2" localSheetId="10" hidden="1">#REF!</definedName>
    <definedName name="__123Graph_XM105S2" hidden="1">#REF!</definedName>
    <definedName name="__123Graph_XM105W2" localSheetId="10" hidden="1">#REF!</definedName>
    <definedName name="__123Graph_XM105W2" hidden="1">#REF!</definedName>
    <definedName name="__123Graph_XPIS" localSheetId="10" hidden="1">#REF!</definedName>
    <definedName name="__123Graph_XPIS" hidden="1">#REF!</definedName>
    <definedName name="__13_0_0_F" localSheetId="10" hidden="1">#REF!</definedName>
    <definedName name="__13_0_0_F" hidden="1">#REF!</definedName>
    <definedName name="__3F" localSheetId="10" hidden="1">#REF!</definedName>
    <definedName name="__3F" hidden="1">#REF!</definedName>
    <definedName name="__5_0_0_F" localSheetId="10" hidden="1">#REF!</definedName>
    <definedName name="__5_0_0_F" hidden="1">#REF!</definedName>
    <definedName name="__6_0_0_F" localSheetId="10" hidden="1">#REF!</definedName>
    <definedName name="__6_0_0_F" hidden="1">#REF!</definedName>
    <definedName name="__8F" localSheetId="10" hidden="1">#REF!</definedName>
    <definedName name="__8F" hidden="1">#REF!</definedName>
    <definedName name="__a1" localSheetId="11" hidden="1">{"cashflow",#N/A,FALSE,"CASHFLOW "}</definedName>
    <definedName name="__a1" localSheetId="0" hidden="1">{"cashflow",#N/A,FALSE,"CASHFLOW "}</definedName>
    <definedName name="__a1" hidden="1">{"cashflow",#N/A,FALSE,"CASHFLOW "}</definedName>
    <definedName name="__a1_1" localSheetId="11" hidden="1">{"'Sheet1'!$L$16"}</definedName>
    <definedName name="__a1_1" hidden="1">{"'Sheet1'!$L$16"}</definedName>
    <definedName name="__a1_1_1" localSheetId="11" hidden="1">{"'Sheet1'!$L$16"}</definedName>
    <definedName name="__a1_1_1" hidden="1">{"'Sheet1'!$L$16"}</definedName>
    <definedName name="__a1_1_1_1" localSheetId="11" hidden="1">{"'Sheet1'!$L$16"}</definedName>
    <definedName name="__a1_1_1_1" hidden="1">{"'Sheet1'!$L$16"}</definedName>
    <definedName name="__a1_1_1_2" localSheetId="11" hidden="1">{"'Sheet1'!$L$16"}</definedName>
    <definedName name="__a1_1_1_2" hidden="1">{"'Sheet1'!$L$16"}</definedName>
    <definedName name="__a1_1_2" localSheetId="11" hidden="1">{"'Sheet1'!$L$16"}</definedName>
    <definedName name="__a1_1_2" hidden="1">{"'Sheet1'!$L$16"}</definedName>
    <definedName name="__a1_1_3" localSheetId="11" hidden="1">{"'Sheet1'!$L$16"}</definedName>
    <definedName name="__a1_1_3" hidden="1">{"'Sheet1'!$L$16"}</definedName>
    <definedName name="__a1_2" localSheetId="11" hidden="1">{"'Sheet1'!$L$16"}</definedName>
    <definedName name="__a1_2" hidden="1">{"'Sheet1'!$L$16"}</definedName>
    <definedName name="__a1_2_1" localSheetId="11" hidden="1">{"'Sheet1'!$L$16"}</definedName>
    <definedName name="__a1_2_1" hidden="1">{"'Sheet1'!$L$16"}</definedName>
    <definedName name="__a1_2_2" localSheetId="11" hidden="1">{"'Sheet1'!$L$16"}</definedName>
    <definedName name="__a1_2_2" hidden="1">{"'Sheet1'!$L$16"}</definedName>
    <definedName name="__a1_3" localSheetId="11" hidden="1">{"'Sheet1'!$L$16"}</definedName>
    <definedName name="__a1_3" hidden="1">{"'Sheet1'!$L$16"}</definedName>
    <definedName name="__a1_4" localSheetId="11" hidden="1">{"'Sheet1'!$L$16"}</definedName>
    <definedName name="__a1_4" hidden="1">{"'Sheet1'!$L$16"}</definedName>
    <definedName name="__a10" localSheetId="11" hidden="1">{"sales",#N/A,FALSE,"SALES"}</definedName>
    <definedName name="__a10" localSheetId="0" hidden="1">{"sales",#N/A,FALSE,"SALES"}</definedName>
    <definedName name="__a10" hidden="1">{"sales",#N/A,FALSE,"SALES"}</definedName>
    <definedName name="__a11" localSheetId="11" hidden="1">{"'Sheet1'!$L$16"}</definedName>
    <definedName name="__a11" hidden="1">{"'Sheet1'!$L$16"}</definedName>
    <definedName name="__a12" localSheetId="11" hidden="1">{"'Sheet1'!$L$16"}</definedName>
    <definedName name="__a12" hidden="1">{"'Sheet1'!$L$16"}</definedName>
    <definedName name="__A123" localSheetId="10" hidden="1">#REF!</definedName>
    <definedName name="__A123" hidden="1">#REF!</definedName>
    <definedName name="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localSheetId="11" hidden="1">{"revable",#N/A,FALSE,"REVABLE"}</definedName>
    <definedName name="__a133" hidden="1">{"revable",#N/A,FALSE,"REVABLE"}</definedName>
    <definedName name="__a2" localSheetId="11" hidden="1">{"hilight1",#N/A,FALSE,"HILIGHT1"}</definedName>
    <definedName name="__a2" localSheetId="0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localSheetId="0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localSheetId="0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localSheetId="0" hidden="1">{"income",#N/A,FALSE,"INCOME"}</definedName>
    <definedName name="__a5" hidden="1">{"income",#N/A,FALSE,"INCOME"}</definedName>
    <definedName name="__a51" localSheetId="11" hidden="1">{"income",#N/A,FALSE,"INCOME"}</definedName>
    <definedName name="__a51" hidden="1">{"income",#N/A,FALSE,"INCOME"}</definedName>
    <definedName name="__a6" localSheetId="11" hidden="1">{"index",#N/A,FALSE,"INDEX"}</definedName>
    <definedName name="__a6" localSheetId="0" hidden="1">{"index",#N/A,FALSE,"INDEX"}</definedName>
    <definedName name="__a6" hidden="1">{"index",#N/A,FALSE,"INDEX"}</definedName>
    <definedName name="__a7" localSheetId="11" hidden="1">{"PRINT_EST",#N/A,FALSE,"ESTMON"}</definedName>
    <definedName name="__a7" localSheetId="0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localSheetId="0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localSheetId="0" hidden="1">{"revable",#N/A,FALSE,"REVABLE"}</definedName>
    <definedName name="__a9" hidden="1">{"revable",#N/A,FALSE,"REVABLE"}</definedName>
    <definedName name="__a99" localSheetId="11" hidden="1">{"revable",#N/A,FALSE,"REVABLE"}</definedName>
    <definedName name="__a99" hidden="1">{"revable",#N/A,FALSE,"REVABLE"}</definedName>
    <definedName name="__aa1" localSheetId="11" hidden="1">{"cashflow",#N/A,FALSE,"CASHFLOW "}</definedName>
    <definedName name="__aa1" hidden="1">{"cashflow",#N/A,FALSE,"CASHFLOW "}</definedName>
    <definedName name="__apr2" localSheetId="11" hidden="1">{"'Model'!$A$1:$N$53"}</definedName>
    <definedName name="__apr2" hidden="1">{"'Model'!$A$1:$N$53"}</definedName>
    <definedName name="__As1" localSheetId="10" hidden="1">#REF!</definedName>
    <definedName name="__As1" hidden="1">#REF!</definedName>
    <definedName name="__B1" localSheetId="11" hidden="1">{"PRINT_EST",#N/A,FALSE,"ESTMON"}</definedName>
    <definedName name="__B1" hidden="1">{"PRINT_EST",#N/A,FALSE,"ESTMON"}</definedName>
    <definedName name="__b3" localSheetId="11" hidden="1">{"'Sheet1'!$L$16"}</definedName>
    <definedName name="__b3" hidden="1">{"'Sheet1'!$L$16"}</definedName>
    <definedName name="__b4" localSheetId="11" hidden="1">{"'Sheet1'!$L$16"}</definedName>
    <definedName name="__b4" hidden="1">{"'Sheet1'!$L$16"}</definedName>
    <definedName name="__b5" localSheetId="11" hidden="1">{"'Sheet1'!$L$16"}</definedName>
    <definedName name="__b5" hidden="1">{"'Sheet1'!$L$16"}</definedName>
    <definedName name="__b6" localSheetId="11" hidden="1">{"'Sheet1'!$L$16"}</definedName>
    <definedName name="__b6" hidden="1">{"'Sheet1'!$L$16"}</definedName>
    <definedName name="__b7" localSheetId="11" hidden="1">{#N/A,#N/A,FALSE,"Chi tiÆt"}</definedName>
    <definedName name="__b7" hidden="1">{#N/A,#N/A,FALSE,"Chi tiÆt"}</definedName>
    <definedName name="__BA2" localSheetId="11" hidden="1">{"'Sheet1'!$L$16"}</definedName>
    <definedName name="__BA2" hidden="1">{"'Sheet1'!$L$16"}</definedName>
    <definedName name="__BQ22" localSheetId="11" hidden="1">{"'Sheet1'!$L$16"}</definedName>
    <definedName name="__BQ22" hidden="1">{"'Sheet1'!$L$16"}</definedName>
    <definedName name="__BS0509" localSheetId="11" hidden="1">{#N/A,#N/A,FALSE,"CCTV"}</definedName>
    <definedName name="__BS0509" hidden="1">{#N/A,#N/A,FALSE,"CCTV"}</definedName>
    <definedName name="__cad2" localSheetId="11" hidden="1">{#N/A,#N/A,TRUE,"BT M200 da 10x20"}</definedName>
    <definedName name="__cad2" localSheetId="25" hidden="1">{#N/A,#N/A,TRUE,"BT M200 da 10x20"}</definedName>
    <definedName name="__cad2" localSheetId="24" hidden="1">{#N/A,#N/A,TRUE,"BT M200 da 10x20"}</definedName>
    <definedName name="__cad2" localSheetId="22" hidden="1">{#N/A,#N/A,TRUE,"BT M200 da 10x20"}</definedName>
    <definedName name="__cad2" localSheetId="0" hidden="1">{#N/A,#N/A,TRUE,"BT M200 da 10x20"}</definedName>
    <definedName name="__cad2" hidden="1">{#N/A,#N/A,TRUE,"BT M200 da 10x20"}</definedName>
    <definedName name="__cap1111" localSheetId="11" hidden="1">{"index",#N/A,FALSE,"INDEX"}</definedName>
    <definedName name="__cap1111" hidden="1">{"index",#N/A,FALSE,"INDEX"}</definedName>
    <definedName name="__cap6666" localSheetId="11" hidden="1">{"index",#N/A,FALSE,"INDEX"}</definedName>
    <definedName name="__cap6666" hidden="1">{"index",#N/A,FALSE,"INDEX"}</definedName>
    <definedName name="__d1500" localSheetId="11" hidden="1">{"'Sheet1'!$L$16"}</definedName>
    <definedName name="__d1500" hidden="1">{"'Sheet1'!$L$16"}</definedName>
    <definedName name="__DCF1" localSheetId="11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localSheetId="11" hidden="1">{"'Sheet1'!$L$16"}</definedName>
    <definedName name="__e1" hidden="1">{"'Sheet1'!$L$16"}</definedName>
    <definedName name="__e2" localSheetId="11" hidden="1">{"'Sheet1'!$L$16"}</definedName>
    <definedName name="__e2" hidden="1">{"'Sheet1'!$L$16"}</definedName>
    <definedName name="__e4" localSheetId="11" hidden="1">{"'Sheet1'!$L$16"}</definedName>
    <definedName name="__e4" hidden="1">{"'Sheet1'!$L$16"}</definedName>
    <definedName name="__e5" localSheetId="11" hidden="1">{"'Sheet1'!$L$16"}</definedName>
    <definedName name="__e5" hidden="1">{"'Sheet1'!$L$16"}</definedName>
    <definedName name="__e6" localSheetId="11" hidden="1">{"'Sheet1'!$L$16"}</definedName>
    <definedName name="__e6" hidden="1">{"'Sheet1'!$L$16"}</definedName>
    <definedName name="__e7" localSheetId="11" hidden="1">{"'Sheet1'!$L$16"}</definedName>
    <definedName name="__e7" hidden="1">{"'Sheet1'!$L$16"}</definedName>
    <definedName name="__e8" localSheetId="11" hidden="1">{#N/A,#N/A,FALSE,"Chi tiÆt"}</definedName>
    <definedName name="__e8" hidden="1">{#N/A,#N/A,FALSE,"Chi tiÆt"}</definedName>
    <definedName name="__Es1" localSheetId="10" hidden="1">#REF!</definedName>
    <definedName name="__Es1" hidden="1">#REF!</definedName>
    <definedName name="__F1" localSheetId="11" hidden="1">{"'Sheet1'!$L$16"}</definedName>
    <definedName name="__F1" hidden="1">{"'Sheet1'!$L$16"}</definedName>
    <definedName name="__f2" localSheetId="11" hidden="1">{"'Sheet1'!$L$16"}</definedName>
    <definedName name="__f2" hidden="1">{"'Sheet1'!$L$16"}</definedName>
    <definedName name="__f3" localSheetId="11" hidden="1">{"'Sheet1'!$L$16"}</definedName>
    <definedName name="__f3" hidden="1">{"'Sheet1'!$L$16"}</definedName>
    <definedName name="__f4" localSheetId="11" hidden="1">{"'Sheet1'!$L$16"}</definedName>
    <definedName name="__f4" hidden="1">{"'Sheet1'!$L$16"}</definedName>
    <definedName name="__f5" localSheetId="11" hidden="1">{"'Sheet1'!$L$16"}</definedName>
    <definedName name="__f5" localSheetId="25" hidden="1">{"'Sheet1'!$L$16"}</definedName>
    <definedName name="__f5" localSheetId="24" hidden="1">{"'Sheet1'!$L$16"}</definedName>
    <definedName name="__f5" localSheetId="22" hidden="1">{"'Sheet1'!$L$16"}</definedName>
    <definedName name="__f5" localSheetId="0" hidden="1">{"'Sheet1'!$L$16"}</definedName>
    <definedName name="__f5" hidden="1">{"'Sheet1'!$L$16"}</definedName>
    <definedName name="__f6" localSheetId="11" hidden="1">{"'Sheet1'!$L$16"}</definedName>
    <definedName name="__f6" hidden="1">{"'Sheet1'!$L$16"}</definedName>
    <definedName name="__f7" localSheetId="11" hidden="1">{"'Sheet1'!$L$16"}</definedName>
    <definedName name="__f7" hidden="1">{"'Sheet1'!$L$16"}</definedName>
    <definedName name="__f8" localSheetId="11" hidden="1">{#N/A,#N/A,FALSE,"Chi tiÆt"}</definedName>
    <definedName name="__f8" hidden="1">{#N/A,#N/A,FALSE,"Chi tiÆt"}</definedName>
    <definedName name="__f9" localSheetId="11" hidden="1">{#N/A,#N/A,FALSE,"Chi tiÆt"}</definedName>
    <definedName name="__f9" hidden="1">{#N/A,#N/A,FALSE,"Chi tiÆt"}</definedName>
    <definedName name="__fd4" localSheetId="10" hidden="1">#REF!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localSheetId="11" hidden="1">{3808}</definedName>
    <definedName name="__FDS_USED_FOR_REUSING_RANGE_IDS_RECYCLE" hidden="1">{3808}</definedName>
    <definedName name="__FOH2006" localSheetId="11" hidden="1">{#N/A,#N/A,FALSE,"TL";#N/A,#N/A,FALSE,"KK";#N/A,#N/A,FALSE,"TS";#N/A,#N/A,FALSE,"KW";#N/A,#N/A,FALSE,"LP";#N/A,#N/A,FALSE,"DC"}</definedName>
    <definedName name="__FOH2006" localSheetId="0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GB01" localSheetId="11" hidden="1">{"'Sheet1'!$L$16"}</definedName>
    <definedName name="__GB01" hidden="1">{"'Sheet1'!$L$16"}</definedName>
    <definedName name="__gg1" localSheetId="11" hidden="1">{"'Sheet1'!$L$16"}</definedName>
    <definedName name="__gg1" hidden="1">{"'Sheet1'!$L$16"}</definedName>
    <definedName name="__gg1_1" localSheetId="11" hidden="1">{"'Sheet1'!$L$16"}</definedName>
    <definedName name="__gg1_1" hidden="1">{"'Sheet1'!$L$16"}</definedName>
    <definedName name="__gg1_1_1" localSheetId="11" hidden="1">{"'Sheet1'!$L$16"}</definedName>
    <definedName name="__gg1_1_1" hidden="1">{"'Sheet1'!$L$16"}</definedName>
    <definedName name="__gg1_1_1_1" localSheetId="11" hidden="1">{"'Sheet1'!$L$16"}</definedName>
    <definedName name="__gg1_1_1_1" hidden="1">{"'Sheet1'!$L$16"}</definedName>
    <definedName name="__gg1_1_1_2" localSheetId="11" hidden="1">{"'Sheet1'!$L$16"}</definedName>
    <definedName name="__gg1_1_1_2" hidden="1">{"'Sheet1'!$L$16"}</definedName>
    <definedName name="__gg1_1_2" localSheetId="11" hidden="1">{"'Sheet1'!$L$16"}</definedName>
    <definedName name="__gg1_1_2" hidden="1">{"'Sheet1'!$L$16"}</definedName>
    <definedName name="__gg1_1_3" localSheetId="11" hidden="1">{"'Sheet1'!$L$16"}</definedName>
    <definedName name="__gg1_1_3" hidden="1">{"'Sheet1'!$L$16"}</definedName>
    <definedName name="__gg1_2" localSheetId="11" hidden="1">{"'Sheet1'!$L$16"}</definedName>
    <definedName name="__gg1_2" hidden="1">{"'Sheet1'!$L$16"}</definedName>
    <definedName name="__gg1_2_1" localSheetId="11" hidden="1">{"'Sheet1'!$L$16"}</definedName>
    <definedName name="__gg1_2_1" hidden="1">{"'Sheet1'!$L$16"}</definedName>
    <definedName name="__gg1_2_2" localSheetId="11" hidden="1">{"'Sheet1'!$L$16"}</definedName>
    <definedName name="__gg1_2_2" hidden="1">{"'Sheet1'!$L$16"}</definedName>
    <definedName name="__gg1_3" localSheetId="11" hidden="1">{"'Sheet1'!$L$16"}</definedName>
    <definedName name="__gg1_3" hidden="1">{"'Sheet1'!$L$16"}</definedName>
    <definedName name="__gg1_4" localSheetId="11" hidden="1">{"'Sheet1'!$L$16"}</definedName>
    <definedName name="__gg1_4" hidden="1">{"'Sheet1'!$L$16"}</definedName>
    <definedName name="__gw04" localSheetId="11" hidden="1">{#N/A,#N/A,FALSE,"Aging Summary";#N/A,#N/A,FALSE,"Ratio Analysis";#N/A,#N/A,FALSE,"Test 120 Day Accts";#N/A,#N/A,FALSE,"Tickmarks"}</definedName>
    <definedName name="__gw04" hidden="1">{#N/A,#N/A,FALSE,"Aging Summary";#N/A,#N/A,FALSE,"Ratio Analysis";#N/A,#N/A,FALSE,"Test 120 Day Accts";#N/A,#N/A,FALSE,"Tickmarks"}</definedName>
    <definedName name="__h1" localSheetId="11" hidden="1">{"'TDTGT (theo Dphuong)'!$A$4:$F$75"}</definedName>
    <definedName name="__h1" hidden="1">{"'TDTGT (theo Dphuong)'!$A$4:$F$75"}</definedName>
    <definedName name="__h1_1" localSheetId="11" hidden="1">{"'Sheet1'!$L$16"}</definedName>
    <definedName name="__h1_1" hidden="1">{"'Sheet1'!$L$16"}</definedName>
    <definedName name="__h1_1_1" localSheetId="11" hidden="1">{"'Sheet1'!$L$16"}</definedName>
    <definedName name="__h1_1_1" hidden="1">{"'Sheet1'!$L$16"}</definedName>
    <definedName name="__h1_1_1_1" localSheetId="11" hidden="1">{"'Sheet1'!$L$16"}</definedName>
    <definedName name="__h1_1_1_1" hidden="1">{"'Sheet1'!$L$16"}</definedName>
    <definedName name="__h1_1_1_2" localSheetId="11" hidden="1">{"'Sheet1'!$L$16"}</definedName>
    <definedName name="__h1_1_1_2" hidden="1">{"'Sheet1'!$L$16"}</definedName>
    <definedName name="__h1_1_2" localSheetId="11" hidden="1">{"'Sheet1'!$L$16"}</definedName>
    <definedName name="__h1_1_2" hidden="1">{"'Sheet1'!$L$16"}</definedName>
    <definedName name="__h1_1_3" localSheetId="11" hidden="1">{"'Sheet1'!$L$16"}</definedName>
    <definedName name="__h1_1_3" hidden="1">{"'Sheet1'!$L$16"}</definedName>
    <definedName name="__h1_2" localSheetId="11" hidden="1">{"'Sheet1'!$L$16"}</definedName>
    <definedName name="__h1_2" hidden="1">{"'Sheet1'!$L$16"}</definedName>
    <definedName name="__h1_2_1" localSheetId="11" hidden="1">{"'Sheet1'!$L$16"}</definedName>
    <definedName name="__h1_2_1" hidden="1">{"'Sheet1'!$L$16"}</definedName>
    <definedName name="__h1_2_2" localSheetId="11" hidden="1">{"'Sheet1'!$L$16"}</definedName>
    <definedName name="__h1_2_2" hidden="1">{"'Sheet1'!$L$16"}</definedName>
    <definedName name="__h1_3" localSheetId="11" hidden="1">{"'Sheet1'!$L$16"}</definedName>
    <definedName name="__h1_3" hidden="1">{"'Sheet1'!$L$16"}</definedName>
    <definedName name="__h1_4" localSheetId="11" hidden="1">{"'Sheet1'!$L$16"}</definedName>
    <definedName name="__h1_4" hidden="1">{"'Sheet1'!$L$16"}</definedName>
    <definedName name="__H13" localSheetId="11" hidden="1">{"'Sheet1'!$L$16"}</definedName>
    <definedName name="__H13" hidden="1">{"'Sheet1'!$L$16"}</definedName>
    <definedName name="__h2" localSheetId="11" hidden="1">{"'Sheet1'!$L$16"}</definedName>
    <definedName name="__h2" localSheetId="25" hidden="1">{"'Sheet1'!$L$16"}</definedName>
    <definedName name="__h2" localSheetId="24" hidden="1">{"'Sheet1'!$L$16"}</definedName>
    <definedName name="__h2" localSheetId="22" hidden="1">{"'Sheet1'!$L$16"}</definedName>
    <definedName name="__h2" localSheetId="0" hidden="1">{"'Sheet1'!$L$16"}</definedName>
    <definedName name="__h2" hidden="1">{"'Sheet1'!$L$16"}</definedName>
    <definedName name="__h2_1" localSheetId="11" hidden="1">{"'Sheet1'!$L$16"}</definedName>
    <definedName name="__h2_1" hidden="1">{"'Sheet1'!$L$16"}</definedName>
    <definedName name="__h2_1_1" localSheetId="11" hidden="1">{"'Sheet1'!$L$16"}</definedName>
    <definedName name="__h2_1_1" hidden="1">{"'Sheet1'!$L$16"}</definedName>
    <definedName name="__h2_1_1_1" localSheetId="11" hidden="1">{"'Sheet1'!$L$16"}</definedName>
    <definedName name="__h2_1_1_1" hidden="1">{"'Sheet1'!$L$16"}</definedName>
    <definedName name="__h2_1_1_2" localSheetId="11" hidden="1">{"'Sheet1'!$L$16"}</definedName>
    <definedName name="__h2_1_1_2" hidden="1">{"'Sheet1'!$L$16"}</definedName>
    <definedName name="__h2_1_2" localSheetId="11" hidden="1">{"'Sheet1'!$L$16"}</definedName>
    <definedName name="__h2_1_2" hidden="1">{"'Sheet1'!$L$16"}</definedName>
    <definedName name="__h2_1_3" localSheetId="11" hidden="1">{"'Sheet1'!$L$16"}</definedName>
    <definedName name="__h2_1_3" hidden="1">{"'Sheet1'!$L$16"}</definedName>
    <definedName name="__h2_2" localSheetId="11" hidden="1">{"'Sheet1'!$L$16"}</definedName>
    <definedName name="__h2_2" hidden="1">{"'Sheet1'!$L$16"}</definedName>
    <definedName name="__h2_2_1" localSheetId="11" hidden="1">{"'Sheet1'!$L$16"}</definedName>
    <definedName name="__h2_2_1" hidden="1">{"'Sheet1'!$L$16"}</definedName>
    <definedName name="__h2_2_2" localSheetId="11" hidden="1">{"'Sheet1'!$L$16"}</definedName>
    <definedName name="__h2_2_2" hidden="1">{"'Sheet1'!$L$16"}</definedName>
    <definedName name="__h2_3" localSheetId="11" hidden="1">{"'Sheet1'!$L$16"}</definedName>
    <definedName name="__h2_3" hidden="1">{"'Sheet1'!$L$16"}</definedName>
    <definedName name="__h2_4" localSheetId="11" hidden="1">{"'Sheet1'!$L$16"}</definedName>
    <definedName name="__h2_4" hidden="1">{"'Sheet1'!$L$16"}</definedName>
    <definedName name="__HOA12" localSheetId="11" hidden="1">{"'Sheet1'!$L$16"}</definedName>
    <definedName name="__HOA12" hidden="1">{"'Sheet1'!$L$16"}</definedName>
    <definedName name="__Ht_USD_Spc_YTD_Spc_1?" hidden="1">"Month_Spc_(YTD_Spc_amounts_Spc_in_Spc_USD'000)"</definedName>
    <definedName name="__huy1" localSheetId="11" hidden="1">{"'Sheet1'!$L$16"}</definedName>
    <definedName name="__huy1" localSheetId="25" hidden="1">{"'Sheet1'!$L$16"}</definedName>
    <definedName name="__huy1" localSheetId="24" hidden="1">{"'Sheet1'!$L$16"}</definedName>
    <definedName name="__huy1" localSheetId="22" hidden="1">{"'Sheet1'!$L$16"}</definedName>
    <definedName name="__huy1" localSheetId="0" hidden="1">{"'Sheet1'!$L$16"}</definedName>
    <definedName name="__huy1" hidden="1">{"'Sheet1'!$L$16"}</definedName>
    <definedName name="__huy1_1" localSheetId="11" hidden="1">{"'Sheet1'!$L$16"}</definedName>
    <definedName name="__huy1_1" hidden="1">{"'Sheet1'!$L$16"}</definedName>
    <definedName name="__huy1_1_1" localSheetId="11" hidden="1">{"'Sheet1'!$L$16"}</definedName>
    <definedName name="__huy1_1_1" hidden="1">{"'Sheet1'!$L$16"}</definedName>
    <definedName name="__huy1_1_1_1" localSheetId="11" hidden="1">{"'Sheet1'!$L$16"}</definedName>
    <definedName name="__huy1_1_1_1" hidden="1">{"'Sheet1'!$L$16"}</definedName>
    <definedName name="__huy1_1_1_2" localSheetId="11" hidden="1">{"'Sheet1'!$L$16"}</definedName>
    <definedName name="__huy1_1_1_2" hidden="1">{"'Sheet1'!$L$16"}</definedName>
    <definedName name="__huy1_1_2" localSheetId="11" hidden="1">{"'Sheet1'!$L$16"}</definedName>
    <definedName name="__huy1_1_2" hidden="1">{"'Sheet1'!$L$16"}</definedName>
    <definedName name="__huy1_1_3" localSheetId="11" hidden="1">{"'Sheet1'!$L$16"}</definedName>
    <definedName name="__huy1_1_3" hidden="1">{"'Sheet1'!$L$16"}</definedName>
    <definedName name="__huy1_2" localSheetId="11" hidden="1">{"'Sheet1'!$L$16"}</definedName>
    <definedName name="__huy1_2" hidden="1">{"'Sheet1'!$L$16"}</definedName>
    <definedName name="__huy1_2_1" localSheetId="11" hidden="1">{"'Sheet1'!$L$16"}</definedName>
    <definedName name="__huy1_2_1" hidden="1">{"'Sheet1'!$L$16"}</definedName>
    <definedName name="__huy1_2_2" localSheetId="11" hidden="1">{"'Sheet1'!$L$16"}</definedName>
    <definedName name="__huy1_2_2" hidden="1">{"'Sheet1'!$L$16"}</definedName>
    <definedName name="__huy1_3" localSheetId="11" hidden="1">{"'Sheet1'!$L$16"}</definedName>
    <definedName name="__huy1_3" hidden="1">{"'Sheet1'!$L$16"}</definedName>
    <definedName name="__huy1_4" localSheetId="11" hidden="1">{"'Sheet1'!$L$16"}</definedName>
    <definedName name="__huy1_4" hidden="1">{"'Sheet1'!$L$16"}</definedName>
    <definedName name="__HUY5" localSheetId="11" hidden="1">{"'Sheet1'!$L$16"}</definedName>
    <definedName name="__HUY5" hidden="1">{"'Sheet1'!$L$16"}</definedName>
    <definedName name="__IN123" localSheetId="11" hidden="1">{"'Sheet1'!$L$16"}</definedName>
    <definedName name="__IN123" hidden="1">{"'Sheet1'!$L$16"}</definedName>
    <definedName name="__IntlFixup" hidden="1">TRUE</definedName>
    <definedName name="__IntlFixupTable" localSheetId="10" hidden="1">#REF!</definedName>
    <definedName name="__IntlFixupTable" hidden="1">#REF!</definedName>
    <definedName name="__Key2" localSheetId="10" hidden="1">#REF!</definedName>
    <definedName name="__Key2" hidden="1">#REF!</definedName>
    <definedName name="__KP300" localSheetId="11" hidden="1">{"level1",#N/A,FALSE,"1_LEV";"LEVEL1",#N/A,FALSE,"1_LEV"}</definedName>
    <definedName name="__KP300" localSheetId="0" hidden="1">{"level1",#N/A,FALSE,"1_LEV";"LEVEL1",#N/A,FALSE,"1_LEV"}</definedName>
    <definedName name="__KP300" hidden="1">{"level1",#N/A,FALSE,"1_LEV";"LEVEL1",#N/A,FALSE,"1_LEV"}</definedName>
    <definedName name="__lk2" localSheetId="11" hidden="1">{"'Sheet1'!$L$16"}</definedName>
    <definedName name="__lk2" hidden="1">{"'Sheet1'!$L$16"}</definedName>
    <definedName name="__M10" localSheetId="11" hidden="1">{"'Sheet1'!$L$16"}</definedName>
    <definedName name="__M10" hidden="1">{"'Sheet1'!$L$16"}</definedName>
    <definedName name="__M2" localSheetId="11" hidden="1">{"'Sheet1'!$L$16"}</definedName>
    <definedName name="__M2" hidden="1">{"'Sheet1'!$L$16"}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localSheetId="11" hidden="1">{#N/A,#N/A,FALSE,"RECONC'L";#N/A,#N/A,FALSE,"WORKCAP";#N/A,#N/A,FALSE,"RECONC'L";#N/A,#N/A,FALSE,"ACCRUAL";#N/A,#N/A,FALSE,"DEBTOR";#N/A,#N/A,FALSE,"ADMALLOC"}</definedName>
    <definedName name="__n1" hidden="1">{#N/A,#N/A,FALSE,"RECONC'L";#N/A,#N/A,FALSE,"WORKCAP";#N/A,#N/A,FALSE,"RECONC'L";#N/A,#N/A,FALSE,"ACCRUAL";#N/A,#N/A,FALSE,"DEBTOR";#N/A,#N/A,FALSE,"ADMALLOC"}</definedName>
    <definedName name="__nat2" localSheetId="11" hidden="1">{#N/A,#N/A,FALSE,"Assessment";#N/A,#N/A,FALSE,"Staffing";#N/A,#N/A,FALSE,"Hires";#N/A,#N/A,FALSE,"Assumptions"}</definedName>
    <definedName name="__nat2" localSheetId="0" hidden="1">{#N/A,#N/A,FALSE,"Assessment";#N/A,#N/A,FALSE,"Staffing";#N/A,#N/A,FALSE,"Hires";#N/A,#N/A,FALSE,"Assumptions"}</definedName>
    <definedName name="__nat2" hidden="1">{#N/A,#N/A,FALSE,"Assessment";#N/A,#N/A,FALSE,"Staffing";#N/A,#N/A,FALSE,"Hires";#N/A,#N/A,FALSE,"Assumptions"}</definedName>
    <definedName name="__nat3" localSheetId="11" hidden="1">{#N/A,#N/A,FALSE,"Assessment";#N/A,#N/A,FALSE,"Staffing";#N/A,#N/A,FALSE,"Hires";#N/A,#N/A,FALSE,"Assumptions"}</definedName>
    <definedName name="__nat3" localSheetId="0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localSheetId="11" hidden="1">{"'Sheet1'!$L$16"}</definedName>
    <definedName name="__NOS3" hidden="1">{"'Sheet1'!$L$16"}</definedName>
    <definedName name="__NS03" localSheetId="11" hidden="1">{"'Sheet1'!$L$16"}</definedName>
    <definedName name="__NS03" localSheetId="25" hidden="1">{"'Sheet1'!$L$16"}</definedName>
    <definedName name="__NS03" localSheetId="24" hidden="1">{"'Sheet1'!$L$16"}</definedName>
    <definedName name="__NS03" localSheetId="22" hidden="1">{"'Sheet1'!$L$16"}</definedName>
    <definedName name="__NS03" localSheetId="0" hidden="1">{"'Sheet1'!$L$16"}</definedName>
    <definedName name="__NS03" hidden="1">{"'Sheet1'!$L$16"}</definedName>
    <definedName name="__NSO2" localSheetId="11" hidden="1">{"'Sheet1'!$L$16"}</definedName>
    <definedName name="__NSO2" localSheetId="25" hidden="1">{"'Sheet1'!$L$16"}</definedName>
    <definedName name="__NSO2" localSheetId="24" hidden="1">{"'Sheet1'!$L$16"}</definedName>
    <definedName name="__NSO2" localSheetId="22" hidden="1">{"'Sheet1'!$L$16"}</definedName>
    <definedName name="__NSO2" localSheetId="0" hidden="1">{"'Sheet1'!$L$16"}</definedName>
    <definedName name="__NSO2" hidden="1">{"'Sheet1'!$L$16"}</definedName>
    <definedName name="__NSO2_1" localSheetId="11" hidden="1">{"'Sheet1'!$L$16"}</definedName>
    <definedName name="__NSO2_1" hidden="1">{"'Sheet1'!$L$16"}</definedName>
    <definedName name="__NSO2_1_1" localSheetId="11" hidden="1">{"'Sheet1'!$L$16"}</definedName>
    <definedName name="__NSO2_1_1" hidden="1">{"'Sheet1'!$L$16"}</definedName>
    <definedName name="__NSO2_1_1_1" localSheetId="11" hidden="1">{"'Sheet1'!$L$16"}</definedName>
    <definedName name="__NSO2_1_1_1" hidden="1">{"'Sheet1'!$L$16"}</definedName>
    <definedName name="__NSO2_1_1_2" localSheetId="11" hidden="1">{"'Sheet1'!$L$16"}</definedName>
    <definedName name="__NSO2_1_1_2" hidden="1">{"'Sheet1'!$L$16"}</definedName>
    <definedName name="__NSO2_1_2" localSheetId="11" hidden="1">{"'Sheet1'!$L$16"}</definedName>
    <definedName name="__NSO2_1_2" hidden="1">{"'Sheet1'!$L$16"}</definedName>
    <definedName name="__NSO2_1_3" localSheetId="11" hidden="1">{"'Sheet1'!$L$16"}</definedName>
    <definedName name="__NSO2_1_3" hidden="1">{"'Sheet1'!$L$16"}</definedName>
    <definedName name="__NSO2_2" localSheetId="11" hidden="1">{"'Sheet1'!$L$16"}</definedName>
    <definedName name="__NSO2_2" hidden="1">{"'Sheet1'!$L$16"}</definedName>
    <definedName name="__NSO2_2_1" localSheetId="11" hidden="1">{"'Sheet1'!$L$16"}</definedName>
    <definedName name="__NSO2_2_1" hidden="1">{"'Sheet1'!$L$16"}</definedName>
    <definedName name="__NSO2_2_2" localSheetId="11" hidden="1">{"'Sheet1'!$L$16"}</definedName>
    <definedName name="__NSO2_2_2" hidden="1">{"'Sheet1'!$L$16"}</definedName>
    <definedName name="__NSO2_3" localSheetId="11" hidden="1">{"'Sheet1'!$L$16"}</definedName>
    <definedName name="__NSO2_3" hidden="1">{"'Sheet1'!$L$16"}</definedName>
    <definedName name="__NSO2_4" localSheetId="11" hidden="1">{"'Sheet1'!$L$16"}</definedName>
    <definedName name="__NSO2_4" hidden="1">{"'Sheet1'!$L$16"}</definedName>
    <definedName name="__NSO23" localSheetId="11" hidden="1">{"'Sheet1'!$L$16"}</definedName>
    <definedName name="__NSO23" hidden="1">{"'Sheet1'!$L$16"}</definedName>
    <definedName name="__NSO3" localSheetId="11" hidden="1">{"'Sheet1'!$L$16"}</definedName>
    <definedName name="__NSO3" hidden="1">{"'Sheet1'!$L$16"}</definedName>
    <definedName name="__nso3_1" localSheetId="11" hidden="1">{"'Sheet1'!$L$16"}</definedName>
    <definedName name="__nso3_1" hidden="1">{"'Sheet1'!$L$16"}</definedName>
    <definedName name="__nso3_1_1" localSheetId="11" hidden="1">{"'Sheet1'!$L$16"}</definedName>
    <definedName name="__nso3_1_1" hidden="1">{"'Sheet1'!$L$16"}</definedName>
    <definedName name="__nso3_1_1_1" localSheetId="11" hidden="1">{"'Sheet1'!$L$16"}</definedName>
    <definedName name="__nso3_1_1_1" hidden="1">{"'Sheet1'!$L$16"}</definedName>
    <definedName name="__nso3_1_1_2" localSheetId="11" hidden="1">{"'Sheet1'!$L$16"}</definedName>
    <definedName name="__nso3_1_1_2" hidden="1">{"'Sheet1'!$L$16"}</definedName>
    <definedName name="__nso3_1_2" localSheetId="11" hidden="1">{"'Sheet1'!$L$16"}</definedName>
    <definedName name="__nso3_1_2" hidden="1">{"'Sheet1'!$L$16"}</definedName>
    <definedName name="__nso3_1_3" localSheetId="11" hidden="1">{"'Sheet1'!$L$16"}</definedName>
    <definedName name="__nso3_1_3" hidden="1">{"'Sheet1'!$L$16"}</definedName>
    <definedName name="__nso3_2" localSheetId="11" hidden="1">{"'Sheet1'!$L$16"}</definedName>
    <definedName name="__nso3_2" hidden="1">{"'Sheet1'!$L$16"}</definedName>
    <definedName name="__nso3_2_1" localSheetId="11" hidden="1">{"'Sheet1'!$L$16"}</definedName>
    <definedName name="__nso3_2_1" hidden="1">{"'Sheet1'!$L$16"}</definedName>
    <definedName name="__nso3_2_2" localSheetId="11" hidden="1">{"'Sheet1'!$L$16"}</definedName>
    <definedName name="__nso3_2_2" hidden="1">{"'Sheet1'!$L$16"}</definedName>
    <definedName name="__nso3_3" localSheetId="11" hidden="1">{"'Sheet1'!$L$16"}</definedName>
    <definedName name="__nso3_3" hidden="1">{"'Sheet1'!$L$16"}</definedName>
    <definedName name="__nso3_4" localSheetId="11" hidden="1">{"'Sheet1'!$L$16"}</definedName>
    <definedName name="__nso3_4" hidden="1">{"'Sheet1'!$L$16"}</definedName>
    <definedName name="__PA3" localSheetId="11" hidden="1">{"'Sheet1'!$L$16"}</definedName>
    <definedName name="__PA3" hidden="1">{"'Sheet1'!$L$16"}</definedName>
    <definedName name="__PA3_1" localSheetId="11" hidden="1">{"'Sheet1'!$L$16"}</definedName>
    <definedName name="__PA3_1" hidden="1">{"'Sheet1'!$L$16"}</definedName>
    <definedName name="__PA3_1_1" localSheetId="11" hidden="1">{"'Sheet1'!$L$16"}</definedName>
    <definedName name="__PA3_1_1" hidden="1">{"'Sheet1'!$L$16"}</definedName>
    <definedName name="__PA3_1_1_1" localSheetId="11" hidden="1">{"'Sheet1'!$L$16"}</definedName>
    <definedName name="__PA3_1_1_1" hidden="1">{"'Sheet1'!$L$16"}</definedName>
    <definedName name="__PA3_1_1_2" localSheetId="11" hidden="1">{"'Sheet1'!$L$16"}</definedName>
    <definedName name="__PA3_1_1_2" hidden="1">{"'Sheet1'!$L$16"}</definedName>
    <definedName name="__PA3_1_2" localSheetId="11" hidden="1">{"'Sheet1'!$L$16"}</definedName>
    <definedName name="__PA3_1_2" hidden="1">{"'Sheet1'!$L$16"}</definedName>
    <definedName name="__PA3_1_3" localSheetId="11" hidden="1">{"'Sheet1'!$L$16"}</definedName>
    <definedName name="__PA3_1_3" hidden="1">{"'Sheet1'!$L$16"}</definedName>
    <definedName name="__PA3_2" localSheetId="11" hidden="1">{"'Sheet1'!$L$16"}</definedName>
    <definedName name="__PA3_2" hidden="1">{"'Sheet1'!$L$16"}</definedName>
    <definedName name="__PA3_2_1" localSheetId="11" hidden="1">{"'Sheet1'!$L$16"}</definedName>
    <definedName name="__PA3_2_1" hidden="1">{"'Sheet1'!$L$16"}</definedName>
    <definedName name="__PA3_2_2" localSheetId="11" hidden="1">{"'Sheet1'!$L$16"}</definedName>
    <definedName name="__PA3_2_2" hidden="1">{"'Sheet1'!$L$16"}</definedName>
    <definedName name="__PA3_3" localSheetId="11" hidden="1">{"'Sheet1'!$L$16"}</definedName>
    <definedName name="__PA3_3" hidden="1">{"'Sheet1'!$L$16"}</definedName>
    <definedName name="__PA3_4" localSheetId="11" hidden="1">{"'Sheet1'!$L$16"}</definedName>
    <definedName name="__PA3_4" hidden="1">{"'Sheet1'!$L$16"}</definedName>
    <definedName name="__PUR6" localSheetId="11" hidden="1">{#N/A,#N/A,FALSE,"Sheet2"}</definedName>
    <definedName name="__PUR6" hidden="1">{#N/A,#N/A,FALSE,"Sheet2"}</definedName>
    <definedName name="__q2" localSheetId="11" hidden="1">{"PAGE 1",#N/A,FALSE,"หน้า 1,2,3";"PAGE 2",#N/A,FALSE,"หน้า 1,2,3";"PAGE 3",#N/A,FALSE,"หน้า 1,2,3"}</definedName>
    <definedName name="__q2" localSheetId="0" hidden="1">{"PAGE 1",#N/A,FALSE,"หน้า 1,2,3";"PAGE 2",#N/A,FALSE,"หน้า 1,2,3";"PAGE 3",#N/A,FALSE,"หน้า 1,2,3"}</definedName>
    <definedName name="__q2" hidden="1">{"PAGE 1",#N/A,FALSE,"หน้า 1,2,3";"PAGE 2",#N/A,FALSE,"หน้า 1,2,3";"PAGE 3",#N/A,FALSE,"หน้า 1,2,3"}</definedName>
    <definedName name="__q3" localSheetId="11" hidden="1">{"PAGE 1",#N/A,FALSE,"หน้า 1,2,3";"PAGE 2",#N/A,FALSE,"หน้า 1,2,3";"PAGE 3",#N/A,FALSE,"หน้า 1,2,3"}</definedName>
    <definedName name="__q3" localSheetId="0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localSheetId="11" hidden="1">{#N/A,#N/A,FALSE,"Sheet2"}</definedName>
    <definedName name="__QUY3" hidden="1">{#N/A,#N/A,FALSE,"Sheet2"}</definedName>
    <definedName name="__QUY4" localSheetId="11" hidden="1">{"'Sheet1'!$L$16"}</definedName>
    <definedName name="__QUY4" hidden="1">{"'Sheet1'!$L$16"}</definedName>
    <definedName name="_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localSheetId="11" hidden="1">{"'Sheet1'!$L$16"}</definedName>
    <definedName name="__s1" hidden="1">{"'Sheet1'!$L$16"}</definedName>
    <definedName name="__s2" localSheetId="11" hidden="1">{"'Sheet1'!$L$16"}</definedName>
    <definedName name="__s2" hidden="1">{"'Sheet1'!$L$16"}</definedName>
    <definedName name="__s3" localSheetId="11" hidden="1">{"'Sheet1'!$L$16"}</definedName>
    <definedName name="__s3" hidden="1">{"'Sheet1'!$L$16"}</definedName>
    <definedName name="__s4" localSheetId="11" hidden="1">{"'Sheet1'!$L$16"}</definedName>
    <definedName name="__s4" hidden="1">{"'Sheet1'!$L$16"}</definedName>
    <definedName name="__s5" localSheetId="11" hidden="1">{"'Sheet1'!$L$16"}</definedName>
    <definedName name="__s5" hidden="1">{"'Sheet1'!$L$16"}</definedName>
    <definedName name="__s6" localSheetId="11" hidden="1">{#N/A,#N/A,FALSE,"Chi tiÆt"}</definedName>
    <definedName name="__s6" hidden="1">{#N/A,#N/A,FALSE,"Chi tiÆt"}</definedName>
    <definedName name="__s7" localSheetId="11" hidden="1">{#N/A,#N/A,FALSE,"Chi tiÆt"}</definedName>
    <definedName name="__s7" hidden="1">{#N/A,#N/A,FALSE,"Chi tiÆt"}</definedName>
    <definedName name="__se1" localSheetId="11" hidden="1">{#N/A,#N/A,FALSE,"m66";#N/A,#N/A,FALSE,"m66"}</definedName>
    <definedName name="__se1" hidden="1">{#N/A,#N/A,FALSE,"m66";#N/A,#N/A,FALSE,"m66"}</definedName>
    <definedName name="__T01" localSheetId="10" hidden="1">#REF!</definedName>
    <definedName name="__T01" hidden="1">#REF!</definedName>
    <definedName name="__T04" localSheetId="11" hidden="1">{#N/A,#N/A,FALSE,"CCTV"}</definedName>
    <definedName name="__T04" hidden="1">{#N/A,#N/A,FALSE,"CCTV"}</definedName>
    <definedName name="__t2" localSheetId="11" hidden="1">{"'Sheet1'!$L$16"}</definedName>
    <definedName name="__t2" hidden="1">{"'Sheet1'!$L$16"}</definedName>
    <definedName name="__t4" localSheetId="11" hidden="1">{"'Sheet1'!$L$16"}</definedName>
    <definedName name="__t4" hidden="1">{"'Sheet1'!$L$16"}</definedName>
    <definedName name="__t5" localSheetId="11" hidden="1">{"'Sheet1'!$L$16"}</definedName>
    <definedName name="__t5" hidden="1">{"'Sheet1'!$L$16"}</definedName>
    <definedName name="__t6" localSheetId="11" hidden="1">{"'Sheet1'!$L$16"}</definedName>
    <definedName name="__t6" hidden="1">{"'Sheet1'!$L$16"}</definedName>
    <definedName name="__t7" localSheetId="11" hidden="1">{"'Sheet1'!$L$16"}</definedName>
    <definedName name="__t7" hidden="1">{"'Sheet1'!$L$16"}</definedName>
    <definedName name="__t8" localSheetId="11" hidden="1">{#N/A,#N/A,FALSE,"Chi tiÆt"}</definedName>
    <definedName name="__t8" hidden="1">{#N/A,#N/A,FALSE,"Chi tiÆt"}</definedName>
    <definedName name="__t9" localSheetId="11" hidden="1">{"'Sheet1'!$L$16"}</definedName>
    <definedName name="__t9" hidden="1">{"'Sheet1'!$L$16"}</definedName>
    <definedName name="__thu1" localSheetId="11" hidden="1">{"'Sheet1'!$L$16"}</definedName>
    <definedName name="__thu1" hidden="1">{"'Sheet1'!$L$16"}</definedName>
    <definedName name="__thu1_1" localSheetId="11" hidden="1">{"'Sheet1'!$L$16"}</definedName>
    <definedName name="__thu1_1" hidden="1">{"'Sheet1'!$L$16"}</definedName>
    <definedName name="__thu1_1_1" localSheetId="11" hidden="1">{"'Sheet1'!$L$16"}</definedName>
    <definedName name="__thu1_1_1" hidden="1">{"'Sheet1'!$L$16"}</definedName>
    <definedName name="__thu1_1_1_1" localSheetId="11" hidden="1">{"'Sheet1'!$L$16"}</definedName>
    <definedName name="__thu1_1_1_1" hidden="1">{"'Sheet1'!$L$16"}</definedName>
    <definedName name="__thu1_1_1_2" localSheetId="11" hidden="1">{"'Sheet1'!$L$16"}</definedName>
    <definedName name="__thu1_1_1_2" hidden="1">{"'Sheet1'!$L$16"}</definedName>
    <definedName name="__thu1_1_2" localSheetId="11" hidden="1">{"'Sheet1'!$L$16"}</definedName>
    <definedName name="__thu1_1_2" hidden="1">{"'Sheet1'!$L$16"}</definedName>
    <definedName name="__thu1_1_3" localSheetId="11" hidden="1">{"'Sheet1'!$L$16"}</definedName>
    <definedName name="__thu1_1_3" hidden="1">{"'Sheet1'!$L$16"}</definedName>
    <definedName name="__thu1_2" localSheetId="11" hidden="1">{"'Sheet1'!$L$16"}</definedName>
    <definedName name="__thu1_2" hidden="1">{"'Sheet1'!$L$16"}</definedName>
    <definedName name="__thu1_2_1" localSheetId="11" hidden="1">{"'Sheet1'!$L$16"}</definedName>
    <definedName name="__thu1_2_1" hidden="1">{"'Sheet1'!$L$16"}</definedName>
    <definedName name="__thu1_2_2" localSheetId="11" hidden="1">{"'Sheet1'!$L$16"}</definedName>
    <definedName name="__thu1_2_2" hidden="1">{"'Sheet1'!$L$16"}</definedName>
    <definedName name="__thu1_3" localSheetId="11" hidden="1">{"'Sheet1'!$L$16"}</definedName>
    <definedName name="__thu1_3" hidden="1">{"'Sheet1'!$L$16"}</definedName>
    <definedName name="__thu1_4" localSheetId="11" hidden="1">{"'Sheet1'!$L$16"}</definedName>
    <definedName name="__thu1_4" hidden="1">{"'Sheet1'!$L$16"}</definedName>
    <definedName name="__thu2" localSheetId="11" hidden="1">{"'Sheet1'!$L$16"}</definedName>
    <definedName name="__thu2" hidden="1">{"'Sheet1'!$L$16"}</definedName>
    <definedName name="__thu2_1" localSheetId="11" hidden="1">{"'Sheet1'!$L$16"}</definedName>
    <definedName name="__thu2_1" hidden="1">{"'Sheet1'!$L$16"}</definedName>
    <definedName name="__thu2_1_1" localSheetId="11" hidden="1">{"'Sheet1'!$L$16"}</definedName>
    <definedName name="__thu2_1_1" hidden="1">{"'Sheet1'!$L$16"}</definedName>
    <definedName name="__thu2_1_1_1" localSheetId="11" hidden="1">{"'Sheet1'!$L$16"}</definedName>
    <definedName name="__thu2_1_1_1" hidden="1">{"'Sheet1'!$L$16"}</definedName>
    <definedName name="__thu2_1_1_2" localSheetId="11" hidden="1">{"'Sheet1'!$L$16"}</definedName>
    <definedName name="__thu2_1_1_2" hidden="1">{"'Sheet1'!$L$16"}</definedName>
    <definedName name="__thu2_1_2" localSheetId="11" hidden="1">{"'Sheet1'!$L$16"}</definedName>
    <definedName name="__thu2_1_2" hidden="1">{"'Sheet1'!$L$16"}</definedName>
    <definedName name="__thu2_1_3" localSheetId="11" hidden="1">{"'Sheet1'!$L$16"}</definedName>
    <definedName name="__thu2_1_3" hidden="1">{"'Sheet1'!$L$16"}</definedName>
    <definedName name="__thu2_2" localSheetId="11" hidden="1">{"'Sheet1'!$L$16"}</definedName>
    <definedName name="__thu2_2" hidden="1">{"'Sheet1'!$L$16"}</definedName>
    <definedName name="__thu2_2_1" localSheetId="11" hidden="1">{"'Sheet1'!$L$16"}</definedName>
    <definedName name="__thu2_2_1" hidden="1">{"'Sheet1'!$L$16"}</definedName>
    <definedName name="__thu2_2_2" localSheetId="11" hidden="1">{"'Sheet1'!$L$16"}</definedName>
    <definedName name="__thu2_2_2" hidden="1">{"'Sheet1'!$L$16"}</definedName>
    <definedName name="__thu2_3" localSheetId="11" hidden="1">{"'Sheet1'!$L$16"}</definedName>
    <definedName name="__thu2_3" hidden="1">{"'Sheet1'!$L$16"}</definedName>
    <definedName name="__thu2_4" localSheetId="11" hidden="1">{"'Sheet1'!$L$16"}</definedName>
    <definedName name="__thu2_4" hidden="1">{"'Sheet1'!$L$16"}</definedName>
    <definedName name="__thu4" localSheetId="11" hidden="1">{"'Sheet1'!$L$16"}</definedName>
    <definedName name="__thu4" hidden="1">{"'Sheet1'!$L$16"}</definedName>
    <definedName name="__thu4_1" localSheetId="11" hidden="1">{"'Sheet1'!$L$16"}</definedName>
    <definedName name="__thu4_1" hidden="1">{"'Sheet1'!$L$16"}</definedName>
    <definedName name="__thu4_1_1" localSheetId="11" hidden="1">{"'Sheet1'!$L$16"}</definedName>
    <definedName name="__thu4_1_1" hidden="1">{"'Sheet1'!$L$16"}</definedName>
    <definedName name="__thu4_1_1_1" localSheetId="11" hidden="1">{"'Sheet1'!$L$16"}</definedName>
    <definedName name="__thu4_1_1_1" hidden="1">{"'Sheet1'!$L$16"}</definedName>
    <definedName name="__thu4_1_1_2" localSheetId="11" hidden="1">{"'Sheet1'!$L$16"}</definedName>
    <definedName name="__thu4_1_1_2" hidden="1">{"'Sheet1'!$L$16"}</definedName>
    <definedName name="__thu4_1_2" localSheetId="11" hidden="1">{"'Sheet1'!$L$16"}</definedName>
    <definedName name="__thu4_1_2" hidden="1">{"'Sheet1'!$L$16"}</definedName>
    <definedName name="__thu4_1_3" localSheetId="11" hidden="1">{"'Sheet1'!$L$16"}</definedName>
    <definedName name="__thu4_1_3" hidden="1">{"'Sheet1'!$L$16"}</definedName>
    <definedName name="__thu4_2" localSheetId="11" hidden="1">{"'Sheet1'!$L$16"}</definedName>
    <definedName name="__thu4_2" hidden="1">{"'Sheet1'!$L$16"}</definedName>
    <definedName name="__thu4_2_1" localSheetId="11" hidden="1">{"'Sheet1'!$L$16"}</definedName>
    <definedName name="__thu4_2_1" hidden="1">{"'Sheet1'!$L$16"}</definedName>
    <definedName name="__thu4_2_2" localSheetId="11" hidden="1">{"'Sheet1'!$L$16"}</definedName>
    <definedName name="__thu4_2_2" hidden="1">{"'Sheet1'!$L$16"}</definedName>
    <definedName name="__thu4_3" localSheetId="11" hidden="1">{"'Sheet1'!$L$16"}</definedName>
    <definedName name="__thu4_3" hidden="1">{"'Sheet1'!$L$16"}</definedName>
    <definedName name="__thu4_4" localSheetId="11" hidden="1">{"'Sheet1'!$L$16"}</definedName>
    <definedName name="__thu4_4" hidden="1">{"'Sheet1'!$L$16"}</definedName>
    <definedName name="__thu5" localSheetId="11" hidden="1">{"'Sheet1'!$L$16"}</definedName>
    <definedName name="__thu5" hidden="1">{"'Sheet1'!$L$16"}</definedName>
    <definedName name="__thu5_1" localSheetId="11" hidden="1">{"'Sheet1'!$L$16"}</definedName>
    <definedName name="__thu5_1" hidden="1">{"'Sheet1'!$L$16"}</definedName>
    <definedName name="__thu5_1_1" localSheetId="11" hidden="1">{"'Sheet1'!$L$16"}</definedName>
    <definedName name="__thu5_1_1" hidden="1">{"'Sheet1'!$L$16"}</definedName>
    <definedName name="__thu5_1_1_1" localSheetId="11" hidden="1">{"'Sheet1'!$L$16"}</definedName>
    <definedName name="__thu5_1_1_1" hidden="1">{"'Sheet1'!$L$16"}</definedName>
    <definedName name="__thu5_1_1_2" localSheetId="11" hidden="1">{"'Sheet1'!$L$16"}</definedName>
    <definedName name="__thu5_1_1_2" hidden="1">{"'Sheet1'!$L$16"}</definedName>
    <definedName name="__thu5_1_2" localSheetId="11" hidden="1">{"'Sheet1'!$L$16"}</definedName>
    <definedName name="__thu5_1_2" hidden="1">{"'Sheet1'!$L$16"}</definedName>
    <definedName name="__thu5_1_3" localSheetId="11" hidden="1">{"'Sheet1'!$L$16"}</definedName>
    <definedName name="__thu5_1_3" hidden="1">{"'Sheet1'!$L$16"}</definedName>
    <definedName name="__thu5_2" localSheetId="11" hidden="1">{"'Sheet1'!$L$16"}</definedName>
    <definedName name="__thu5_2" hidden="1">{"'Sheet1'!$L$16"}</definedName>
    <definedName name="__thu5_2_1" localSheetId="11" hidden="1">{"'Sheet1'!$L$16"}</definedName>
    <definedName name="__thu5_2_1" hidden="1">{"'Sheet1'!$L$16"}</definedName>
    <definedName name="__thu5_2_2" localSheetId="11" hidden="1">{"'Sheet1'!$L$16"}</definedName>
    <definedName name="__thu5_2_2" hidden="1">{"'Sheet1'!$L$16"}</definedName>
    <definedName name="__thu5_3" localSheetId="11" hidden="1">{"'Sheet1'!$L$16"}</definedName>
    <definedName name="__thu5_3" hidden="1">{"'Sheet1'!$L$16"}</definedName>
    <definedName name="__thu5_4" localSheetId="11" hidden="1">{"'Sheet1'!$L$16"}</definedName>
    <definedName name="__thu5_4" hidden="1">{"'Sheet1'!$L$16"}</definedName>
    <definedName name="__tm2" localSheetId="11" hidden="1">{#N/A,#N/A,FALSE,"Chi tiÆt"}</definedName>
    <definedName name="__tm2" localSheetId="25" hidden="1">{#N/A,#N/A,FALSE,"Chi tiÆt"}</definedName>
    <definedName name="__tm2" localSheetId="24" hidden="1">{#N/A,#N/A,FALSE,"Chi tiÆt"}</definedName>
    <definedName name="__tm2" localSheetId="22" hidden="1">{#N/A,#N/A,FALSE,"Chi tiÆt"}</definedName>
    <definedName name="__tm2" localSheetId="0" hidden="1">{#N/A,#N/A,FALSE,"Chi tiÆt"}</definedName>
    <definedName name="__tm2" hidden="1">{#N/A,#N/A,FALSE,"Chi tiÆt"}</definedName>
    <definedName name="__U3" localSheetId="11" hidden="1">{#N/A,#N/A,FALSE,"Aging Summary";#N/A,#N/A,FALSE,"Ratio Analysis";#N/A,#N/A,FALSE,"Test 120 Day Accts";#N/A,#N/A,FALSE,"Tickmarks"}</definedName>
    <definedName name="__U3" hidden="1">{#N/A,#N/A,FALSE,"Aging Summary";#N/A,#N/A,FALSE,"Ratio Analysis";#N/A,#N/A,FALSE,"Test 120 Day Accts";#N/A,#N/A,FALSE,"Tickmarks"}</definedName>
    <definedName name="__VL1" localSheetId="11" hidden="1">{"'Sheet1'!$L$16"}</definedName>
    <definedName name="__VL1" hidden="1">{"'Sheet1'!$L$16"}</definedName>
    <definedName name="__VL12" localSheetId="11" hidden="1">{"'Sheet1'!$L$16"}</definedName>
    <definedName name="__VL12" hidden="1">{"'Sheet1'!$L$16"}</definedName>
    <definedName name="__VL123" localSheetId="11" hidden="1">{"'Sheet1'!$L$16"}</definedName>
    <definedName name="__VL123" hidden="1">{"'Sheet1'!$L$16"}</definedName>
    <definedName name="__VL12346" localSheetId="11" hidden="1">{"'Sheet1'!$L$16"}</definedName>
    <definedName name="__VL12346" hidden="1">{"'Sheet1'!$L$16"}</definedName>
    <definedName name="__VP06" localSheetId="11" hidden="1">{"'Sheet1'!$L$16"}</definedName>
    <definedName name="__VP06" hidden="1">{"'Sheet1'!$L$16"}</definedName>
    <definedName name="__w2" localSheetId="11" hidden="1">{"'Sheet1'!$L$16"}</definedName>
    <definedName name="__w2" hidden="1">{"'Sheet1'!$L$16"}</definedName>
    <definedName name="__w3" localSheetId="11" hidden="1">{"'Sheet1'!$L$16"}</definedName>
    <definedName name="__w3" hidden="1">{"'Sheet1'!$L$16"}</definedName>
    <definedName name="__w4" localSheetId="11" hidden="1">{"'Sheet1'!$L$16"}</definedName>
    <definedName name="__w4" hidden="1">{"'Sheet1'!$L$16"}</definedName>
    <definedName name="__w5" localSheetId="11" hidden="1">{"'Sheet1'!$L$16"}</definedName>
    <definedName name="__w5" hidden="1">{"'Sheet1'!$L$16"}</definedName>
    <definedName name="__w6" localSheetId="11" hidden="1">{#N/A,#N/A,FALSE,"Chi tiÆt"}</definedName>
    <definedName name="__w6" hidden="1">{#N/A,#N/A,FALSE,"Chi tiÆt"}</definedName>
    <definedName name="__w8" localSheetId="11" hidden="1">{"'Sheet1'!$L$16"}</definedName>
    <definedName name="__w8" hidden="1">{"'Sheet1'!$L$16"}</definedName>
    <definedName name="__w9" localSheetId="11" hidden="1">{"'Sheet1'!$L$16"}</definedName>
    <definedName name="__w9" hidden="1">{"'Sheet1'!$L$16"}</definedName>
    <definedName name="__WW2" localSheetId="11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localSheetId="11" hidden="1">{"'ตัวอย่าง'!$A$1:$O$21"}</definedName>
    <definedName name="__Z1" localSheetId="0" hidden="1">{"'ตัวอย่าง'!$A$1:$O$21"}</definedName>
    <definedName name="__Z1" hidden="1">{"'ตัวอย่าง'!$A$1:$O$21"}</definedName>
    <definedName name="_001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 localSheetId="10">#REF!</definedName>
    <definedName name="_1">#REF!</definedName>
    <definedName name="_1_" localSheetId="10" hidden="1">#REF!</definedName>
    <definedName name="_1_" localSheetId="25" hidden="1">#REF!</definedName>
    <definedName name="_1_" hidden="1">#REF!</definedName>
    <definedName name="_1_?" localSheetId="10" hidden="1">#REF!</definedName>
    <definedName name="_1_?" localSheetId="0" hidden="1">{#N/A,#N/A,FALSE,"BBPREP"}</definedName>
    <definedName name="_1_?" hidden="1">#REF!</definedName>
    <definedName name="_1__123Graph_ACHART_1" localSheetId="10" hidden="1">#REF!</definedName>
    <definedName name="_1__123Graph_ACHART_1" hidden="1">#REF!</definedName>
    <definedName name="_1__123Graph_Aｸﾞﾗﾌ_1" localSheetId="10" hidden="1">#REF!</definedName>
    <definedName name="_1__123Graph_Aｸﾞﾗﾌ_1" hidden="1">#REF!</definedName>
    <definedName name="_1__FDSAUDITLINK__" localSheetId="11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localSheetId="10" hidden="1">#REF!</definedName>
    <definedName name="_1_0_0_F" hidden="1">#REF!</definedName>
    <definedName name="_10________________________________________________________________________F" localSheetId="10" hidden="1">#REF!</definedName>
    <definedName name="_10________________________________________________________________________F" hidden="1">#REF!</definedName>
    <definedName name="_10__________0_0_F" localSheetId="10" hidden="1">#REF!</definedName>
    <definedName name="_10__________0_0_F" hidden="1">#REF!</definedName>
    <definedName name="_10_______F" localSheetId="10" hidden="1">#REF!</definedName>
    <definedName name="_10_______F" hidden="1">#REF!</definedName>
    <definedName name="_10___0_0_F" localSheetId="10" hidden="1">#REF!</definedName>
    <definedName name="_10___0_0_F" hidden="1">#REF!</definedName>
    <definedName name="_10__123Graph_DCHART_1" localSheetId="10" hidden="1">#REF!</definedName>
    <definedName name="_10__123Graph_DCHART_1" hidden="1">#REF!</definedName>
    <definedName name="_10__123Graph_Xｸﾞﾗﾌ_5" localSheetId="10" hidden="1">#REF!</definedName>
    <definedName name="_10__123Graph_Xｸﾞﾗﾌ_5" hidden="1">#REF!</definedName>
    <definedName name="_10__FDSAUDITLINK__" localSheetId="11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localSheetId="10" hidden="1">#REF!</definedName>
    <definedName name="_10_0_0_F" hidden="1">#REF!</definedName>
    <definedName name="_100__FDSAUDITLINK__" localSheetId="11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localSheetId="11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localSheetId="11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localSheetId="11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localSheetId="11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localSheetId="11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localSheetId="11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localSheetId="11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localSheetId="11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localSheetId="11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localSheetId="10" hidden="1">[1]DETAIL!#REF!</definedName>
    <definedName name="_10F" localSheetId="0" hidden="1">#REF!</definedName>
    <definedName name="_10F" hidden="1">[1]DETAIL!#REF!</definedName>
    <definedName name="_11_??????2" localSheetId="11" hidden="1">BlankMacro1</definedName>
    <definedName name="_11_??????2" localSheetId="10" hidden="1">BlankMacro1</definedName>
    <definedName name="_11_??????2" hidden="1">BlankMacro1</definedName>
    <definedName name="_11____________________________________________________________________0_0_F" localSheetId="10" hidden="1">#REF!</definedName>
    <definedName name="_11____________________________________________________________________0_0_F" hidden="1">#REF!</definedName>
    <definedName name="_11______F" localSheetId="10" hidden="1">#REF!</definedName>
    <definedName name="_11______F" hidden="1">#REF!</definedName>
    <definedName name="_11___0_0_F" localSheetId="10" hidden="1">#REF!</definedName>
    <definedName name="_11___0_0_F" hidden="1">#REF!</definedName>
    <definedName name="_11__123Graph_DCHART_2" localSheetId="10" hidden="1">#REF!</definedName>
    <definedName name="_11__123Graph_DCHART_2" hidden="1">#REF!</definedName>
    <definedName name="_11__FDSAUDITLINK__" localSheetId="11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localSheetId="10" hidden="1">[1]DETAIL!#REF!</definedName>
    <definedName name="_11_0_0_F" localSheetId="0" hidden="1">#REF!</definedName>
    <definedName name="_11_0_0_F" hidden="1">[1]DETAIL!#REF!</definedName>
    <definedName name="_110__FDSAUDITLINK__" localSheetId="11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localSheetId="11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localSheetId="11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localSheetId="11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localSheetId="11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localSheetId="11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localSheetId="11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localSheetId="11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localSheetId="11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localSheetId="11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localSheetId="10" hidden="1">#REF!</definedName>
    <definedName name="_11F" hidden="1">#REF!</definedName>
    <definedName name="_12_________0_0_F" localSheetId="10" hidden="1">#REF!</definedName>
    <definedName name="_12_________0_0_F" hidden="1">#REF!</definedName>
    <definedName name="_12______F" localSheetId="10" hidden="1">#REF!</definedName>
    <definedName name="_12______F" hidden="1">#REF!</definedName>
    <definedName name="_12__0_0_F" localSheetId="10" hidden="1">#REF!</definedName>
    <definedName name="_12__0_0_F" hidden="1">#REF!</definedName>
    <definedName name="_12__123Graph_DCHART_3" localSheetId="10" hidden="1">#REF!</definedName>
    <definedName name="_12__123Graph_DCHART_3" hidden="1">#REF!</definedName>
    <definedName name="_12__FDSAUDITLINK__" localSheetId="11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localSheetId="10" hidden="1">#REF!</definedName>
    <definedName name="_12_0_0_F" hidden="1">#REF!</definedName>
    <definedName name="_120__FDSAUDITLINK__" localSheetId="11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localSheetId="10" hidden="1">#REF!</definedName>
    <definedName name="_123_0_0_F" hidden="1">#REF!</definedName>
    <definedName name="_12F" localSheetId="10" hidden="1">[1]DETAIL!#REF!</definedName>
    <definedName name="_12F" localSheetId="0" hidden="1">#REF!</definedName>
    <definedName name="_12F" hidden="1">[1]DETAIL!#REF!</definedName>
    <definedName name="_13_____F" localSheetId="10" hidden="1">#REF!</definedName>
    <definedName name="_13_____F" hidden="1">#REF!</definedName>
    <definedName name="_13__0_0_F" localSheetId="10" hidden="1">#REF!</definedName>
    <definedName name="_13__0_0_F" hidden="1">#REF!</definedName>
    <definedName name="_13__123Graph_ECHART_3" localSheetId="10" hidden="1">#REF!</definedName>
    <definedName name="_13__123Graph_ECHART_3" hidden="1">#REF!</definedName>
    <definedName name="_13__FDSAUDITLINK__" localSheetId="11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localSheetId="10" hidden="1">#REF!</definedName>
    <definedName name="_13_0_0_F" hidden="1">#REF!</definedName>
    <definedName name="_14_??????3" localSheetId="11" hidden="1">BlankMacro1</definedName>
    <definedName name="_14_??????3" localSheetId="10" hidden="1">BlankMacro1</definedName>
    <definedName name="_14_??????3" hidden="1">BlankMacro1</definedName>
    <definedName name="_14___________________________________________________F" localSheetId="10" hidden="1">#REF!</definedName>
    <definedName name="_14___________________________________________________F" hidden="1">#REF!</definedName>
    <definedName name="_14______0_0_F" localSheetId="10" hidden="1">#REF!</definedName>
    <definedName name="_14______0_0_F" hidden="1">#REF!</definedName>
    <definedName name="_14_____F" localSheetId="10" hidden="1">#REF!</definedName>
    <definedName name="_14_____F" hidden="1">#REF!</definedName>
    <definedName name="_14__123Graph_XCHART_1" localSheetId="10" hidden="1">#REF!</definedName>
    <definedName name="_14__123Graph_XCHART_1" hidden="1">#REF!</definedName>
    <definedName name="_14__FDSAUDITLINK__" localSheetId="11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localSheetId="10" hidden="1">#REF!</definedName>
    <definedName name="_14_0_0_F" hidden="1">#REF!</definedName>
    <definedName name="_14F" localSheetId="10" hidden="1">[1]DETAIL!#REF!</definedName>
    <definedName name="_14F" localSheetId="0" hidden="1">#REF!</definedName>
    <definedName name="_14F" hidden="1">[1]DETAIL!#REF!</definedName>
    <definedName name="_15_______________________________________________0_0_F" localSheetId="10" hidden="1">#REF!</definedName>
    <definedName name="_15_______________________________________________0_0_F" hidden="1">#REF!</definedName>
    <definedName name="_15____0_0_F" localSheetId="10" hidden="1">#REF!</definedName>
    <definedName name="_15____0_0_F" hidden="1">#REF!</definedName>
    <definedName name="_15__123Graph_XCHART_2" localSheetId="10" hidden="1">#REF!</definedName>
    <definedName name="_15__123Graph_XCHART_2" hidden="1">#REF!</definedName>
    <definedName name="_15__FDSAUDITLINK__" localSheetId="11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localSheetId="10" hidden="1">[1]DETAIL!#REF!</definedName>
    <definedName name="_15_0_0_F" localSheetId="0" hidden="1">#REF!</definedName>
    <definedName name="_15_0_0_F" hidden="1">[1]DETAIL!#REF!</definedName>
    <definedName name="_15F" localSheetId="10" hidden="1">[1]DETAIL!#REF!</definedName>
    <definedName name="_15F" localSheetId="0" hidden="1">#REF!</definedName>
    <definedName name="_15F" hidden="1">[1]DETAIL!#REF!</definedName>
    <definedName name="_16_____0_0_F" localSheetId="10" hidden="1">#REF!</definedName>
    <definedName name="_16_____0_0_F" hidden="1">#REF!</definedName>
    <definedName name="_16___0_0_F" localSheetId="10" hidden="1">#REF!</definedName>
    <definedName name="_16___0_0_F" hidden="1">#REF!</definedName>
    <definedName name="_16__FDSAUDITLINK__" localSheetId="11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localSheetId="10" hidden="1">#REF!</definedName>
    <definedName name="_16_0_0_F" hidden="1">#REF!</definedName>
    <definedName name="_17_??????4" localSheetId="11" hidden="1">BlankMacro1</definedName>
    <definedName name="_17_??????4" localSheetId="10" hidden="1">BlankMacro1</definedName>
    <definedName name="_17_??????4" hidden="1">BlankMacro1</definedName>
    <definedName name="_17__0_0_F" localSheetId="10" hidden="1">#REF!</definedName>
    <definedName name="_17__0_0_F" hidden="1">#REF!</definedName>
    <definedName name="_17__FDSAUDITLINK__" localSheetId="11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localSheetId="10" hidden="1">#REF!</definedName>
    <definedName name="_17_0_0_F" localSheetId="0" hidden="1">#REF!</definedName>
    <definedName name="_17_0_0_F" hidden="1">#REF!</definedName>
    <definedName name="_17³_¿ª" localSheetId="11" hidden="1">{#N/A,#N/A,FALSE,"CCTV"}</definedName>
    <definedName name="_17³_¿ª" hidden="1">{#N/A,#N/A,FALSE,"CCTV"}</definedName>
    <definedName name="_17F" localSheetId="10" hidden="1">#REF!</definedName>
    <definedName name="_17F" hidden="1">#REF!</definedName>
    <definedName name="_18__FDSAUDITLINK__" localSheetId="11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localSheetId="10" hidden="1">#REF!</definedName>
    <definedName name="_18_0_0_F" hidden="1">#REF!</definedName>
    <definedName name="_18F" localSheetId="10" hidden="1">#REF!</definedName>
    <definedName name="_18F" hidden="1">#REF!</definedName>
    <definedName name="_19_______F" localSheetId="10" hidden="1">#REF!</definedName>
    <definedName name="_19_______F" hidden="1">#REF!</definedName>
    <definedName name="_19__0_0_F" localSheetId="10" hidden="1">#REF!</definedName>
    <definedName name="_19__0_0_F" hidden="1">#REF!</definedName>
    <definedName name="_19__FDSAUDITLINK__" localSheetId="11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localSheetId="10" hidden="1">[1]DETAIL!#REF!</definedName>
    <definedName name="_19_0_0_F" localSheetId="0" hidden="1">#REF!</definedName>
    <definedName name="_19_0_0_F" hidden="1">[1]DETAIL!#REF!</definedName>
    <definedName name="_19F" localSheetId="10" hidden="1">#REF!</definedName>
    <definedName name="_19F" hidden="1">#REF!</definedName>
    <definedName name="_2" localSheetId="10">#REF!</definedName>
    <definedName name="_2">#REF!</definedName>
    <definedName name="_2__________________0_0_F" localSheetId="10" hidden="1">#REF!</definedName>
    <definedName name="_2__________________0_0_F" hidden="1">#REF!</definedName>
    <definedName name="_2__123Graph_ACHART_2" localSheetId="10" hidden="1">#REF!</definedName>
    <definedName name="_2__123Graph_ACHART_2" hidden="1">#REF!</definedName>
    <definedName name="_2__123Graph_Aｸﾞﾗﾌ_2" localSheetId="10" hidden="1">#REF!</definedName>
    <definedName name="_2__123Graph_Aｸﾞﾗﾌ_2" hidden="1">#REF!</definedName>
    <definedName name="_2__FDSAUDITLINK__" localSheetId="11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localSheetId="10" hidden="1">[1]DETAIL!#REF!</definedName>
    <definedName name="_2_0_0_F" localSheetId="25" hidden="1">#REF!</definedName>
    <definedName name="_2_0_0_F" localSheetId="24" hidden="1">#REF!</definedName>
    <definedName name="_2_0_0_F" localSheetId="22" hidden="1">#REF!</definedName>
    <definedName name="_2_0_0_F" localSheetId="0" hidden="1">#REF!</definedName>
    <definedName name="_2_0_0_F" hidden="1">[1]DETAIL!#REF!</definedName>
    <definedName name="_20_??????5" localSheetId="11" hidden="1">BlankMacro1</definedName>
    <definedName name="_20_??????5" localSheetId="10" hidden="1">BlankMacro1</definedName>
    <definedName name="_20_??????5" hidden="1">BlankMacro1</definedName>
    <definedName name="_20___0_0_F" localSheetId="10" hidden="1">#REF!</definedName>
    <definedName name="_20___0_0_F" hidden="1">#REF!</definedName>
    <definedName name="_20__FDSAUDITLINK__" localSheetId="11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localSheetId="10" hidden="1">[1]DETAIL!#REF!</definedName>
    <definedName name="_20_0_0_F" localSheetId="0" hidden="1">#REF!</definedName>
    <definedName name="_20_0_0_F" hidden="1">[1]DETAIL!#REF!</definedName>
    <definedName name="_21______F" localSheetId="10" hidden="1">#REF!</definedName>
    <definedName name="_21______F" hidden="1">#REF!</definedName>
    <definedName name="_21__FDSAUDITLINK__" localSheetId="11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localSheetId="10" hidden="1">[1]DETAIL!#REF!</definedName>
    <definedName name="_21_0_0_F" localSheetId="0" hidden="1">#REF!</definedName>
    <definedName name="_21_0_0_F" hidden="1">[1]DETAIL!#REF!</definedName>
    <definedName name="_22__0_0_F" localSheetId="10" hidden="1">#REF!</definedName>
    <definedName name="_22__0_0_F" hidden="1">#REF!</definedName>
    <definedName name="_22__FDSAUDITLINK__" localSheetId="11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localSheetId="10" hidden="1">#REF!</definedName>
    <definedName name="_22_0_0_F" hidden="1">#REF!</definedName>
    <definedName name="_22F" localSheetId="10" hidden="1">#REF!</definedName>
    <definedName name="_22F" hidden="1">#REF!</definedName>
    <definedName name="_23_??????6" localSheetId="11" hidden="1">BlankMacro1</definedName>
    <definedName name="_23_??????6" localSheetId="10" hidden="1">BlankMacro1</definedName>
    <definedName name="_23_??????6" hidden="1">BlankMacro1</definedName>
    <definedName name="_23_____F" localSheetId="10" hidden="1">#REF!</definedName>
    <definedName name="_23_____F" hidden="1">#REF!</definedName>
    <definedName name="_23____0_0_F" localSheetId="10" hidden="1">#REF!</definedName>
    <definedName name="_23____0_0_F" hidden="1">#REF!</definedName>
    <definedName name="_23__FDSAUDITLINK__" localSheetId="11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localSheetId="10" hidden="1">#REF!</definedName>
    <definedName name="_24______F" hidden="1">#REF!</definedName>
    <definedName name="_24__FDSAUDITLINK__" localSheetId="11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localSheetId="10" hidden="1">#REF!</definedName>
    <definedName name="_24_0_0_F" hidden="1">#REF!</definedName>
    <definedName name="_25___0_0_F" localSheetId="10" hidden="1">#REF!</definedName>
    <definedName name="_25___0_0_F" hidden="1">#REF!</definedName>
    <definedName name="_25__FDSAUDITLINK__" localSheetId="11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localSheetId="10" hidden="1">#REF!</definedName>
    <definedName name="_25MAÕ_HAØNG" hidden="1">#REF!</definedName>
    <definedName name="_26__FDSAUDITLINK__" localSheetId="11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localSheetId="10" hidden="1">[1]DETAIL!#REF!</definedName>
    <definedName name="_26_0_0_F" localSheetId="0" hidden="1">#REF!</definedName>
    <definedName name="_26_0_0_F" hidden="1">[1]DETAIL!#REF!</definedName>
    <definedName name="_26F" localSheetId="10" hidden="1">#REF!</definedName>
    <definedName name="_26F" hidden="1">#REF!</definedName>
    <definedName name="_26MAÕ_SOÁ_THUEÁ" localSheetId="10" hidden="1">#REF!</definedName>
    <definedName name="_26MAÕ_SOÁ_THUEÁ" hidden="1">#REF!</definedName>
    <definedName name="_27____0_0_F" localSheetId="10" hidden="1">#REF!</definedName>
    <definedName name="_27____0_0_F" hidden="1">#REF!</definedName>
    <definedName name="_27__0_0_F" localSheetId="10" hidden="1">#REF!</definedName>
    <definedName name="_27__0_0_F" hidden="1">#REF!</definedName>
    <definedName name="_27__FDSAUDITLINK__" localSheetId="11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localSheetId="10" hidden="1">[1]DETAIL!#REF!</definedName>
    <definedName name="_27_0_0_F" localSheetId="0" hidden="1">#REF!</definedName>
    <definedName name="_27_0_0_F" hidden="1">[1]DETAIL!#REF!</definedName>
    <definedName name="_27ÑÔN_GIAÙ" localSheetId="10" hidden="1">#REF!</definedName>
    <definedName name="_27ÑÔN_GIAÙ" hidden="1">#REF!</definedName>
    <definedName name="_28__FDSAUDITLINK__" localSheetId="11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localSheetId="10" hidden="1">[1]DETAIL!#REF!</definedName>
    <definedName name="_28_0_0_F" localSheetId="0" hidden="1">#REF!</definedName>
    <definedName name="_28_0_0_F" hidden="1">[1]DETAIL!#REF!</definedName>
    <definedName name="_28SOÁ_CTÖØ" localSheetId="10" hidden="1">#REF!</definedName>
    <definedName name="_28SOÁ_CTÖØ" hidden="1">#REF!</definedName>
    <definedName name="_29__FDSAUDITLINK__" localSheetId="11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localSheetId="10" hidden="1">#REF!</definedName>
    <definedName name="_29_0_0_F" hidden="1">#REF!</definedName>
    <definedName name="_298F" localSheetId="10" hidden="1">#REF!</definedName>
    <definedName name="_298F" hidden="1">#REF!</definedName>
    <definedName name="_29SOÁ_LÖÔÏNG" localSheetId="10" hidden="1">#REF!</definedName>
    <definedName name="_29SOÁ_LÖÔÏNG" hidden="1">#REF!</definedName>
    <definedName name="_2F" localSheetId="10" hidden="1">[1]DETAIL!#REF!</definedName>
    <definedName name="_2F" localSheetId="0" hidden="1">#REF!</definedName>
    <definedName name="_2F" hidden="1">[1]DETAIL!#REF!</definedName>
    <definedName name="_3" localSheetId="10">#REF!</definedName>
    <definedName name="_3">#REF!</definedName>
    <definedName name="_3__123Graph_ACHART_1" localSheetId="10" hidden="1">#REF!</definedName>
    <definedName name="_3__123Graph_ACHART_1" hidden="1">#REF!</definedName>
    <definedName name="_3__123Graph_ACHART_3" localSheetId="10" hidden="1">#REF!</definedName>
    <definedName name="_3__123Graph_ACHART_3" hidden="1">#REF!</definedName>
    <definedName name="_3__123Graph_ATEILM_RKTE" localSheetId="10" hidden="1">#REF!</definedName>
    <definedName name="_3__123Graph_ATEILM_RKTE" hidden="1">#REF!</definedName>
    <definedName name="_3__123Graph_Aｸﾞﾗﾌ_3" localSheetId="10" hidden="1">#REF!</definedName>
    <definedName name="_3__123Graph_Aｸﾞﾗﾌ_3" hidden="1">#REF!</definedName>
    <definedName name="_3__FDSAUDITLINK__" localSheetId="11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localSheetId="10" hidden="1">[1]DETAIL!#REF!</definedName>
    <definedName name="_3_0_0_F" localSheetId="0" hidden="1">#REF!</definedName>
    <definedName name="_3_0_0_F" hidden="1">[1]DETAIL!#REF!</definedName>
    <definedName name="_30___0_0_F" localSheetId="10" hidden="1">#REF!</definedName>
    <definedName name="_30___0_0_F" hidden="1">#REF!</definedName>
    <definedName name="_30__FDSAUDITLINK__" localSheetId="11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localSheetId="10" hidden="1">[1]DETAIL!#REF!</definedName>
    <definedName name="_300_0_0_F" localSheetId="0" hidden="1">#REF!</definedName>
    <definedName name="_300_0_0_F" hidden="1">[1]DETAIL!#REF!</definedName>
    <definedName name="_301_0_0_F" localSheetId="10" hidden="1">[1]DETAIL!#REF!</definedName>
    <definedName name="_301_0_0_F" localSheetId="0" hidden="1">#REF!</definedName>
    <definedName name="_301_0_0_F" hidden="1">[1]DETAIL!#REF!</definedName>
    <definedName name="_30TEÂN_HAØNG" localSheetId="10" hidden="1">#REF!</definedName>
    <definedName name="_30TEÂN_HAØNG" hidden="1">#REF!</definedName>
    <definedName name="_31__FDSAUDITLINK__" localSheetId="11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localSheetId="10" hidden="1">#REF!</definedName>
    <definedName name="_31_0_0_F" hidden="1">#REF!</definedName>
    <definedName name="_31TEÂN_KHAÙCH_HAØ" localSheetId="10" hidden="1">#REF!</definedName>
    <definedName name="_31TEÂN_KHAÙCH_HAØ" hidden="1">#REF!</definedName>
    <definedName name="_32__FDSAUDITLINK__" localSheetId="11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localSheetId="10" hidden="1">#REF!</definedName>
    <definedName name="_32_0_0_F" hidden="1">#REF!</definedName>
    <definedName name="_32F" localSheetId="10" hidden="1">#REF!</definedName>
    <definedName name="_32F" hidden="1">#REF!</definedName>
    <definedName name="_32THAØNH_TIEÀN" localSheetId="10" hidden="1">#REF!</definedName>
    <definedName name="_32THAØNH_TIEÀN" hidden="1">#REF!</definedName>
    <definedName name="_33__0_0_F" localSheetId="10" hidden="1">#REF!</definedName>
    <definedName name="_33__0_0_F" hidden="1">#REF!</definedName>
    <definedName name="_33__FDSAUDITLINK__" localSheetId="11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localSheetId="10" hidden="1">#REF!</definedName>
    <definedName name="_33F" hidden="1">#REF!</definedName>
    <definedName name="_33TRÒ_GIAÙ" localSheetId="10" hidden="1">#REF!</definedName>
    <definedName name="_33TRÒ_GIAÙ" hidden="1">#REF!</definedName>
    <definedName name="_34__FDSAUDITLINK__" localSheetId="11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localSheetId="10" hidden="1">#REF!</definedName>
    <definedName name="_34TRÒ_GIAÙ__VAT" hidden="1">#REF!</definedName>
    <definedName name="_35__FDSAUDITLINK__" localSheetId="11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localSheetId="10" hidden="1">#REF!</definedName>
    <definedName name="_356_0_0_F" hidden="1">#REF!</definedName>
    <definedName name="_36__FDSAUDITLINK__" localSheetId="11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localSheetId="10" hidden="1">[1]DETAIL!#REF!</definedName>
    <definedName name="_36_0_0_F" localSheetId="0" hidden="1">#REF!</definedName>
    <definedName name="_36_0_0_F" hidden="1">[1]DETAIL!#REF!</definedName>
    <definedName name="_37__FDSAUDITLINK__" localSheetId="11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localSheetId="10" hidden="1">[1]DETAIL!#REF!</definedName>
    <definedName name="_37_0_0_F" localSheetId="0" hidden="1">#REF!</definedName>
    <definedName name="_37_0_0_F" hidden="1">[1]DETAIL!#REF!</definedName>
    <definedName name="_38__FDSAUDITLINK__" localSheetId="11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localSheetId="11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localSheetId="11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localSheetId="11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localSheetId="11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localSheetId="11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localSheetId="10" hidden="1">#REF!</definedName>
    <definedName name="_39_0_0_F" localSheetId="0" hidden="1">#REF!</definedName>
    <definedName name="_39_0_0_F" hidden="1">#REF!</definedName>
    <definedName name="_3915__FDSAUDITLINK__" localSheetId="11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localSheetId="10" hidden="1">#REF!</definedName>
    <definedName name="_3F" localSheetId="0" hidden="1">#REF!</definedName>
    <definedName name="_3F" hidden="1">#REF!</definedName>
    <definedName name="_4" localSheetId="10">#REF!</definedName>
    <definedName name="_4">#REF!</definedName>
    <definedName name="_4_??" localSheetId="11" hidden="1">BlankMacro1</definedName>
    <definedName name="_4_??" localSheetId="10" hidden="1">BlankMacro1</definedName>
    <definedName name="_4_??" hidden="1">BlankMacro1</definedName>
    <definedName name="_4_________________0_0_F" localSheetId="10" hidden="1">#REF!</definedName>
    <definedName name="_4_________________0_0_F" hidden="1">#REF!</definedName>
    <definedName name="_4__123Graph_ACHART_2" localSheetId="10" hidden="1">#REF!</definedName>
    <definedName name="_4__123Graph_ACHART_2" hidden="1">#REF!</definedName>
    <definedName name="_4__123Graph_Aｸﾞﾗﾌ_4" localSheetId="10" hidden="1">#REF!</definedName>
    <definedName name="_4__123Graph_Aｸﾞﾗﾌ_4" hidden="1">#REF!</definedName>
    <definedName name="_4__123Graph_BCHART_1" localSheetId="10" hidden="1">#REF!</definedName>
    <definedName name="_4__123Graph_BCHART_1" hidden="1">#REF!</definedName>
    <definedName name="_4__FDSAUDITLINK__" localSheetId="11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localSheetId="10" hidden="1">[1]DETAIL!#REF!</definedName>
    <definedName name="_4_0_0_F" localSheetId="0" hidden="1">#REF!</definedName>
    <definedName name="_4_0_0_F" hidden="1">[1]DETAIL!#REF!</definedName>
    <definedName name="_40__FDSAUDITLINK__" localSheetId="11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localSheetId="10" hidden="1">#REF!</definedName>
    <definedName name="_40_0_0_F" hidden="1">#REF!</definedName>
    <definedName name="_41____0_0_F" localSheetId="10" hidden="1">#REF!</definedName>
    <definedName name="_41____0_0_F" hidden="1">#REF!</definedName>
    <definedName name="_41__FDSAUDITLINK__" localSheetId="11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localSheetId="11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localSheetId="10" hidden="1">#REF!</definedName>
    <definedName name="_43___0_0_F" hidden="1">#REF!</definedName>
    <definedName name="_43__FDSAUDITLINK__" localSheetId="11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localSheetId="10" hidden="1">#REF!</definedName>
    <definedName name="_43F" hidden="1">#REF!</definedName>
    <definedName name="_44__FDSAUDITLINK__" localSheetId="11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localSheetId="10" hidden="1">#REF!</definedName>
    <definedName name="_44_0_0_F" hidden="1">#REF!</definedName>
    <definedName name="_44F" localSheetId="10" hidden="1">#REF!</definedName>
    <definedName name="_44F" hidden="1">#REF!</definedName>
    <definedName name="_45__0_0_F" localSheetId="10" hidden="1">#REF!</definedName>
    <definedName name="_45__0_0_F" hidden="1">#REF!</definedName>
    <definedName name="_45__FDSAUDITLINK__" localSheetId="11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localSheetId="10" hidden="1">#REF!</definedName>
    <definedName name="_45_0_0_F" hidden="1">#REF!</definedName>
    <definedName name="_46__FDSAUDITLINK__" localSheetId="11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localSheetId="11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localSheetId="10" hidden="1">#REF!</definedName>
    <definedName name="_47_0_0_F" hidden="1">#REF!</definedName>
    <definedName name="_48__0_0_F" localSheetId="10" hidden="1">#REF!</definedName>
    <definedName name="_48__0_0_F" hidden="1">#REF!</definedName>
    <definedName name="_48__FDSAUDITLINK__" localSheetId="11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localSheetId="11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localSheetId="10" hidden="1">[1]DETAIL!#REF!</definedName>
    <definedName name="_4F" localSheetId="0" hidden="1">#REF!</definedName>
    <definedName name="_4F" hidden="1">[1]DETAIL!#REF!</definedName>
    <definedName name="_5" localSheetId="10">#REF!</definedName>
    <definedName name="_5">#REF!</definedName>
    <definedName name="_5_??????" localSheetId="10" hidden="1">#REF!</definedName>
    <definedName name="_5_??????" hidden="1">#REF!</definedName>
    <definedName name="_5__123Graph_Aｸﾞﾗﾌ_5" localSheetId="10" hidden="1">#REF!</definedName>
    <definedName name="_5__123Graph_Aｸﾞﾗﾌ_5" hidden="1">#REF!</definedName>
    <definedName name="_5__123Graph_BCHART_2" localSheetId="10" hidden="1">#REF!</definedName>
    <definedName name="_5__123Graph_BCHART_2" hidden="1">#REF!</definedName>
    <definedName name="_5__FDSAUDITLINK__" localSheetId="11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localSheetId="10" hidden="1">[1]DETAIL!#REF!</definedName>
    <definedName name="_5_0_0_F" localSheetId="0" hidden="1">#REF!</definedName>
    <definedName name="_5_0_0_F" hidden="1">[1]DETAIL!#REF!</definedName>
    <definedName name="_50__FDSAUDITLINK__" localSheetId="11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localSheetId="11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localSheetId="11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localSheetId="10" hidden="1">#REF!</definedName>
    <definedName name="_52_0_0_F" hidden="1">#REF!</definedName>
    <definedName name="_53__FDSAUDITLINK__" localSheetId="11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localSheetId="10" hidden="1">#REF!</definedName>
    <definedName name="_53_0_0_F" hidden="1">#REF!</definedName>
    <definedName name="_54__FDSAUDITLINK__" localSheetId="11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localSheetId="10" hidden="1">#REF!</definedName>
    <definedName name="_54_0_0_F" hidden="1">#REF!</definedName>
    <definedName name="_55__FDSAUDITLINK__" localSheetId="11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localSheetId="10" hidden="1">#REF!</definedName>
    <definedName name="_55_0_0_F" hidden="1">#REF!</definedName>
    <definedName name="_56__FDSAUDITLINK__" localSheetId="11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localSheetId="11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localSheetId="11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localSheetId="11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localSheetId="10" hidden="1">[1]DETAIL!#REF!</definedName>
    <definedName name="_5F" localSheetId="0" hidden="1">#REF!</definedName>
    <definedName name="_5F" hidden="1">[1]DETAIL!#REF!</definedName>
    <definedName name="_6______________0_0_F" localSheetId="10" hidden="1">#REF!</definedName>
    <definedName name="_6______________0_0_F" hidden="1">#REF!</definedName>
    <definedName name="_6__123Graph_ATEILM_RKTE2" localSheetId="10" hidden="1">#REF!</definedName>
    <definedName name="_6__123Graph_ATEILM_RKTE2" hidden="1">#REF!</definedName>
    <definedName name="_6__123Graph_BCHART_3" localSheetId="10" hidden="1">#REF!</definedName>
    <definedName name="_6__123Graph_BCHART_3" hidden="1">#REF!</definedName>
    <definedName name="_6__123Graph_CCHART_1" localSheetId="10" hidden="1">#REF!</definedName>
    <definedName name="_6__123Graph_CCHART_1" hidden="1">#REF!</definedName>
    <definedName name="_6__123Graph_Xｸﾞﾗﾌ_1" localSheetId="10" hidden="1">#REF!</definedName>
    <definedName name="_6__123Graph_Xｸﾞﾗﾌ_1" hidden="1">#REF!</definedName>
    <definedName name="_6__FDSAUDITLINK__" localSheetId="11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localSheetId="10" hidden="1">[1]DETAIL!#REF!</definedName>
    <definedName name="_6_0_0_F" localSheetId="0" hidden="1">#REF!</definedName>
    <definedName name="_6_0_0_F" hidden="1">[1]DETAIL!#REF!</definedName>
    <definedName name="_60__FDSAUDITLINK__" localSheetId="11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localSheetId="11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localSheetId="11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localSheetId="11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localSheetId="11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localSheetId="11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localSheetId="11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localSheetId="11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localSheetId="11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localSheetId="11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localSheetId="10" hidden="1">[1]DETAIL!#REF!</definedName>
    <definedName name="_6F" localSheetId="0" hidden="1">#REF!</definedName>
    <definedName name="_6F" hidden="1">[1]DETAIL!#REF!</definedName>
    <definedName name="_7_____F" localSheetId="10" hidden="1">#REF!</definedName>
    <definedName name="_7_____F" hidden="1">#REF!</definedName>
    <definedName name="_7__123Graph_CCHART_1" localSheetId="10" hidden="1">#REF!</definedName>
    <definedName name="_7__123Graph_CCHART_1" hidden="1">#REF!</definedName>
    <definedName name="_7__123Graph_DCHART_1" localSheetId="10" hidden="1">#REF!</definedName>
    <definedName name="_7__123Graph_DCHART_1" hidden="1">#REF!</definedName>
    <definedName name="_7__123Graph_Xｸﾞﾗﾌ_2" localSheetId="10" hidden="1">#REF!</definedName>
    <definedName name="_7__123Graph_Xｸﾞﾗﾌ_2" hidden="1">#REF!</definedName>
    <definedName name="_7__FDSAUDITLINK__" localSheetId="11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localSheetId="10" hidden="1">[1]DETAIL!#REF!</definedName>
    <definedName name="_7_0_0_F" localSheetId="0" hidden="1">#REF!</definedName>
    <definedName name="_7_0_0_F" hidden="1">[1]DETAIL!#REF!</definedName>
    <definedName name="_70__FDSAUDITLINK__" localSheetId="11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localSheetId="11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localSheetId="11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localSheetId="11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localSheetId="10" hidden="1">#REF!</definedName>
    <definedName name="_73F" hidden="1">#REF!</definedName>
    <definedName name="_74__FDSAUDITLINK__" localSheetId="11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localSheetId="11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localSheetId="11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localSheetId="11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localSheetId="11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localSheetId="11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localSheetId="10" hidden="1">#REF!</definedName>
    <definedName name="_7F" hidden="1">#REF!</definedName>
    <definedName name="_8_??????1" localSheetId="11" hidden="1">BlankMacro1</definedName>
    <definedName name="_8_??????1" localSheetId="10" hidden="1">BlankMacro1</definedName>
    <definedName name="_8_??????1" hidden="1">BlankMacro1</definedName>
    <definedName name="_8_____________0_0_F" localSheetId="10" hidden="1">#REF!</definedName>
    <definedName name="_8_____________0_0_F" hidden="1">#REF!</definedName>
    <definedName name="_8__123Graph_CCHART_2" localSheetId="10" hidden="1">#REF!</definedName>
    <definedName name="_8__123Graph_CCHART_2" hidden="1">#REF!</definedName>
    <definedName name="_8__123Graph_Xｸﾞﾗﾌ_3" localSheetId="10" hidden="1">#REF!</definedName>
    <definedName name="_8__123Graph_Xｸﾞﾗﾌ_3" hidden="1">#REF!</definedName>
    <definedName name="_8__FDSAUDITLINK__" localSheetId="11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localSheetId="10" hidden="1">[1]DETAIL!#REF!</definedName>
    <definedName name="_8_0_0_F" localSheetId="0" hidden="1">#REF!</definedName>
    <definedName name="_8_0_0_F" hidden="1">[1]DETAIL!#REF!</definedName>
    <definedName name="_80__FDSAUDITLINK__" localSheetId="11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localSheetId="11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localSheetId="11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localSheetId="11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localSheetId="11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localSheetId="11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localSheetId="11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localSheetId="11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localSheetId="11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localSheetId="11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localSheetId="10" hidden="1">#REF!</definedName>
    <definedName name="_8F" hidden="1">#REF!</definedName>
    <definedName name="_9_______F" localSheetId="10" hidden="1">#REF!</definedName>
    <definedName name="_9_______F" hidden="1">#REF!</definedName>
    <definedName name="_9__123Graph_CCHART_3" localSheetId="10" hidden="1">#REF!</definedName>
    <definedName name="_9__123Graph_CCHART_3" hidden="1">#REF!</definedName>
    <definedName name="_9__123Graph_XTEILM_RKTE2" localSheetId="10" hidden="1">#REF!</definedName>
    <definedName name="_9__123Graph_XTEILM_RKTE2" hidden="1">#REF!</definedName>
    <definedName name="_9__123Graph_Xｸﾞﾗﾌ_4" localSheetId="10" hidden="1">#REF!</definedName>
    <definedName name="_9__123Graph_Xｸﾞﾗﾌ_4" hidden="1">#REF!</definedName>
    <definedName name="_9__FDSAUDITLINK__" localSheetId="11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localSheetId="10" hidden="1">#REF!</definedName>
    <definedName name="_9_0_0_F" localSheetId="0" hidden="1">#REF!</definedName>
    <definedName name="_9_0_0_F" hidden="1">#REF!</definedName>
    <definedName name="_90__FDSAUDITLINK__" localSheetId="11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localSheetId="11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localSheetId="11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localSheetId="11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localSheetId="11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localSheetId="11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localSheetId="11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localSheetId="11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localSheetId="11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localSheetId="11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localSheetId="10" hidden="1">#REF!</definedName>
    <definedName name="_9F" hidden="1">#REF!</definedName>
    <definedName name="_a1" localSheetId="11" hidden="1">{"cashflow",#N/A,FALSE,"CASHFLOW "}</definedName>
    <definedName name="_a1" localSheetId="25" hidden="1">{"'Sheet1'!$L$16"}</definedName>
    <definedName name="_a1" localSheetId="24" hidden="1">{"'Sheet1'!$L$16"}</definedName>
    <definedName name="_a1" localSheetId="22" hidden="1">{"'Sheet1'!$L$16"}</definedName>
    <definedName name="_a1" localSheetId="0" hidden="1">{"cashflow",#N/A,FALSE,"CASHFLOW "}</definedName>
    <definedName name="_a1" hidden="1">{"cashflow",#N/A,FALSE,"CASHFLOW "}</definedName>
    <definedName name="_a1_1" localSheetId="11" hidden="1">{"'Sheet1'!$L$16"}</definedName>
    <definedName name="_a1_1" hidden="1">{"'Sheet1'!$L$16"}</definedName>
    <definedName name="_a1_1_1" localSheetId="11" hidden="1">{"'Sheet1'!$L$16"}</definedName>
    <definedName name="_a1_1_1" hidden="1">{"'Sheet1'!$L$16"}</definedName>
    <definedName name="_a1_1_1_1" localSheetId="11" hidden="1">{"'Sheet1'!$L$16"}</definedName>
    <definedName name="_a1_1_1_1" hidden="1">{"'Sheet1'!$L$16"}</definedName>
    <definedName name="_a1_1_1_1_1" localSheetId="11" hidden="1">{"'Sheet1'!$L$16"}</definedName>
    <definedName name="_a1_1_1_1_1" hidden="1">{"'Sheet1'!$L$16"}</definedName>
    <definedName name="_a1_1_1_1_1_1" localSheetId="11" hidden="1">{"'Sheet1'!$L$16"}</definedName>
    <definedName name="_a1_1_1_1_1_1" hidden="1">{"'Sheet1'!$L$16"}</definedName>
    <definedName name="_a1_1_1_1_1_2" localSheetId="11" hidden="1">{"'Sheet1'!$L$16"}</definedName>
    <definedName name="_a1_1_1_1_1_2" hidden="1">{"'Sheet1'!$L$16"}</definedName>
    <definedName name="_a1_1_1_1_2" localSheetId="11" hidden="1">{"'Sheet1'!$L$16"}</definedName>
    <definedName name="_a1_1_1_1_2" hidden="1">{"'Sheet1'!$L$16"}</definedName>
    <definedName name="_a1_1_1_1_3" localSheetId="11" hidden="1">{"'Sheet1'!$L$16"}</definedName>
    <definedName name="_a1_1_1_1_3" hidden="1">{"'Sheet1'!$L$16"}</definedName>
    <definedName name="_a1_1_1_2" localSheetId="11" hidden="1">{"'Sheet1'!$L$16"}</definedName>
    <definedName name="_a1_1_1_2" hidden="1">{"'Sheet1'!$L$16"}</definedName>
    <definedName name="_a1_1_1_2_1" localSheetId="11" hidden="1">{"'Sheet1'!$L$16"}</definedName>
    <definedName name="_a1_1_1_2_1" hidden="1">{"'Sheet1'!$L$16"}</definedName>
    <definedName name="_a1_1_1_2_2" localSheetId="11" hidden="1">{"'Sheet1'!$L$16"}</definedName>
    <definedName name="_a1_1_1_2_2" hidden="1">{"'Sheet1'!$L$16"}</definedName>
    <definedName name="_a1_1_1_3" localSheetId="11" hidden="1">{"'Sheet1'!$L$16"}</definedName>
    <definedName name="_a1_1_1_3" hidden="1">{"'Sheet1'!$L$16"}</definedName>
    <definedName name="_a1_1_1_3_1" localSheetId="11" hidden="1">{"'Sheet1'!$L$16"}</definedName>
    <definedName name="_a1_1_1_3_1" hidden="1">{"'Sheet1'!$L$16"}</definedName>
    <definedName name="_a1_1_1_3_2" localSheetId="11" hidden="1">{"'Sheet1'!$L$16"}</definedName>
    <definedName name="_a1_1_1_3_2" hidden="1">{"'Sheet1'!$L$16"}</definedName>
    <definedName name="_a1_1_1_4" localSheetId="11" hidden="1">{"'Sheet1'!$L$16"}</definedName>
    <definedName name="_a1_1_1_4" hidden="1">{"'Sheet1'!$L$16"}</definedName>
    <definedName name="_a1_1_1_5" localSheetId="11" hidden="1">{"'Sheet1'!$L$16"}</definedName>
    <definedName name="_a1_1_1_5" hidden="1">{"'Sheet1'!$L$16"}</definedName>
    <definedName name="_a1_1_2" localSheetId="11" hidden="1">{"'Sheet1'!$L$16"}</definedName>
    <definedName name="_a1_1_2" hidden="1">{"'Sheet1'!$L$16"}</definedName>
    <definedName name="_a1_1_2_1" localSheetId="11" hidden="1">{"'Sheet1'!$L$16"}</definedName>
    <definedName name="_a1_1_2_1" hidden="1">{"'Sheet1'!$L$16"}</definedName>
    <definedName name="_a1_1_2_2" localSheetId="11" hidden="1">{"'Sheet1'!$L$16"}</definedName>
    <definedName name="_a1_1_2_2" hidden="1">{"'Sheet1'!$L$16"}</definedName>
    <definedName name="_a1_1_3" localSheetId="11" hidden="1">{"'Sheet1'!$L$16"}</definedName>
    <definedName name="_a1_1_3" hidden="1">{"'Sheet1'!$L$16"}</definedName>
    <definedName name="_a1_1_3_1" localSheetId="11" hidden="1">{"'Sheet1'!$L$16"}</definedName>
    <definedName name="_a1_1_3_1" hidden="1">{"'Sheet1'!$L$16"}</definedName>
    <definedName name="_a1_1_3_2" localSheetId="11" hidden="1">{"'Sheet1'!$L$16"}</definedName>
    <definedName name="_a1_1_3_2" hidden="1">{"'Sheet1'!$L$16"}</definedName>
    <definedName name="_a1_1_4" localSheetId="11" hidden="1">{"'Sheet1'!$L$16"}</definedName>
    <definedName name="_a1_1_4" hidden="1">{"'Sheet1'!$L$16"}</definedName>
    <definedName name="_a1_1_5" localSheetId="11" hidden="1">{"'Sheet1'!$L$16"}</definedName>
    <definedName name="_a1_1_5" hidden="1">{"'Sheet1'!$L$16"}</definedName>
    <definedName name="_a1_2" localSheetId="11" hidden="1">{"'Sheet1'!$L$16"}</definedName>
    <definedName name="_a1_2" hidden="1">{"'Sheet1'!$L$16"}</definedName>
    <definedName name="_a1_2_1" localSheetId="11" hidden="1">{"'Sheet1'!$L$16"}</definedName>
    <definedName name="_a1_2_1" hidden="1">{"'Sheet1'!$L$16"}</definedName>
    <definedName name="_a1_2_2" localSheetId="11" hidden="1">{"'Sheet1'!$L$16"}</definedName>
    <definedName name="_a1_2_2" hidden="1">{"'Sheet1'!$L$16"}</definedName>
    <definedName name="_a1_3" localSheetId="11" hidden="1">{"'Sheet1'!$L$16"}</definedName>
    <definedName name="_a1_3" hidden="1">{"'Sheet1'!$L$16"}</definedName>
    <definedName name="_a1_3_1" localSheetId="11" hidden="1">{"'Sheet1'!$L$16"}</definedName>
    <definedName name="_a1_3_1" hidden="1">{"'Sheet1'!$L$16"}</definedName>
    <definedName name="_a1_3_2" localSheetId="11" hidden="1">{"'Sheet1'!$L$16"}</definedName>
    <definedName name="_a1_3_2" hidden="1">{"'Sheet1'!$L$16"}</definedName>
    <definedName name="_a1_4" localSheetId="11" hidden="1">{"'Sheet1'!$L$16"}</definedName>
    <definedName name="_a1_4" hidden="1">{"'Sheet1'!$L$16"}</definedName>
    <definedName name="_a1_4_1" localSheetId="11" hidden="1">{"'Sheet1'!$L$16"}</definedName>
    <definedName name="_a1_4_1" hidden="1">{"'Sheet1'!$L$16"}</definedName>
    <definedName name="_a1_4_2" localSheetId="11" hidden="1">{"'Sheet1'!$L$16"}</definedName>
    <definedName name="_a1_4_2" hidden="1">{"'Sheet1'!$L$16"}</definedName>
    <definedName name="_a1_5" localSheetId="11" hidden="1">{"'Sheet1'!$L$16"}</definedName>
    <definedName name="_a1_5" hidden="1">{"'Sheet1'!$L$16"}</definedName>
    <definedName name="_a1_5_1" localSheetId="11" hidden="1">{"'Sheet1'!$L$16"}</definedName>
    <definedName name="_a1_5_1" hidden="1">{"'Sheet1'!$L$16"}</definedName>
    <definedName name="_a1_5_2" localSheetId="11" hidden="1">{"'Sheet1'!$L$16"}</definedName>
    <definedName name="_a1_5_2" hidden="1">{"'Sheet1'!$L$16"}</definedName>
    <definedName name="_a10" localSheetId="11" hidden="1">{"sales",#N/A,FALSE,"SALES"}</definedName>
    <definedName name="_a10" localSheetId="0" hidden="1">{"sales",#N/A,FALSE,"SALES"}</definedName>
    <definedName name="_a10" hidden="1">{"sales",#N/A,FALSE,"SALES"}</definedName>
    <definedName name="_a100000001" localSheetId="11" hidden="1">{"hilight3",#N/A,FALSE,"HILIGHT3"}</definedName>
    <definedName name="_a100000001" hidden="1">{"hilight3",#N/A,FALSE,"HILIGHT3"}</definedName>
    <definedName name="_a11" localSheetId="11" hidden="1">{"'Sheet1'!$L$16"}</definedName>
    <definedName name="_a11" localSheetId="0" hidden="1">{"sales",#N/A,FALSE,"SALES"}</definedName>
    <definedName name="_a11" hidden="1">{"'Sheet1'!$L$16"}</definedName>
    <definedName name="_a12" localSheetId="11" hidden="1">{"'Sheet1'!$L$16"}</definedName>
    <definedName name="_a12" hidden="1">{"'Sheet1'!$L$16"}</definedName>
    <definedName name="_A123" localSheetId="10" hidden="1">#REF!</definedName>
    <definedName name="_A123" hidden="1">#REF!</definedName>
    <definedName name="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localSheetId="11" hidden="1">{"revable",#N/A,FALSE,"REVABLE"}</definedName>
    <definedName name="_a133" hidden="1">{"revable",#N/A,FALSE,"REVABLE"}</definedName>
    <definedName name="_a14" localSheetId="11" hidden="1">{"TAG1AGMS",#N/A,FALSE,"TAG 1A"}</definedName>
    <definedName name="_a14" hidden="1">{"TAG1AGMS",#N/A,FALSE,"TAG 1A"}</definedName>
    <definedName name="_a15" localSheetId="11" hidden="1">{"weichwaren",#N/A,FALSE,"Liste 1";"hartwaren",#N/A,FALSE,"Liste 1";"food",#N/A,FALSE,"Liste 1";"fleisch",#N/A,FALSE,"Liste 1"}</definedName>
    <definedName name="_a15" hidden="1">{"weichwaren",#N/A,FALSE,"Liste 1";"hartwaren",#N/A,FALSE,"Liste 1";"food",#N/A,FALSE,"Liste 1";"fleisch",#N/A,FALSE,"Liste 1"}</definedName>
    <definedName name="_a16" localSheetId="11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localSheetId="11" hidden="1">{"TAG1AGMS",#N/A,FALSE,"TAG 1A"}</definedName>
    <definedName name="_a17" hidden="1">{"TAG1AGMS",#N/A,FALSE,"TAG 1A"}</definedName>
    <definedName name="_a18" localSheetId="11" hidden="1">{"Tages_D",#N/A,FALSE,"Tagesbericht";"Tages_PL",#N/A,FALSE,"Tagesbericht"}</definedName>
    <definedName name="_a18" hidden="1">{"Tages_D",#N/A,FALSE,"Tagesbericht";"Tages_PL",#N/A,FALSE,"Tagesbericht"}</definedName>
    <definedName name="_a19" localSheetId="11" hidden="1">{"fleisch",#N/A,FALSE,"WG HK";"food",#N/A,FALSE,"WG HK";"hartwaren",#N/A,FALSE,"WG HK";"weichwaren",#N/A,FALSE,"WG HK"}</definedName>
    <definedName name="_a19" hidden="1">{"fleisch",#N/A,FALSE,"WG HK";"food",#N/A,FALSE,"WG HK";"hartwaren",#N/A,FALSE,"WG HK";"weichwaren",#N/A,FALSE,"WG HK"}</definedName>
    <definedName name="_a2" localSheetId="11" hidden="1">{"hilight1",#N/A,FALSE,"HILIGHT1"}</definedName>
    <definedName name="_a2" localSheetId="25" hidden="1">{"'Sheet1'!$L$16"}</definedName>
    <definedName name="_a2" localSheetId="24" hidden="1">{"'Sheet1'!$L$16"}</definedName>
    <definedName name="_a2" localSheetId="22" hidden="1">{"'Sheet1'!$L$16"}</definedName>
    <definedName name="_a2" localSheetId="0" hidden="1">{"hilight1",#N/A,FALSE,"HILIGHT1"}</definedName>
    <definedName name="_a2" hidden="1">{"hilight1",#N/A,FALSE,"HILIGHT1"}</definedName>
    <definedName name="_a3" localSheetId="11" hidden="1">{"hilight2",#N/A,FALSE,"HILIGHT2"}</definedName>
    <definedName name="_a3" localSheetId="0" hidden="1">{"hilight2",#N/A,FALSE,"HILIGHT2"}</definedName>
    <definedName name="_a3" hidden="1">{"hilight2",#N/A,FALSE,"HILIGHT2"}</definedName>
    <definedName name="_a33" localSheetId="11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4" localSheetId="11" hidden="1">{"hilight3",#N/A,FALSE,"HILIGHT3"}</definedName>
    <definedName name="_a4" localSheetId="0" hidden="1">{"hilight3",#N/A,FALSE,"HILIGHT3"}</definedName>
    <definedName name="_a4" hidden="1">{"hilight3",#N/A,FALSE,"HILIGHT3"}</definedName>
    <definedName name="_a45" localSheetId="10" hidden="1">#REF!</definedName>
    <definedName name="_a45" hidden="1">#REF!</definedName>
    <definedName name="_a5" localSheetId="11" hidden="1">{"income",#N/A,FALSE,"INCOME"}</definedName>
    <definedName name="_a5" localSheetId="0" hidden="1">{"income",#N/A,FALSE,"INCOME"}</definedName>
    <definedName name="_a5" hidden="1">{"income",#N/A,FALSE,"INCOME"}</definedName>
    <definedName name="_a51" localSheetId="11" hidden="1">{"income",#N/A,FALSE,"INCOME"}</definedName>
    <definedName name="_a51" hidden="1">{"income",#N/A,FALSE,"INCOME"}</definedName>
    <definedName name="_a55" localSheetId="11" hidden="1">{"Tages_D",#N/A,FALSE,"Tagesbericht";"Tages_PL",#N/A,FALSE,"Tagesbericht"}</definedName>
    <definedName name="_a55" hidden="1">{"Tages_D",#N/A,FALSE,"Tagesbericht";"Tages_PL",#N/A,FALSE,"Tagesbericht"}</definedName>
    <definedName name="_a6" localSheetId="11" hidden="1">{"index",#N/A,FALSE,"INDEX"}</definedName>
    <definedName name="_a6" localSheetId="0" hidden="1">{"index",#N/A,FALSE,"INDEX"}</definedName>
    <definedName name="_a6" hidden="1">{"index",#N/A,FALSE,"INDEX"}</definedName>
    <definedName name="_a66" localSheetId="11" hidden="1">{"TAG1AGMS",#N/A,FALSE,"TAG 1A"}</definedName>
    <definedName name="_a66" hidden="1">{"TAG1AGMS",#N/A,FALSE,"TAG 1A"}</definedName>
    <definedName name="_a7" localSheetId="11" hidden="1">{"PRINT_EST",#N/A,FALSE,"ESTMON"}</definedName>
    <definedName name="_a7" localSheetId="0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localSheetId="0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localSheetId="0" hidden="1">{"revable",#N/A,FALSE,"REVABLE"}</definedName>
    <definedName name="_a9" hidden="1">{"revable",#N/A,FALSE,"REVABLE"}</definedName>
    <definedName name="_a99" localSheetId="11" hidden="1">{"revable",#N/A,FALSE,"REVABLE"}</definedName>
    <definedName name="_a99" hidden="1">{"revable",#N/A,FALSE,"REVABLE"}</definedName>
    <definedName name="_aa1" localSheetId="11" hidden="1">{"cashflow",#N/A,FALSE,"CASHFLOW "}</definedName>
    <definedName name="_aa1" localSheetId="0" hidden="1">{"cashflow",#N/A,FALSE,"CASHFLOW "}</definedName>
    <definedName name="_aa1" hidden="1">{"cashflow",#N/A,FALSE,"CASHFLOW "}</definedName>
    <definedName name="_aa22" localSheetId="11" hidden="1">{"Tages_D",#N/A,FALSE,"Tagesbericht";"Tages_PL",#N/A,FALSE,"Tagesbericht"}</definedName>
    <definedName name="_aa22" hidden="1">{"Tages_D",#N/A,FALSE,"Tagesbericht";"Tages_PL",#N/A,FALSE,"Tagesbericht"}</definedName>
    <definedName name="_ABC1" localSheetId="11" hidden="1">{"'Sheet1'!$L$16"}</definedName>
    <definedName name="_ABC1" hidden="1">{"'Sheet1'!$L$16"}</definedName>
    <definedName name="_AL2" localSheetId="11" hidden="1">{#N/A,#N/A,FALSE,"Chi tiÆt"}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localSheetId="11" hidden="1">{"'Model'!$A$1:$N$53"}</definedName>
    <definedName name="_apr2" hidden="1">{"'Model'!$A$1:$N$53"}</definedName>
    <definedName name="_As1" localSheetId="10" hidden="1">#REF!</definedName>
    <definedName name="_As1" hidden="1">#REF!</definedName>
    <definedName name="_b1" localSheetId="11" hidden="1">{"'Sheet1'!$L$16"}</definedName>
    <definedName name="_b1" hidden="1">{"'Sheet1'!$L$16"}</definedName>
    <definedName name="_b18" localSheetId="11" hidden="1">{"Tages_D",#N/A,FALSE,"Tagesbericht";"Tages_PL",#N/A,FALSE,"Tagesbericht"}</definedName>
    <definedName name="_b18" hidden="1">{"Tages_D",#N/A,FALSE,"Tagesbericht";"Tages_PL",#N/A,FALSE,"Tagesbericht"}</definedName>
    <definedName name="_b19" localSheetId="11" hidden="1">{"Tages_D",#N/A,FALSE,"Tagesbericht";"Tages_PL",#N/A,FALSE,"Tagesbericht"}</definedName>
    <definedName name="_b19" hidden="1">{"Tages_D",#N/A,FALSE,"Tagesbericht";"Tages_PL",#N/A,FALSE,"Tagesbericht"}</definedName>
    <definedName name="_b3" localSheetId="11" hidden="1">{"'Sheet1'!$L$16"}</definedName>
    <definedName name="_b3" hidden="1">{"'Sheet1'!$L$16"}</definedName>
    <definedName name="_b4" localSheetId="11" hidden="1">{"'Sheet1'!$L$16"}</definedName>
    <definedName name="_b4" hidden="1">{"'Sheet1'!$L$16"}</definedName>
    <definedName name="_b5" localSheetId="11" hidden="1">{"'Sheet1'!$L$16"}</definedName>
    <definedName name="_b5" hidden="1">{"'Sheet1'!$L$16"}</definedName>
    <definedName name="_b6" localSheetId="11" hidden="1">{"'Sheet1'!$L$16"}</definedName>
    <definedName name="_b6" hidden="1">{"'Sheet1'!$L$16"}</definedName>
    <definedName name="_b7" localSheetId="11" hidden="1">{#N/A,#N/A,FALSE,"Chi tiÆt"}</definedName>
    <definedName name="_b7" hidden="1">{#N/A,#N/A,FALSE,"Chi tiÆt"}</definedName>
    <definedName name="_BA2" localSheetId="11" hidden="1">{"'Sheet1'!$L$16"}</definedName>
    <definedName name="_BA2" hidden="1">{"'Sheet1'!$L$16"}</definedName>
    <definedName name="_bdm.0352AD5BC8974483AD8F758D81559C4B.edm" localSheetId="10" hidden="1">#REF!</definedName>
    <definedName name="_bdm.0352AD5BC8974483AD8F758D81559C4B.edm" hidden="1">#REF!</definedName>
    <definedName name="_bdm.0BE42A9121A34DE0AF764B7834BA886D.edm" localSheetId="10" hidden="1">#REF!</definedName>
    <definedName name="_bdm.0BE42A9121A34DE0AF764B7834BA886D.edm" hidden="1">#REF!</definedName>
    <definedName name="_bdm.209F0E9536F5414ABE5B892B1B56C529.edm" localSheetId="10" hidden="1">#REF!</definedName>
    <definedName name="_bdm.209F0E9536F5414ABE5B892B1B56C529.edm" hidden="1">#REF!</definedName>
    <definedName name="_bdm.45E597CDB27D4A5FBA9CE5456C380287.edm" localSheetId="10" hidden="1">#REF!</definedName>
    <definedName name="_bdm.45E597CDB27D4A5FBA9CE5456C380287.edm" hidden="1">#REF!</definedName>
    <definedName name="_bdm.48EC97D14FAC42A2B99E4822C97DC841.edm" localSheetId="10" hidden="1">#REF!</definedName>
    <definedName name="_bdm.48EC97D14FAC42A2B99E4822C97DC841.edm" hidden="1">#REF!</definedName>
    <definedName name="_bdm.5010A66FDA1D4A5C89B061EBD267E018.edm" localSheetId="10" hidden="1">#REF!</definedName>
    <definedName name="_bdm.5010A66FDA1D4A5C89B061EBD267E018.edm" hidden="1">#REF!</definedName>
    <definedName name="_bdm.52618411990543B6AE6F19B857D55497.edm" localSheetId="10" hidden="1">#REF!</definedName>
    <definedName name="_bdm.52618411990543B6AE6F19B857D55497.edm" hidden="1">#REF!</definedName>
    <definedName name="_bdm.610AF287726E41BC8DAEECC0FD9475E5.edm" localSheetId="10" hidden="1">#REF!</definedName>
    <definedName name="_bdm.610AF287726E41BC8DAEECC0FD9475E5.edm" hidden="1">#REF!</definedName>
    <definedName name="_bdm.65E3A508ACE44FF2921CAA7350998681.edm" localSheetId="10" hidden="1">#REF!</definedName>
    <definedName name="_bdm.65E3A508ACE44FF2921CAA7350998681.edm" hidden="1">#REF!</definedName>
    <definedName name="_bdm.7C6426C1081C4B62AC192299F915DB1D.edm" localSheetId="10" hidden="1">#REF!</definedName>
    <definedName name="_bdm.7C6426C1081C4B62AC192299F915DB1D.edm" hidden="1">#REF!</definedName>
    <definedName name="_bdm.810D9907712147CCB68C743A02D482F7.edm" localSheetId="10" hidden="1">#REF!</definedName>
    <definedName name="_bdm.810D9907712147CCB68C743A02D482F7.edm" hidden="1">#REF!</definedName>
    <definedName name="_bdm.8633481907C249E58E7B95159C3E558C.edm" localSheetId="10" hidden="1">#REF!</definedName>
    <definedName name="_bdm.8633481907C249E58E7B95159C3E558C.edm" hidden="1">#REF!</definedName>
    <definedName name="_bdm.93475E69206A4A71892E4C3FCA2D5D20.edm" localSheetId="10" hidden="1">#REF!</definedName>
    <definedName name="_bdm.93475E69206A4A71892E4C3FCA2D5D20.edm" hidden="1">#REF!</definedName>
    <definedName name="_bdm.BC73C1315733463ABA8F35CF36E670D2.edm" localSheetId="10" hidden="1">#REF!</definedName>
    <definedName name="_bdm.BC73C1315733463ABA8F35CF36E670D2.edm" hidden="1">#REF!</definedName>
    <definedName name="_bdm.CAF676A2885E4D7F828214173307C888.edm" localSheetId="10" hidden="1">#REF!</definedName>
    <definedName name="_bdm.CAF676A2885E4D7F828214173307C888.edm" hidden="1">#REF!</definedName>
    <definedName name="_bdm.D943C822FB584D06891BAE17B2AC4204.edm" localSheetId="10" hidden="1">#REF!</definedName>
    <definedName name="_bdm.D943C822FB584D06891BAE17B2AC4204.edm" hidden="1">#REF!</definedName>
    <definedName name="_bdm.E7D4F600AEB946A6B094878EBFE48A39.edm" localSheetId="10" hidden="1">#REF!</definedName>
    <definedName name="_bdm.E7D4F600AEB946A6B094878EBFE48A39.edm" hidden="1">#REF!</definedName>
    <definedName name="_bdm.E9ECFCD50849415181B38A11E4A91DA5.edm" localSheetId="10" hidden="1">#REF!</definedName>
    <definedName name="_bdm.E9ECFCD50849415181B38A11E4A91DA5.edm" hidden="1">#REF!</definedName>
    <definedName name="_bdm.EA31AAC4224A49E08E71DB4B4EB2944E.edm" localSheetId="10" hidden="1">#REF!</definedName>
    <definedName name="_bdm.EA31AAC4224A49E08E71DB4B4EB2944E.edm" hidden="1">#REF!</definedName>
    <definedName name="_bdm.F4DFCF610F804F0EBC635163893E69C5.edm" localSheetId="10" hidden="1">#REF!</definedName>
    <definedName name="_bdm.F4DFCF610F804F0EBC635163893E69C5.edm" hidden="1">#REF!</definedName>
    <definedName name="_bdm.FD064865F2C947EB9DE0109ABA7109FF.edm" localSheetId="10" hidden="1">#REF!</definedName>
    <definedName name="_bdm.FD064865F2C947EB9DE0109ABA7109FF.edm" hidden="1">#REF!</definedName>
    <definedName name="_bdm.tmp.edm" localSheetId="10" hidden="1">#REF!</definedName>
    <definedName name="_bdm.tmp.edm" hidden="1">#REF!</definedName>
    <definedName name="_BEx2231" localSheetId="11" hidden="1">Stat Key #REF!</definedName>
    <definedName name="_BEx2231" localSheetId="10" hidden="1">Stat Key #REF!</definedName>
    <definedName name="_BEx2231" hidden="1">Stat Key #REF!</definedName>
    <definedName name="_Bm2" localSheetId="11" hidden="1">{"'Sheet1'!$L$16"}</definedName>
    <definedName name="_Bm2" hidden="1">{"'Sheet1'!$L$16"}</definedName>
    <definedName name="_BQ22" localSheetId="11" hidden="1">{"'Sheet1'!$L$16"}</definedName>
    <definedName name="_BQ22" hidden="1">{"'Sheet1'!$L$16"}</definedName>
    <definedName name="_Builtin0" localSheetId="10" hidden="1">#REF!</definedName>
    <definedName name="_Builtin0" hidden="1">#REF!</definedName>
    <definedName name="_Builtin155" hidden="1">#N/A</definedName>
    <definedName name="_cad2" localSheetId="11" hidden="1">{#N/A,#N/A,TRUE,"BT M200 da 10x20"}</definedName>
    <definedName name="_cad2" localSheetId="25" hidden="1">{#N/A,#N/A,TRUE,"BT M200 da 10x20"}</definedName>
    <definedName name="_cad2" localSheetId="24" hidden="1">{#N/A,#N/A,TRUE,"BT M200 da 10x20"}</definedName>
    <definedName name="_cad2" localSheetId="22" hidden="1">{#N/A,#N/A,TRUE,"BT M200 da 10x20"}</definedName>
    <definedName name="_cad2" localSheetId="0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25" hidden="1">{"'Sheet1'!$L$16"}</definedName>
    <definedName name="_CD2" localSheetId="24" hidden="1">{"'Sheet1'!$L$16"}</definedName>
    <definedName name="_CD2" localSheetId="22" hidden="1">{"'Sheet1'!$L$16"}</definedName>
    <definedName name="_CD2" localSheetId="0" hidden="1">{"'Sheet1'!$L$16"}</definedName>
    <definedName name="_CD2" hidden="1">{"'Sheet1'!$L$16"}</definedName>
    <definedName name="_CLA2" localSheetId="11" hidden="1">{#N/A,#N/A,FALSE,"Sheet1"}</definedName>
    <definedName name="_CLA2" hidden="1">{#N/A,#N/A,FALSE,"Sheet1"}</definedName>
    <definedName name="_CLA22" localSheetId="11" hidden="1">{#N/A,#N/A,FALSE,"Sheet1"}</definedName>
    <definedName name="_CLA22" hidden="1">{#N/A,#N/A,FALSE,"Sheet1"}</definedName>
    <definedName name="_CN1" localSheetId="11" hidden="1">{"'Sheet1'!$L$16"}</definedName>
    <definedName name="_CN1" hidden="1">{"'Sheet1'!$L$16"}</definedName>
    <definedName name="_D1112" localSheetId="11" hidden="1">{"'照明目录'!$A$1:$H$31"}</definedName>
    <definedName name="_D1112" localSheetId="0" hidden="1">{"'照明目录'!$A$1:$H$31"}</definedName>
    <definedName name="_D1112" hidden="1">{"'照明目录'!$A$1:$H$31"}</definedName>
    <definedName name="_d1500" localSheetId="11" hidden="1">{"'Sheet1'!$L$16"}</definedName>
    <definedName name="_d1500" hidden="1">{"'Sheet1'!$L$16"}</definedName>
    <definedName name="_Dist_Values" localSheetId="10" hidden="1">#REF!</definedName>
    <definedName name="_Dist_Values" hidden="1">#REF!</definedName>
    <definedName name="_e1" localSheetId="11" hidden="1">{"'Sheet1'!$L$16"}</definedName>
    <definedName name="_e1" hidden="1">{"'Sheet1'!$L$16"}</definedName>
    <definedName name="_e2" localSheetId="11" hidden="1">{"'Sheet1'!$L$16"}</definedName>
    <definedName name="_e2" hidden="1">{"'Sheet1'!$L$16"}</definedName>
    <definedName name="_e4" localSheetId="11" hidden="1">{"'Sheet1'!$L$16"}</definedName>
    <definedName name="_e4" hidden="1">{"'Sheet1'!$L$16"}</definedName>
    <definedName name="_e5" localSheetId="11" hidden="1">{"'Sheet1'!$L$16"}</definedName>
    <definedName name="_e5" hidden="1">{"'Sheet1'!$L$16"}</definedName>
    <definedName name="_e6" localSheetId="11" hidden="1">{"'Sheet1'!$L$16"}</definedName>
    <definedName name="_e6" hidden="1">{"'Sheet1'!$L$16"}</definedName>
    <definedName name="_e7" localSheetId="11" hidden="1">{"'Sheet1'!$L$16"}</definedName>
    <definedName name="_e7" hidden="1">{"'Sheet1'!$L$16"}</definedName>
    <definedName name="_e8" localSheetId="11" hidden="1">{#N/A,#N/A,FALSE,"Chi tiÆt"}</definedName>
    <definedName name="_e8" hidden="1">{#N/A,#N/A,FALSE,"Chi tiÆt"}</definedName>
    <definedName name="_EA1116" localSheetId="11" hidden="1">{"'照明目录'!$A$1:$H$31"}</definedName>
    <definedName name="_EA1116" localSheetId="0" hidden="1">{"'照明目录'!$A$1:$H$31"}</definedName>
    <definedName name="_EA1116" hidden="1">{"'照明目录'!$A$1:$H$31"}</definedName>
    <definedName name="_Es1" localSheetId="10" hidden="1">#REF!</definedName>
    <definedName name="_Es1" hidden="1">#REF!</definedName>
    <definedName name="_F1" localSheetId="11" hidden="1">{"'Sheet1'!$L$16"}</definedName>
    <definedName name="_F1" hidden="1">{"'Sheet1'!$L$16"}</definedName>
    <definedName name="_f2" localSheetId="11" hidden="1">{"'Sheet1'!$L$16"}</definedName>
    <definedName name="_f2" hidden="1">{"'Sheet1'!$L$16"}</definedName>
    <definedName name="_f3" localSheetId="11" hidden="1">{"'Sheet1'!$L$16"}</definedName>
    <definedName name="_f3" hidden="1">{"'Sheet1'!$L$16"}</definedName>
    <definedName name="_f4" localSheetId="11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5" localSheetId="11" hidden="1">{"'Sheet1'!$L$16"}</definedName>
    <definedName name="_f5" localSheetId="25" hidden="1">{"'Sheet1'!$L$16"}</definedName>
    <definedName name="_f5" localSheetId="24" hidden="1">{"'Sheet1'!$L$16"}</definedName>
    <definedName name="_f5" localSheetId="22" hidden="1">{"'Sheet1'!$L$16"}</definedName>
    <definedName name="_f5" localSheetId="0" hidden="1">{"'Sheet1'!$L$16"}</definedName>
    <definedName name="_f5" hidden="1">{"'Sheet1'!$L$16"}</definedName>
    <definedName name="_f6" localSheetId="11" hidden="1">{"'Sheet1'!$L$16"}</definedName>
    <definedName name="_f6" hidden="1">{"'Sheet1'!$L$16"}</definedName>
    <definedName name="_f7" localSheetId="11" hidden="1">{"'Sheet1'!$L$16"}</definedName>
    <definedName name="_f7" hidden="1">{"'Sheet1'!$L$16"}</definedName>
    <definedName name="_f8" localSheetId="11" hidden="1">{#N/A,#N/A,FALSE,"Chi tiÆt"}</definedName>
    <definedName name="_f8" hidden="1">{#N/A,#N/A,FALSE,"Chi tiÆt"}</definedName>
    <definedName name="_f9" localSheetId="11" hidden="1">{#N/A,#N/A,FALSE,"Chi tiÆt"}</definedName>
    <definedName name="_f9" hidden="1">{#N/A,#N/A,FALSE,"Chi tiÆt"}</definedName>
    <definedName name="_fd4" localSheetId="10" hidden="1">#REF!</definedName>
    <definedName name="_fd4" hidden="1">#REF!</definedName>
    <definedName name="_fgh1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localSheetId="10" hidden="1">#REF!</definedName>
    <definedName name="_Fil" hidden="1">#REF!</definedName>
    <definedName name="_Fill" localSheetId="10" hidden="1">[2]detail!#REF!</definedName>
    <definedName name="_Fill" localSheetId="25" hidden="1">#REF!</definedName>
    <definedName name="_Fill" localSheetId="24" hidden="1">#REF!</definedName>
    <definedName name="_Fill" localSheetId="22" hidden="1">#REF!</definedName>
    <definedName name="_Fill" localSheetId="0" hidden="1">#REF!</definedName>
    <definedName name="_Fill" hidden="1">[2]detail!#REF!</definedName>
    <definedName name="_Fill1" localSheetId="10" hidden="1">#REF!</definedName>
    <definedName name="_Fill1" hidden="1">#REF!</definedName>
    <definedName name="_xlnm._FilterDatabase" localSheetId="21" hidden="1">CP_Kg!$B$109:$Z$169</definedName>
    <definedName name="_xlnm._FilterDatabase" localSheetId="20" hidden="1">CPQL!$B$4:$AS$63</definedName>
    <definedName name="_xlnm._FilterDatabase" localSheetId="19" hidden="1">CPSX!$A$4:$AR$25</definedName>
    <definedName name="_xlnm._FilterDatabase" localSheetId="11" hidden="1">'Dinh bien_HCNS'!$A$4:$S$80</definedName>
    <definedName name="_xlnm._FilterDatabase" localSheetId="10" hidden="1">#REF!</definedName>
    <definedName name="_xlnm._FilterDatabase" localSheetId="25" hidden="1">'FORM OH'!$A$8:$AT$365</definedName>
    <definedName name="_xlnm._FilterDatabase" localSheetId="12" hidden="1">LUONG!$B$4:$R$220</definedName>
    <definedName name="_xlnm._FilterDatabase" hidden="1">#REF!</definedName>
    <definedName name="_FOH2006" localSheetId="11" hidden="1">{#N/A,#N/A,FALSE,"TL";#N/A,#N/A,FALSE,"KK";#N/A,#N/A,FALSE,"TS";#N/A,#N/A,FALSE,"KW";#N/A,#N/A,FALSE,"LP";#N/A,#N/A,FALSE,"DC"}</definedName>
    <definedName name="_FOH2006" localSheetId="0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B01" localSheetId="11" hidden="1">{"'Sheet1'!$L$16"}</definedName>
    <definedName name="_GB01" hidden="1">{"'Sheet1'!$L$16"}</definedName>
    <definedName name="_gdh1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localSheetId="11" hidden="1">{"'Sheet1'!$L$16"}</definedName>
    <definedName name="_gg1" hidden="1">{"'Sheet1'!$L$16"}</definedName>
    <definedName name="_gg1_1" localSheetId="11" hidden="1">{"'Sheet1'!$L$16"}</definedName>
    <definedName name="_gg1_1" hidden="1">{"'Sheet1'!$L$16"}</definedName>
    <definedName name="_gg1_1_1" localSheetId="11" hidden="1">{"'Sheet1'!$L$16"}</definedName>
    <definedName name="_gg1_1_1" hidden="1">{"'Sheet1'!$L$16"}</definedName>
    <definedName name="_gg1_1_1_1" localSheetId="11" hidden="1">{"'Sheet1'!$L$16"}</definedName>
    <definedName name="_gg1_1_1_1" hidden="1">{"'Sheet1'!$L$16"}</definedName>
    <definedName name="_gg1_1_1_2" localSheetId="11" hidden="1">{"'Sheet1'!$L$16"}</definedName>
    <definedName name="_gg1_1_1_2" hidden="1">{"'Sheet1'!$L$16"}</definedName>
    <definedName name="_gg1_1_2" localSheetId="11" hidden="1">{"'Sheet1'!$L$16"}</definedName>
    <definedName name="_gg1_1_2" hidden="1">{"'Sheet1'!$L$16"}</definedName>
    <definedName name="_gg1_1_3" localSheetId="11" hidden="1">{"'Sheet1'!$L$16"}</definedName>
    <definedName name="_gg1_1_3" hidden="1">{"'Sheet1'!$L$16"}</definedName>
    <definedName name="_gg1_2" localSheetId="11" hidden="1">{"'Sheet1'!$L$16"}</definedName>
    <definedName name="_gg1_2" hidden="1">{"'Sheet1'!$L$16"}</definedName>
    <definedName name="_gg1_2_1" localSheetId="11" hidden="1">{"'Sheet1'!$L$16"}</definedName>
    <definedName name="_gg1_2_1" hidden="1">{"'Sheet1'!$L$16"}</definedName>
    <definedName name="_gg1_2_2" localSheetId="11" hidden="1">{"'Sheet1'!$L$16"}</definedName>
    <definedName name="_gg1_2_2" hidden="1">{"'Sheet1'!$L$16"}</definedName>
    <definedName name="_gg1_3" localSheetId="11" hidden="1">{"'Sheet1'!$L$16"}</definedName>
    <definedName name="_gg1_3" hidden="1">{"'Sheet1'!$L$16"}</definedName>
    <definedName name="_gg1_4" localSheetId="11" hidden="1">{"'Sheet1'!$L$16"}</definedName>
    <definedName name="_gg1_4" hidden="1">{"'Sheet1'!$L$16"}</definedName>
    <definedName name="_GL635" localSheetId="11" hidden="1">{"'Sheet1'!$L$16"}</definedName>
    <definedName name="_GL635" hidden="1">{"'Sheet1'!$L$16"}</definedName>
    <definedName name="_Goi8" localSheetId="11" hidden="1">{"'Sheet1'!$L$16"}</definedName>
    <definedName name="_Goi8" localSheetId="25" hidden="1">{"'Sheet1'!$L$16"}</definedName>
    <definedName name="_Goi8" localSheetId="24" hidden="1">{"'Sheet1'!$L$16"}</definedName>
    <definedName name="_Goi8" localSheetId="22" hidden="1">{"'Sheet1'!$L$16"}</definedName>
    <definedName name="_Goi8" localSheetId="0" hidden="1">{"'Sheet1'!$L$16"}</definedName>
    <definedName name="_Goi8" hidden="1">{"'Sheet1'!$L$16"}</definedName>
    <definedName name="_gw04" localSheetId="11" hidden="1">{#N/A,#N/A,FALSE,"Aging Summary";#N/A,#N/A,FALSE,"Ratio Analysis";#N/A,#N/A,FALSE,"Test 120 Day Accts";#N/A,#N/A,FALSE,"Tickmarks"}</definedName>
    <definedName name="_gw04" hidden="1">{#N/A,#N/A,FALSE,"Aging Summary";#N/A,#N/A,FALSE,"Ratio Analysis";#N/A,#N/A,FALSE,"Test 120 Day Accts";#N/A,#N/A,FALSE,"Tickmarks"}</definedName>
    <definedName name="_h1" localSheetId="11" hidden="1">{"'TDTGT (theo Dphuong)'!$A$4:$F$75"}</definedName>
    <definedName name="_h1" hidden="1">{"'TDTGT (theo Dphuong)'!$A$4:$F$75"}</definedName>
    <definedName name="_h1_1" localSheetId="11" hidden="1">{"'Sheet1'!$L$16"}</definedName>
    <definedName name="_h1_1" hidden="1">{"'Sheet1'!$L$16"}</definedName>
    <definedName name="_h1_1_1" localSheetId="11" hidden="1">{"'Sheet1'!$L$16"}</definedName>
    <definedName name="_h1_1_1" hidden="1">{"'Sheet1'!$L$16"}</definedName>
    <definedName name="_h1_1_1_1" localSheetId="11" hidden="1">{"'Sheet1'!$L$16"}</definedName>
    <definedName name="_h1_1_1_1" hidden="1">{"'Sheet1'!$L$16"}</definedName>
    <definedName name="_h1_1_1_2" localSheetId="11" hidden="1">{"'Sheet1'!$L$16"}</definedName>
    <definedName name="_h1_1_1_2" hidden="1">{"'Sheet1'!$L$16"}</definedName>
    <definedName name="_h1_1_2" localSheetId="11" hidden="1">{"'Sheet1'!$L$16"}</definedName>
    <definedName name="_h1_1_2" hidden="1">{"'Sheet1'!$L$16"}</definedName>
    <definedName name="_h1_1_3" localSheetId="11" hidden="1">{"'Sheet1'!$L$16"}</definedName>
    <definedName name="_h1_1_3" hidden="1">{"'Sheet1'!$L$16"}</definedName>
    <definedName name="_h1_2" localSheetId="11" hidden="1">{"'Sheet1'!$L$16"}</definedName>
    <definedName name="_h1_2" hidden="1">{"'Sheet1'!$L$16"}</definedName>
    <definedName name="_h1_2_1" localSheetId="11" hidden="1">{"'Sheet1'!$L$16"}</definedName>
    <definedName name="_h1_2_1" hidden="1">{"'Sheet1'!$L$16"}</definedName>
    <definedName name="_h1_2_2" localSheetId="11" hidden="1">{"'Sheet1'!$L$16"}</definedName>
    <definedName name="_h1_2_2" hidden="1">{"'Sheet1'!$L$16"}</definedName>
    <definedName name="_h1_3" localSheetId="11" hidden="1">{"'Sheet1'!$L$16"}</definedName>
    <definedName name="_h1_3" hidden="1">{"'Sheet1'!$L$16"}</definedName>
    <definedName name="_h1_4" localSheetId="11" hidden="1">{"'Sheet1'!$L$16"}</definedName>
    <definedName name="_h1_4" hidden="1">{"'Sheet1'!$L$16"}</definedName>
    <definedName name="_h2" localSheetId="11" hidden="1">{"'Sheet1'!$L$16"}</definedName>
    <definedName name="_h2" localSheetId="25" hidden="1">{"'Sheet1'!$L$16"}</definedName>
    <definedName name="_h2" localSheetId="24" hidden="1">{"'Sheet1'!$L$16"}</definedName>
    <definedName name="_h2" localSheetId="22" hidden="1">{"'Sheet1'!$L$16"}</definedName>
    <definedName name="_h2" localSheetId="0" hidden="1">{"'Sheet1'!$L$16"}</definedName>
    <definedName name="_h2" hidden="1">{"'Sheet1'!$L$16"}</definedName>
    <definedName name="_h2_1" localSheetId="11" hidden="1">{"'Sheet1'!$L$16"}</definedName>
    <definedName name="_h2_1" hidden="1">{"'Sheet1'!$L$16"}</definedName>
    <definedName name="_h2_1_1" localSheetId="11" hidden="1">{"'Sheet1'!$L$16"}</definedName>
    <definedName name="_h2_1_1" hidden="1">{"'Sheet1'!$L$16"}</definedName>
    <definedName name="_h2_1_1_1" localSheetId="11" hidden="1">{"'Sheet1'!$L$16"}</definedName>
    <definedName name="_h2_1_1_1" hidden="1">{"'Sheet1'!$L$16"}</definedName>
    <definedName name="_h2_1_1_2" localSheetId="11" hidden="1">{"'Sheet1'!$L$16"}</definedName>
    <definedName name="_h2_1_1_2" hidden="1">{"'Sheet1'!$L$16"}</definedName>
    <definedName name="_h2_1_2" localSheetId="11" hidden="1">{"'Sheet1'!$L$16"}</definedName>
    <definedName name="_h2_1_2" hidden="1">{"'Sheet1'!$L$16"}</definedName>
    <definedName name="_h2_1_3" localSheetId="11" hidden="1">{"'Sheet1'!$L$16"}</definedName>
    <definedName name="_h2_1_3" hidden="1">{"'Sheet1'!$L$16"}</definedName>
    <definedName name="_h2_2" localSheetId="11" hidden="1">{"'Sheet1'!$L$16"}</definedName>
    <definedName name="_h2_2" hidden="1">{"'Sheet1'!$L$16"}</definedName>
    <definedName name="_h2_2_1" localSheetId="11" hidden="1">{"'Sheet1'!$L$16"}</definedName>
    <definedName name="_h2_2_1" hidden="1">{"'Sheet1'!$L$16"}</definedName>
    <definedName name="_h2_2_2" localSheetId="11" hidden="1">{"'Sheet1'!$L$16"}</definedName>
    <definedName name="_h2_2_2" hidden="1">{"'Sheet1'!$L$16"}</definedName>
    <definedName name="_h2_3" localSheetId="11" hidden="1">{"'Sheet1'!$L$16"}</definedName>
    <definedName name="_h2_3" hidden="1">{"'Sheet1'!$L$16"}</definedName>
    <definedName name="_h2_4" localSheetId="11" hidden="1">{"'Sheet1'!$L$16"}</definedName>
    <definedName name="_h2_4" hidden="1">{"'Sheet1'!$L$16"}</definedName>
    <definedName name="_huy1" localSheetId="11" hidden="1">{"'Sheet1'!$L$16"}</definedName>
    <definedName name="_huy1" localSheetId="25" hidden="1">{"'Sheet1'!$L$16"}</definedName>
    <definedName name="_huy1" localSheetId="24" hidden="1">{"'Sheet1'!$L$16"}</definedName>
    <definedName name="_huy1" localSheetId="22" hidden="1">{"'Sheet1'!$L$16"}</definedName>
    <definedName name="_huy1" localSheetId="0" hidden="1">{"'Sheet1'!$L$16"}</definedName>
    <definedName name="_huy1" hidden="1">{"'Sheet1'!$L$16"}</definedName>
    <definedName name="_huy1_1" localSheetId="11" hidden="1">{"'Sheet1'!$L$16"}</definedName>
    <definedName name="_huy1_1" hidden="1">{"'Sheet1'!$L$16"}</definedName>
    <definedName name="_huy1_1_1" localSheetId="11" hidden="1">{"'Sheet1'!$L$16"}</definedName>
    <definedName name="_huy1_1_1" hidden="1">{"'Sheet1'!$L$16"}</definedName>
    <definedName name="_huy1_1_1_1" localSheetId="11" hidden="1">{"'Sheet1'!$L$16"}</definedName>
    <definedName name="_huy1_1_1_1" hidden="1">{"'Sheet1'!$L$16"}</definedName>
    <definedName name="_huy1_1_1_2" localSheetId="11" hidden="1">{"'Sheet1'!$L$16"}</definedName>
    <definedName name="_huy1_1_1_2" hidden="1">{"'Sheet1'!$L$16"}</definedName>
    <definedName name="_huy1_1_2" localSheetId="11" hidden="1">{"'Sheet1'!$L$16"}</definedName>
    <definedName name="_huy1_1_2" hidden="1">{"'Sheet1'!$L$16"}</definedName>
    <definedName name="_huy1_1_3" localSheetId="11" hidden="1">{"'Sheet1'!$L$16"}</definedName>
    <definedName name="_huy1_1_3" hidden="1">{"'Sheet1'!$L$16"}</definedName>
    <definedName name="_huy1_2" localSheetId="11" hidden="1">{"'Sheet1'!$L$16"}</definedName>
    <definedName name="_huy1_2" hidden="1">{"'Sheet1'!$L$16"}</definedName>
    <definedName name="_huy1_2_1" localSheetId="11" hidden="1">{"'Sheet1'!$L$16"}</definedName>
    <definedName name="_huy1_2_1" hidden="1">{"'Sheet1'!$L$16"}</definedName>
    <definedName name="_huy1_2_2" localSheetId="11" hidden="1">{"'Sheet1'!$L$16"}</definedName>
    <definedName name="_huy1_2_2" hidden="1">{"'Sheet1'!$L$16"}</definedName>
    <definedName name="_huy1_3" localSheetId="11" hidden="1">{"'Sheet1'!$L$16"}</definedName>
    <definedName name="_huy1_3" hidden="1">{"'Sheet1'!$L$16"}</definedName>
    <definedName name="_huy1_4" localSheetId="11" hidden="1">{"'Sheet1'!$L$16"}</definedName>
    <definedName name="_huy1_4" hidden="1">{"'Sheet1'!$L$16"}</definedName>
    <definedName name="_HUY5" localSheetId="11" hidden="1">{"'Sheet1'!$L$16"}</definedName>
    <definedName name="_HUY5" hidden="1">{"'Sheet1'!$L$16"}</definedName>
    <definedName name="_KA1" localSheetId="11" hidden="1">{#N/A,#N/A,FALSE,"Sheet1"}</definedName>
    <definedName name="_KA1" hidden="1">{#N/A,#N/A,FALSE,"Sheet1"}</definedName>
    <definedName name="_Key1" localSheetId="10" hidden="1">[3]PLANBS3!#REF!</definedName>
    <definedName name="_Key1" localSheetId="25" hidden="1">#REF!</definedName>
    <definedName name="_Key1" localSheetId="24" hidden="1">#REF!</definedName>
    <definedName name="_Key1" localSheetId="22" hidden="1">#REF!</definedName>
    <definedName name="_Key1" localSheetId="0" hidden="1">#REF!</definedName>
    <definedName name="_Key1" hidden="1">[3]PLANBS3!#REF!</definedName>
    <definedName name="_Key1.1" localSheetId="10" hidden="1">#REF!</definedName>
    <definedName name="_Key1.1" hidden="1">#REF!</definedName>
    <definedName name="_Key1.2" localSheetId="10" hidden="1">#REF!</definedName>
    <definedName name="_Key1.2" hidden="1">#REF!</definedName>
    <definedName name="_Key1.3" localSheetId="10" hidden="1">#REF!</definedName>
    <definedName name="_Key1.3" hidden="1">#REF!</definedName>
    <definedName name="_kEY11" localSheetId="10" hidden="1">#REF!</definedName>
    <definedName name="_kEY11" hidden="1">#REF!</definedName>
    <definedName name="_Key2" localSheetId="10" hidden="1">[3]PLANBS3!#REF!</definedName>
    <definedName name="_Key2" localSheetId="25" hidden="1">#REF!</definedName>
    <definedName name="_Key2" localSheetId="24" hidden="1">#REF!</definedName>
    <definedName name="_Key2" localSheetId="22" hidden="1">#REF!</definedName>
    <definedName name="_Key2" localSheetId="0" hidden="1">#REF!</definedName>
    <definedName name="_Key2" hidden="1">[3]PLANBS3!#REF!</definedName>
    <definedName name="_key3" localSheetId="10" hidden="1">#REF!</definedName>
    <definedName name="_key3" hidden="1">#REF!</definedName>
    <definedName name="_Key4" localSheetId="10" hidden="1">#REF!</definedName>
    <definedName name="_Key4" hidden="1">#REF!</definedName>
    <definedName name="_KP300" localSheetId="11" hidden="1">{"level1",#N/A,FALSE,"1_LEV";"LEVEL1",#N/A,FALSE,"1_LEV"}</definedName>
    <definedName name="_KP300" localSheetId="0" hidden="1">{"level1",#N/A,FALSE,"1_LEV";"LEVEL1",#N/A,FALSE,"1_LEV"}</definedName>
    <definedName name="_KP300" hidden="1">{"level1",#N/A,FALSE,"1_LEV";"LEVEL1",#N/A,FALSE,"1_LEV"}</definedName>
    <definedName name="_lan1" localSheetId="11" hidden="1">{#N/A,#N/A,TRUE,"BT M200 da 10x20"}</definedName>
    <definedName name="_lan1" hidden="1">{#N/A,#N/A,TRUE,"BT M200 da 10x20"}</definedName>
    <definedName name="_LAN3" localSheetId="11" hidden="1">{"'Sheet1'!$L$16"}</definedName>
    <definedName name="_LAN3" hidden="1">{"'Sheet1'!$L$16"}</definedName>
    <definedName name="_m1" hidden="1">#N/A</definedName>
    <definedName name="_M10" localSheetId="11" hidden="1">{"'Sheet1'!$L$16"}</definedName>
    <definedName name="_M10" hidden="1">{"'Sheet1'!$L$16"}</definedName>
    <definedName name="_M2" localSheetId="11" hidden="1">{"'Sheet1'!$L$16"}</definedName>
    <definedName name="_M2" hidden="1">{"'Sheet1'!$L$16"}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localSheetId="10" hidden="1">#REF!</definedName>
    <definedName name="_MatInverse_In" hidden="1">#REF!</definedName>
    <definedName name="_MER1" localSheetId="11" hidden="1">{"'Sheet1'!$L$16"}</definedName>
    <definedName name="_MER1" hidden="1">{"'Sheet1'!$L$16"}</definedName>
    <definedName name="_n1" localSheetId="11" hidden="1">{#N/A,#N/A,FALSE,"RECONC'L";#N/A,#N/A,FALSE,"WORKCAP";#N/A,#N/A,FALSE,"RECONC'L";#N/A,#N/A,FALSE,"ACCRUAL";#N/A,#N/A,FALSE,"DEBTOR";#N/A,#N/A,FALSE,"ADMALLOC"}</definedName>
    <definedName name="_n1" hidden="1">{#N/A,#N/A,FALSE,"RECONC'L";#N/A,#N/A,FALSE,"WORKCAP";#N/A,#N/A,FALSE,"RECONC'L";#N/A,#N/A,FALSE,"ACCRUAL";#N/A,#N/A,FALSE,"DEBTOR";#N/A,#N/A,FALSE,"ADMALLOC"}</definedName>
    <definedName name="_N4" localSheetId="11" hidden="1">{#N/A,#N/A,FALSE,"Sheet1"}</definedName>
    <definedName name="_N4" hidden="1">{#N/A,#N/A,FALSE,"Sheet1"}</definedName>
    <definedName name="_nat2" localSheetId="11" hidden="1">{#N/A,#N/A,FALSE,"Assessment";#N/A,#N/A,FALSE,"Staffing";#N/A,#N/A,FALSE,"Hires";#N/A,#N/A,FALSE,"Assumptions"}</definedName>
    <definedName name="_nat2" localSheetId="0" hidden="1">{#N/A,#N/A,FALSE,"Assessment";#N/A,#N/A,FALSE,"Staffing";#N/A,#N/A,FALSE,"Hires";#N/A,#N/A,FALSE,"Assumptions"}</definedName>
    <definedName name="_nat2" hidden="1">{#N/A,#N/A,FALSE,"Assessment";#N/A,#N/A,FALSE,"Staffing";#N/A,#N/A,FALSE,"Hires";#N/A,#N/A,FALSE,"Assumptions"}</definedName>
    <definedName name="_nat3" localSheetId="11" hidden="1">{#N/A,#N/A,FALSE,"Assessment";#N/A,#N/A,FALSE,"Staffing";#N/A,#N/A,FALSE,"Hires";#N/A,#N/A,FALSE,"Assumptions"}</definedName>
    <definedName name="_nat3" localSheetId="0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localSheetId="11" hidden="1">{#N/A,#N/A,FALSE,"Gesamt";#N/A,#N/A,FALSE,"Ree KG";#N/A,#N/A,FALSE,"Ree Inter";#N/A,#N/A,FALSE,"BTM";#N/A,#N/A,FALSE,"GmbH";#N/A,#N/A,FALSE,"Sonstige"}</definedName>
    <definedName name="_new1" hidden="1">{#N/A,#N/A,FALSE,"Gesamt";#N/A,#N/A,FALSE,"Ree KG";#N/A,#N/A,FALSE,"Ree Inter";#N/A,#N/A,FALSE,"BTM";#N/A,#N/A,FALSE,"GmbH";#N/A,#N/A,FALSE,"Sonstige"}</definedName>
    <definedName name="_new2" localSheetId="11" hidden="1">{"'Sheet1'!$L$16"}</definedName>
    <definedName name="_new2" hidden="1">{"'Sheet1'!$L$16"}</definedName>
    <definedName name="_new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localSheetId="11" hidden="1">{"'Sheet1'!$L$16"}</definedName>
    <definedName name="_NGA04" hidden="1">{"'Sheet1'!$L$16"}</definedName>
    <definedName name="_NS02" localSheetId="11" hidden="1">{"'Sheet1'!$L$16"}</definedName>
    <definedName name="_NS02" hidden="1">{"'Sheet1'!$L$16"}</definedName>
    <definedName name="_NS03" localSheetId="11" hidden="1">{"'Sheet1'!$L$16"}</definedName>
    <definedName name="_NS03" localSheetId="25" hidden="1">{"'Sheet1'!$L$16"}</definedName>
    <definedName name="_NS03" localSheetId="24" hidden="1">{"'Sheet1'!$L$16"}</definedName>
    <definedName name="_NS03" localSheetId="22" hidden="1">{"'Sheet1'!$L$16"}</definedName>
    <definedName name="_NS03" localSheetId="0" hidden="1">{"'Sheet1'!$L$16"}</definedName>
    <definedName name="_NS03" hidden="1">{"'Sheet1'!$L$16"}</definedName>
    <definedName name="_NSO2" localSheetId="11" hidden="1">{"'Sheet1'!$L$16"}</definedName>
    <definedName name="_NSO2" localSheetId="25" hidden="1">{"'Sheet1'!$L$16"}</definedName>
    <definedName name="_NSO2" localSheetId="24" hidden="1">{"'Sheet1'!$L$16"}</definedName>
    <definedName name="_NSO2" localSheetId="22" hidden="1">{"'Sheet1'!$L$16"}</definedName>
    <definedName name="_NSO2" localSheetId="0" hidden="1">{"'Sheet1'!$L$16"}</definedName>
    <definedName name="_NSO2" hidden="1">{"'Sheet1'!$L$16"}</definedName>
    <definedName name="_NSO2_1" localSheetId="11" hidden="1">{"'Sheet1'!$L$16"}</definedName>
    <definedName name="_NSO2_1" hidden="1">{"'Sheet1'!$L$16"}</definedName>
    <definedName name="_NSO2_1_1" localSheetId="11" hidden="1">{"'Sheet1'!$L$16"}</definedName>
    <definedName name="_NSO2_1_1" hidden="1">{"'Sheet1'!$L$16"}</definedName>
    <definedName name="_NSO2_1_1_1" localSheetId="11" hidden="1">{"'Sheet1'!$L$16"}</definedName>
    <definedName name="_NSO2_1_1_1" hidden="1">{"'Sheet1'!$L$16"}</definedName>
    <definedName name="_NSO2_1_1_1_1" localSheetId="11" hidden="1">{"'Sheet1'!$L$16"}</definedName>
    <definedName name="_NSO2_1_1_1_1" hidden="1">{"'Sheet1'!$L$16"}</definedName>
    <definedName name="_NSO2_1_1_1_1_1" localSheetId="11" hidden="1">{"'Sheet1'!$L$16"}</definedName>
    <definedName name="_NSO2_1_1_1_1_1" hidden="1">{"'Sheet1'!$L$16"}</definedName>
    <definedName name="_NSO2_1_1_1_1_2" localSheetId="11" hidden="1">{"'Sheet1'!$L$16"}</definedName>
    <definedName name="_NSO2_1_1_1_1_2" hidden="1">{"'Sheet1'!$L$16"}</definedName>
    <definedName name="_NSO2_1_1_1_2" localSheetId="11" hidden="1">{"'Sheet1'!$L$16"}</definedName>
    <definedName name="_NSO2_1_1_1_2" hidden="1">{"'Sheet1'!$L$16"}</definedName>
    <definedName name="_NSO2_1_1_1_3" localSheetId="11" hidden="1">{"'Sheet1'!$L$16"}</definedName>
    <definedName name="_NSO2_1_1_1_3" hidden="1">{"'Sheet1'!$L$16"}</definedName>
    <definedName name="_NSO2_1_1_2" localSheetId="11" hidden="1">{"'Sheet1'!$L$16"}</definedName>
    <definedName name="_NSO2_1_1_2" hidden="1">{"'Sheet1'!$L$16"}</definedName>
    <definedName name="_NSO2_1_1_2_1" localSheetId="11" hidden="1">{"'Sheet1'!$L$16"}</definedName>
    <definedName name="_NSO2_1_1_2_1" hidden="1">{"'Sheet1'!$L$16"}</definedName>
    <definedName name="_NSO2_1_1_2_2" localSheetId="11" hidden="1">{"'Sheet1'!$L$16"}</definedName>
    <definedName name="_NSO2_1_1_2_2" hidden="1">{"'Sheet1'!$L$16"}</definedName>
    <definedName name="_NSO2_1_1_3" localSheetId="11" hidden="1">{"'Sheet1'!$L$16"}</definedName>
    <definedName name="_NSO2_1_1_3" hidden="1">{"'Sheet1'!$L$16"}</definedName>
    <definedName name="_NSO2_1_1_3_1" localSheetId="11" hidden="1">{"'Sheet1'!$L$16"}</definedName>
    <definedName name="_NSO2_1_1_3_1" hidden="1">{"'Sheet1'!$L$16"}</definedName>
    <definedName name="_NSO2_1_1_3_2" localSheetId="11" hidden="1">{"'Sheet1'!$L$16"}</definedName>
    <definedName name="_NSO2_1_1_3_2" hidden="1">{"'Sheet1'!$L$16"}</definedName>
    <definedName name="_NSO2_1_1_4" localSheetId="11" hidden="1">{"'Sheet1'!$L$16"}</definedName>
    <definedName name="_NSO2_1_1_4" hidden="1">{"'Sheet1'!$L$16"}</definedName>
    <definedName name="_NSO2_1_1_5" localSheetId="11" hidden="1">{"'Sheet1'!$L$16"}</definedName>
    <definedName name="_NSO2_1_1_5" hidden="1">{"'Sheet1'!$L$16"}</definedName>
    <definedName name="_NSO2_1_2" localSheetId="11" hidden="1">{"'Sheet1'!$L$16"}</definedName>
    <definedName name="_NSO2_1_2" hidden="1">{"'Sheet1'!$L$16"}</definedName>
    <definedName name="_NSO2_1_2_1" localSheetId="11" hidden="1">{"'Sheet1'!$L$16"}</definedName>
    <definedName name="_NSO2_1_2_1" hidden="1">{"'Sheet1'!$L$16"}</definedName>
    <definedName name="_NSO2_1_2_2" localSheetId="11" hidden="1">{"'Sheet1'!$L$16"}</definedName>
    <definedName name="_NSO2_1_2_2" hidden="1">{"'Sheet1'!$L$16"}</definedName>
    <definedName name="_NSO2_1_3" localSheetId="11" hidden="1">{"'Sheet1'!$L$16"}</definedName>
    <definedName name="_NSO2_1_3" hidden="1">{"'Sheet1'!$L$16"}</definedName>
    <definedName name="_NSO2_1_3_1" localSheetId="11" hidden="1">{"'Sheet1'!$L$16"}</definedName>
    <definedName name="_NSO2_1_3_1" hidden="1">{"'Sheet1'!$L$16"}</definedName>
    <definedName name="_NSO2_1_3_2" localSheetId="11" hidden="1">{"'Sheet1'!$L$16"}</definedName>
    <definedName name="_NSO2_1_3_2" hidden="1">{"'Sheet1'!$L$16"}</definedName>
    <definedName name="_NSO2_1_4" localSheetId="11" hidden="1">{"'Sheet1'!$L$16"}</definedName>
    <definedName name="_NSO2_1_4" hidden="1">{"'Sheet1'!$L$16"}</definedName>
    <definedName name="_NSO2_1_5" localSheetId="11" hidden="1">{"'Sheet1'!$L$16"}</definedName>
    <definedName name="_NSO2_1_5" hidden="1">{"'Sheet1'!$L$16"}</definedName>
    <definedName name="_NSO2_2" localSheetId="11" hidden="1">{"'Sheet1'!$L$16"}</definedName>
    <definedName name="_NSO2_2" hidden="1">{"'Sheet1'!$L$16"}</definedName>
    <definedName name="_NSO2_2_1" localSheetId="11" hidden="1">{"'Sheet1'!$L$16"}</definedName>
    <definedName name="_NSO2_2_1" hidden="1">{"'Sheet1'!$L$16"}</definedName>
    <definedName name="_NSO2_2_2" localSheetId="11" hidden="1">{"'Sheet1'!$L$16"}</definedName>
    <definedName name="_NSO2_2_2" hidden="1">{"'Sheet1'!$L$16"}</definedName>
    <definedName name="_NSO2_3" localSheetId="11" hidden="1">{"'Sheet1'!$L$16"}</definedName>
    <definedName name="_NSO2_3" hidden="1">{"'Sheet1'!$L$16"}</definedName>
    <definedName name="_NSO2_3_1" localSheetId="11" hidden="1">{"'Sheet1'!$L$16"}</definedName>
    <definedName name="_NSO2_3_1" hidden="1">{"'Sheet1'!$L$16"}</definedName>
    <definedName name="_NSO2_3_2" localSheetId="11" hidden="1">{"'Sheet1'!$L$16"}</definedName>
    <definedName name="_NSO2_3_2" hidden="1">{"'Sheet1'!$L$16"}</definedName>
    <definedName name="_NSO2_4" localSheetId="11" hidden="1">{"'Sheet1'!$L$16"}</definedName>
    <definedName name="_NSO2_4" hidden="1">{"'Sheet1'!$L$16"}</definedName>
    <definedName name="_NSO2_4_1" localSheetId="11" hidden="1">{"'Sheet1'!$L$16"}</definedName>
    <definedName name="_NSO2_4_1" hidden="1">{"'Sheet1'!$L$16"}</definedName>
    <definedName name="_NSO2_4_2" localSheetId="11" hidden="1">{"'Sheet1'!$L$16"}</definedName>
    <definedName name="_NSO2_4_2" hidden="1">{"'Sheet1'!$L$16"}</definedName>
    <definedName name="_NSO2_5" localSheetId="11" hidden="1">{"'Sheet1'!$L$16"}</definedName>
    <definedName name="_NSO2_5" hidden="1">{"'Sheet1'!$L$16"}</definedName>
    <definedName name="_NSO2_5_1" localSheetId="11" hidden="1">{"'Sheet1'!$L$16"}</definedName>
    <definedName name="_NSO2_5_1" hidden="1">{"'Sheet1'!$L$16"}</definedName>
    <definedName name="_NSO2_5_2" localSheetId="11" hidden="1">{"'Sheet1'!$L$16"}</definedName>
    <definedName name="_NSO2_5_2" hidden="1">{"'Sheet1'!$L$16"}</definedName>
    <definedName name="_NSO3" localSheetId="11" hidden="1">{"'Sheet1'!$L$16"}</definedName>
    <definedName name="_NSO3" hidden="1">{"'Sheet1'!$L$16"}</definedName>
    <definedName name="_nso3_1" localSheetId="11" hidden="1">{"'Sheet1'!$L$16"}</definedName>
    <definedName name="_nso3_1" hidden="1">{"'Sheet1'!$L$16"}</definedName>
    <definedName name="_nso3_1_1" localSheetId="11" hidden="1">{"'Sheet1'!$L$16"}</definedName>
    <definedName name="_nso3_1_1" hidden="1">{"'Sheet1'!$L$16"}</definedName>
    <definedName name="_nso3_1_1_1" localSheetId="11" hidden="1">{"'Sheet1'!$L$16"}</definedName>
    <definedName name="_nso3_1_1_1" hidden="1">{"'Sheet1'!$L$16"}</definedName>
    <definedName name="_nso3_1_1_2" localSheetId="11" hidden="1">{"'Sheet1'!$L$16"}</definedName>
    <definedName name="_nso3_1_1_2" hidden="1">{"'Sheet1'!$L$16"}</definedName>
    <definedName name="_nso3_1_2" localSheetId="11" hidden="1">{"'Sheet1'!$L$16"}</definedName>
    <definedName name="_nso3_1_2" hidden="1">{"'Sheet1'!$L$16"}</definedName>
    <definedName name="_nso3_1_3" localSheetId="11" hidden="1">{"'Sheet1'!$L$16"}</definedName>
    <definedName name="_nso3_1_3" hidden="1">{"'Sheet1'!$L$16"}</definedName>
    <definedName name="_nso3_2" localSheetId="11" hidden="1">{"'Sheet1'!$L$16"}</definedName>
    <definedName name="_nso3_2" hidden="1">{"'Sheet1'!$L$16"}</definedName>
    <definedName name="_nso3_2_1" localSheetId="11" hidden="1">{"'Sheet1'!$L$16"}</definedName>
    <definedName name="_nso3_2_1" hidden="1">{"'Sheet1'!$L$16"}</definedName>
    <definedName name="_nso3_2_2" localSheetId="11" hidden="1">{"'Sheet1'!$L$16"}</definedName>
    <definedName name="_nso3_2_2" hidden="1">{"'Sheet1'!$L$16"}</definedName>
    <definedName name="_nso3_3" localSheetId="11" hidden="1">{"'Sheet1'!$L$16"}</definedName>
    <definedName name="_nso3_3" hidden="1">{"'Sheet1'!$L$16"}</definedName>
    <definedName name="_nso3_4" localSheetId="11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localSheetId="11" hidden="1">{"'Sheet1'!$L$16"}</definedName>
    <definedName name="_PA3" hidden="1">{"'Sheet1'!$L$16"}</definedName>
    <definedName name="_PA3_1" localSheetId="11" hidden="1">{"'Sheet1'!$L$16"}</definedName>
    <definedName name="_PA3_1" hidden="1">{"'Sheet1'!$L$16"}</definedName>
    <definedName name="_PA3_1_1" localSheetId="11" hidden="1">{"'Sheet1'!$L$16"}</definedName>
    <definedName name="_PA3_1_1" hidden="1">{"'Sheet1'!$L$16"}</definedName>
    <definedName name="_PA3_1_1_1" localSheetId="11" hidden="1">{"'Sheet1'!$L$16"}</definedName>
    <definedName name="_PA3_1_1_1" hidden="1">{"'Sheet1'!$L$16"}</definedName>
    <definedName name="_PA3_1_1_2" localSheetId="11" hidden="1">{"'Sheet1'!$L$16"}</definedName>
    <definedName name="_PA3_1_1_2" hidden="1">{"'Sheet1'!$L$16"}</definedName>
    <definedName name="_PA3_1_2" localSheetId="11" hidden="1">{"'Sheet1'!$L$16"}</definedName>
    <definedName name="_PA3_1_2" hidden="1">{"'Sheet1'!$L$16"}</definedName>
    <definedName name="_PA3_1_3" localSheetId="11" hidden="1">{"'Sheet1'!$L$16"}</definedName>
    <definedName name="_PA3_1_3" hidden="1">{"'Sheet1'!$L$16"}</definedName>
    <definedName name="_PA3_2" localSheetId="11" hidden="1">{"'Sheet1'!$L$16"}</definedName>
    <definedName name="_PA3_2" hidden="1">{"'Sheet1'!$L$16"}</definedName>
    <definedName name="_PA3_2_1" localSheetId="11" hidden="1">{"'Sheet1'!$L$16"}</definedName>
    <definedName name="_PA3_2_1" hidden="1">{"'Sheet1'!$L$16"}</definedName>
    <definedName name="_PA3_2_2" localSheetId="11" hidden="1">{"'Sheet1'!$L$16"}</definedName>
    <definedName name="_PA3_2_2" hidden="1">{"'Sheet1'!$L$16"}</definedName>
    <definedName name="_PA3_3" localSheetId="11" hidden="1">{"'Sheet1'!$L$16"}</definedName>
    <definedName name="_PA3_3" hidden="1">{"'Sheet1'!$L$16"}</definedName>
    <definedName name="_PA3_4" localSheetId="11" hidden="1">{"'Sheet1'!$L$16"}</definedName>
    <definedName name="_PA3_4" hidden="1">{"'Sheet1'!$L$16"}</definedName>
    <definedName name="_Parse_In" localSheetId="10" hidden="1">#REF!</definedName>
    <definedName name="_Parse_In" localSheetId="25" hidden="1">#REF!</definedName>
    <definedName name="_Parse_In" hidden="1">#REF!</definedName>
    <definedName name="_Parse_Out" localSheetId="10" hidden="1">[4]total!#REF!</definedName>
    <definedName name="_Parse_Out" localSheetId="25" hidden="1">#REF!</definedName>
    <definedName name="_Parse_Out" localSheetId="24" hidden="1">#REF!</definedName>
    <definedName name="_Parse_Out" localSheetId="22" hidden="1">#REF!</definedName>
    <definedName name="_Parse_Out" localSheetId="0" hidden="1">#REF!</definedName>
    <definedName name="_Parse_Out" hidden="1">[4]total!#REF!</definedName>
    <definedName name="_PJB05" localSheetId="11" hidden="1">{"'Sheet1'!$L$16"}</definedName>
    <definedName name="_PJB05" hidden="1">{"'Sheet1'!$L$16"}</definedName>
    <definedName name="_PL3" localSheetId="11" hidden="1">{"'Sheet1'!$L$16"}</definedName>
    <definedName name="_PL3" localSheetId="0" hidden="1">{"'Sheet1'!$L$16"}</definedName>
    <definedName name="_PL3" hidden="1">{"'Sheet1'!$L$16"}</definedName>
    <definedName name="_PUR6" localSheetId="11" hidden="1">{#N/A,#N/A,FALSE,"Sheet2"}</definedName>
    <definedName name="_PUR6" hidden="1">{#N/A,#N/A,FALSE,"Sheet2"}</definedName>
    <definedName name="_q2" localSheetId="11" hidden="1">{"PAGE 1",#N/A,FALSE,"หน้า 1,2,3";"PAGE 2",#N/A,FALSE,"หน้า 1,2,3";"PAGE 3",#N/A,FALSE,"หน้า 1,2,3"}</definedName>
    <definedName name="_q2" localSheetId="0" hidden="1">{"PAGE 1",#N/A,FALSE,"หน้า 1,2,3";"PAGE 2",#N/A,FALSE,"หน้า 1,2,3";"PAGE 3",#N/A,FALSE,"หน้า 1,2,3"}</definedName>
    <definedName name="_q2" hidden="1">{"PAGE 1",#N/A,FALSE,"หน้า 1,2,3";"PAGE 2",#N/A,FALSE,"หน้า 1,2,3";"PAGE 3",#N/A,FALSE,"หน้า 1,2,3"}</definedName>
    <definedName name="_q3" localSheetId="11" hidden="1">{"PAGE 1",#N/A,FALSE,"หน้า 1,2,3";"PAGE 2",#N/A,FALSE,"หน้า 1,2,3";"PAGE 3",#N/A,FALSE,"หน้า 1,2,3"}</definedName>
    <definedName name="_q3" localSheetId="0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localSheetId="11" hidden="1">{#N/A,#N/A,FALSE,"Sheet2"}</definedName>
    <definedName name="_QUY3" hidden="1">{#N/A,#N/A,FALSE,"Sheet2"}</definedName>
    <definedName name="_QUY4" localSheetId="11" hidden="1">{"'Sheet1'!$L$16"}</definedName>
    <definedName name="_QUY4" hidden="1">{"'Sheet1'!$L$16"}</definedName>
    <definedName name="_Regression_Int" hidden="1">1</definedName>
    <definedName name="_Regression_Out" localSheetId="10" hidden="1">#REF!</definedName>
    <definedName name="_Regression_Out" hidden="1">#REF!</definedName>
    <definedName name="_Regression_X" localSheetId="10" hidden="1">#REF!</definedName>
    <definedName name="_Regression_X" hidden="1">#REF!</definedName>
    <definedName name="_Regression_Y" localSheetId="10" hidden="1">#REF!</definedName>
    <definedName name="_Regression_Y" hidden="1">#REF!</definedName>
    <definedName name="_ROD01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localSheetId="11" hidden="1">{"'Sheet1'!$L$16"}</definedName>
    <definedName name="_s1" hidden="1">{"'Sheet1'!$L$16"}</definedName>
    <definedName name="_s2" localSheetId="11" hidden="1">{"'Sheet1'!$L$16"}</definedName>
    <definedName name="_s2" hidden="1">{"'Sheet1'!$L$16"}</definedName>
    <definedName name="_s3" localSheetId="11" hidden="1">{"'Sheet1'!$L$16"}</definedName>
    <definedName name="_s3" hidden="1">{"'Sheet1'!$L$16"}</definedName>
    <definedName name="_s4" localSheetId="11" hidden="1">{"'Sheet1'!$L$16"}</definedName>
    <definedName name="_s4" hidden="1">{"'Sheet1'!$L$16"}</definedName>
    <definedName name="_s5" localSheetId="11" hidden="1">{"'Sheet1'!$L$16"}</definedName>
    <definedName name="_s5" hidden="1">{"'Sheet1'!$L$16"}</definedName>
    <definedName name="_s6" localSheetId="11" hidden="1">{#N/A,#N/A,FALSE,"Chi tiÆt"}</definedName>
    <definedName name="_s6" hidden="1">{#N/A,#N/A,FALSE,"Chi tiÆt"}</definedName>
    <definedName name="_s7" localSheetId="11" hidden="1">{#N/A,#N/A,FALSE,"Chi tiÆt"}</definedName>
    <definedName name="_s7" hidden="1">{#N/A,#N/A,FALSE,"Chi tiÆt"}</definedName>
    <definedName name="_se1" localSheetId="11" hidden="1">{#N/A,#N/A,FALSE,"m66";#N/A,#N/A,FALSE,"m66"}</definedName>
    <definedName name="_se1" hidden="1">{#N/A,#N/A,FALSE,"m66";#N/A,#N/A,FALSE,"m66"}</definedName>
    <definedName name="_Sort" localSheetId="10" hidden="1">[3]PLANBS3!#REF!</definedName>
    <definedName name="_Sort" localSheetId="25" hidden="1">#REF!</definedName>
    <definedName name="_Sort" localSheetId="24" hidden="1">#REF!</definedName>
    <definedName name="_Sort" localSheetId="22" hidden="1">#REF!</definedName>
    <definedName name="_Sort" localSheetId="0" hidden="1">#REF!</definedName>
    <definedName name="_Sort" hidden="1">[3]PLANBS3!#REF!</definedName>
    <definedName name="_Sort1" localSheetId="10" hidden="1">#REF!</definedName>
    <definedName name="_Sort1" hidden="1">#REF!</definedName>
    <definedName name="_Sort1.1" localSheetId="10" hidden="1">#REF!</definedName>
    <definedName name="_Sort1.1" hidden="1">#REF!</definedName>
    <definedName name="_Sort1.2" localSheetId="10" hidden="1">#REF!</definedName>
    <definedName name="_Sort1.2" hidden="1">#REF!</definedName>
    <definedName name="_Sort1.3" localSheetId="10" hidden="1">#REF!</definedName>
    <definedName name="_Sort1.3" hidden="1">#REF!</definedName>
    <definedName name="_sort2" localSheetId="10" hidden="1">#REF!</definedName>
    <definedName name="_sort2" hidden="1">#REF!</definedName>
    <definedName name="_sort3" localSheetId="10" hidden="1">#REF!</definedName>
    <definedName name="_sort3" hidden="1">#REF!</definedName>
    <definedName name="_T01" localSheetId="10" hidden="1">#REF!</definedName>
    <definedName name="_T01" hidden="1">#REF!</definedName>
    <definedName name="_T04" localSheetId="11" hidden="1">{#N/A,#N/A,FALSE,"CCTV"}</definedName>
    <definedName name="_T04" hidden="1">{#N/A,#N/A,FALSE,"CCTV"}</definedName>
    <definedName name="_t1" localSheetId="11" hidden="1">{"'Sheet1'!$L$16"}</definedName>
    <definedName name="_t1" hidden="1">{"'Sheet1'!$L$16"}</definedName>
    <definedName name="_T10" localSheetId="11" hidden="1">{"'Sheet1'!$L$16"}</definedName>
    <definedName name="_T10" hidden="1">{"'Sheet1'!$L$16"}</definedName>
    <definedName name="_t2" localSheetId="11" hidden="1">{"'Sheet1'!$L$16"}</definedName>
    <definedName name="_t2" hidden="1">{"'Sheet1'!$L$16"}</definedName>
    <definedName name="_t4" localSheetId="10" hidden="1">#REF!</definedName>
    <definedName name="_t4" hidden="1">#REF!</definedName>
    <definedName name="_t5" localSheetId="11" hidden="1">{"'Sheet1'!$L$16"}</definedName>
    <definedName name="_t5" hidden="1">{"'Sheet1'!$L$16"}</definedName>
    <definedName name="_t6" localSheetId="11" hidden="1">{"'Sheet1'!$L$16"}</definedName>
    <definedName name="_t6" hidden="1">{"'Sheet1'!$L$16"}</definedName>
    <definedName name="_t7" localSheetId="11" hidden="1">{"'Sheet1'!$L$16"}</definedName>
    <definedName name="_t7" hidden="1">{"'Sheet1'!$L$16"}</definedName>
    <definedName name="_t8" localSheetId="11" hidden="1">{#N/A,#N/A,FALSE,"Chi tiÆt"}</definedName>
    <definedName name="_t8" hidden="1">{#N/A,#N/A,FALSE,"Chi tiÆt"}</definedName>
    <definedName name="_t9" localSheetId="11" hidden="1">{"'Sheet1'!$L$16"}</definedName>
    <definedName name="_t9" hidden="1">{"'Sheet1'!$L$16"}</definedName>
    <definedName name="_Table1_In1" localSheetId="10" hidden="1">[5]DIL4!#REF!</definedName>
    <definedName name="_Table1_In1" localSheetId="25" hidden="1">#REF!</definedName>
    <definedName name="_Table1_In1" localSheetId="24" hidden="1">#REF!</definedName>
    <definedName name="_Table1_In1" localSheetId="22" hidden="1">#REF!</definedName>
    <definedName name="_Table1_In1" localSheetId="0" hidden="1">#REF!</definedName>
    <definedName name="_Table1_In1" hidden="1">[5]DIL4!#REF!</definedName>
    <definedName name="_Table1_Out" localSheetId="25" hidden="1">#REF!</definedName>
    <definedName name="_Table1_Out" localSheetId="24" hidden="1">#REF!</definedName>
    <definedName name="_Table1_Out" localSheetId="22" hidden="1">#REF!</definedName>
    <definedName name="_Table1_Out" localSheetId="0" hidden="1">#REF!</definedName>
    <definedName name="_Table1_Out" hidden="1">[5]DIL4!$E$59:$I$68</definedName>
    <definedName name="_Table2_In1" localSheetId="10" hidden="1">[5]DIL4!#REF!</definedName>
    <definedName name="_Table2_In1" localSheetId="25" hidden="1">#REF!</definedName>
    <definedName name="_Table2_In1" localSheetId="24" hidden="1">#REF!</definedName>
    <definedName name="_Table2_In1" localSheetId="22" hidden="1">#REF!</definedName>
    <definedName name="_Table2_In1" localSheetId="0" hidden="1">#REF!</definedName>
    <definedName name="_Table2_In1" hidden="1">[5]DIL4!#REF!</definedName>
    <definedName name="_Table2_In2" localSheetId="10" hidden="1">[5]DIL4!#REF!</definedName>
    <definedName name="_Table2_In2" localSheetId="25" hidden="1">#REF!</definedName>
    <definedName name="_Table2_In2" localSheetId="24" hidden="1">#REF!</definedName>
    <definedName name="_Table2_In2" localSheetId="22" hidden="1">#REF!</definedName>
    <definedName name="_Table2_In2" localSheetId="0" hidden="1">#REF!</definedName>
    <definedName name="_Table2_In2" hidden="1">[5]DIL4!#REF!</definedName>
    <definedName name="_Table2_Out" localSheetId="25" hidden="1">#REF!</definedName>
    <definedName name="_Table2_Out" localSheetId="24" hidden="1">#REF!</definedName>
    <definedName name="_Table2_Out" localSheetId="22" hidden="1">#REF!</definedName>
    <definedName name="_Table2_Out" localSheetId="0" hidden="1">#REF!</definedName>
    <definedName name="_Table2_Out" hidden="1">[5]DIL4!$B$36:$M$47</definedName>
    <definedName name="_thu1" localSheetId="11" hidden="1">{"'Sheet1'!$L$16"}</definedName>
    <definedName name="_thu1" hidden="1">{"'Sheet1'!$L$16"}</definedName>
    <definedName name="_thu1_1" localSheetId="11" hidden="1">{"'Sheet1'!$L$16"}</definedName>
    <definedName name="_thu1_1" hidden="1">{"'Sheet1'!$L$16"}</definedName>
    <definedName name="_thu1_1_1" localSheetId="11" hidden="1">{"'Sheet1'!$L$16"}</definedName>
    <definedName name="_thu1_1_1" hidden="1">{"'Sheet1'!$L$16"}</definedName>
    <definedName name="_thu1_1_1_1" localSheetId="11" hidden="1">{"'Sheet1'!$L$16"}</definedName>
    <definedName name="_thu1_1_1_1" hidden="1">{"'Sheet1'!$L$16"}</definedName>
    <definedName name="_thu1_1_1_2" localSheetId="11" hidden="1">{"'Sheet1'!$L$16"}</definedName>
    <definedName name="_thu1_1_1_2" hidden="1">{"'Sheet1'!$L$16"}</definedName>
    <definedName name="_thu1_1_2" localSheetId="11" hidden="1">{"'Sheet1'!$L$16"}</definedName>
    <definedName name="_thu1_1_2" hidden="1">{"'Sheet1'!$L$16"}</definedName>
    <definedName name="_thu1_1_3" localSheetId="11" hidden="1">{"'Sheet1'!$L$16"}</definedName>
    <definedName name="_thu1_1_3" hidden="1">{"'Sheet1'!$L$16"}</definedName>
    <definedName name="_thu1_2" localSheetId="11" hidden="1">{"'Sheet1'!$L$16"}</definedName>
    <definedName name="_thu1_2" hidden="1">{"'Sheet1'!$L$16"}</definedName>
    <definedName name="_thu1_2_1" localSheetId="11" hidden="1">{"'Sheet1'!$L$16"}</definedName>
    <definedName name="_thu1_2_1" hidden="1">{"'Sheet1'!$L$16"}</definedName>
    <definedName name="_thu1_2_2" localSheetId="11" hidden="1">{"'Sheet1'!$L$16"}</definedName>
    <definedName name="_thu1_2_2" hidden="1">{"'Sheet1'!$L$16"}</definedName>
    <definedName name="_thu1_3" localSheetId="11" hidden="1">{"'Sheet1'!$L$16"}</definedName>
    <definedName name="_thu1_3" hidden="1">{"'Sheet1'!$L$16"}</definedName>
    <definedName name="_thu1_4" localSheetId="11" hidden="1">{"'Sheet1'!$L$16"}</definedName>
    <definedName name="_thu1_4" hidden="1">{"'Sheet1'!$L$16"}</definedName>
    <definedName name="_thu2" localSheetId="11" hidden="1">{"'Sheet1'!$L$16"}</definedName>
    <definedName name="_thu2" hidden="1">{"'Sheet1'!$L$16"}</definedName>
    <definedName name="_thu2_1" localSheetId="11" hidden="1">{"'Sheet1'!$L$16"}</definedName>
    <definedName name="_thu2_1" hidden="1">{"'Sheet1'!$L$16"}</definedName>
    <definedName name="_thu2_1_1" localSheetId="11" hidden="1">{"'Sheet1'!$L$16"}</definedName>
    <definedName name="_thu2_1_1" hidden="1">{"'Sheet1'!$L$16"}</definedName>
    <definedName name="_thu2_1_1_1" localSheetId="11" hidden="1">{"'Sheet1'!$L$16"}</definedName>
    <definedName name="_thu2_1_1_1" hidden="1">{"'Sheet1'!$L$16"}</definedName>
    <definedName name="_thu2_1_1_2" localSheetId="11" hidden="1">{"'Sheet1'!$L$16"}</definedName>
    <definedName name="_thu2_1_1_2" hidden="1">{"'Sheet1'!$L$16"}</definedName>
    <definedName name="_thu2_1_2" localSheetId="11" hidden="1">{"'Sheet1'!$L$16"}</definedName>
    <definedName name="_thu2_1_2" hidden="1">{"'Sheet1'!$L$16"}</definedName>
    <definedName name="_thu2_1_3" localSheetId="11" hidden="1">{"'Sheet1'!$L$16"}</definedName>
    <definedName name="_thu2_1_3" hidden="1">{"'Sheet1'!$L$16"}</definedName>
    <definedName name="_thu2_2" localSheetId="11" hidden="1">{"'Sheet1'!$L$16"}</definedName>
    <definedName name="_thu2_2" hidden="1">{"'Sheet1'!$L$16"}</definedName>
    <definedName name="_thu2_2_1" localSheetId="11" hidden="1">{"'Sheet1'!$L$16"}</definedName>
    <definedName name="_thu2_2_1" hidden="1">{"'Sheet1'!$L$16"}</definedName>
    <definedName name="_thu2_2_2" localSheetId="11" hidden="1">{"'Sheet1'!$L$16"}</definedName>
    <definedName name="_thu2_2_2" hidden="1">{"'Sheet1'!$L$16"}</definedName>
    <definedName name="_thu2_3" localSheetId="11" hidden="1">{"'Sheet1'!$L$16"}</definedName>
    <definedName name="_thu2_3" hidden="1">{"'Sheet1'!$L$16"}</definedName>
    <definedName name="_thu2_4" localSheetId="11" hidden="1">{"'Sheet1'!$L$16"}</definedName>
    <definedName name="_thu2_4" hidden="1">{"'Sheet1'!$L$16"}</definedName>
    <definedName name="_thu4" localSheetId="11" hidden="1">{"'Sheet1'!$L$16"}</definedName>
    <definedName name="_thu4" hidden="1">{"'Sheet1'!$L$16"}</definedName>
    <definedName name="_thu4_1" localSheetId="11" hidden="1">{"'Sheet1'!$L$16"}</definedName>
    <definedName name="_thu4_1" hidden="1">{"'Sheet1'!$L$16"}</definedName>
    <definedName name="_thu4_1_1" localSheetId="11" hidden="1">{"'Sheet1'!$L$16"}</definedName>
    <definedName name="_thu4_1_1" hidden="1">{"'Sheet1'!$L$16"}</definedName>
    <definedName name="_thu4_1_1_1" localSheetId="11" hidden="1">{"'Sheet1'!$L$16"}</definedName>
    <definedName name="_thu4_1_1_1" hidden="1">{"'Sheet1'!$L$16"}</definedName>
    <definedName name="_thu4_1_1_2" localSheetId="11" hidden="1">{"'Sheet1'!$L$16"}</definedName>
    <definedName name="_thu4_1_1_2" hidden="1">{"'Sheet1'!$L$16"}</definedName>
    <definedName name="_thu4_1_2" localSheetId="11" hidden="1">{"'Sheet1'!$L$16"}</definedName>
    <definedName name="_thu4_1_2" hidden="1">{"'Sheet1'!$L$16"}</definedName>
    <definedName name="_thu4_1_3" localSheetId="11" hidden="1">{"'Sheet1'!$L$16"}</definedName>
    <definedName name="_thu4_1_3" hidden="1">{"'Sheet1'!$L$16"}</definedName>
    <definedName name="_thu4_2" localSheetId="11" hidden="1">{"'Sheet1'!$L$16"}</definedName>
    <definedName name="_thu4_2" hidden="1">{"'Sheet1'!$L$16"}</definedName>
    <definedName name="_thu4_2_1" localSheetId="11" hidden="1">{"'Sheet1'!$L$16"}</definedName>
    <definedName name="_thu4_2_1" hidden="1">{"'Sheet1'!$L$16"}</definedName>
    <definedName name="_thu4_2_2" localSheetId="11" hidden="1">{"'Sheet1'!$L$16"}</definedName>
    <definedName name="_thu4_2_2" hidden="1">{"'Sheet1'!$L$16"}</definedName>
    <definedName name="_thu4_3" localSheetId="11" hidden="1">{"'Sheet1'!$L$16"}</definedName>
    <definedName name="_thu4_3" hidden="1">{"'Sheet1'!$L$16"}</definedName>
    <definedName name="_thu4_4" localSheetId="11" hidden="1">{"'Sheet1'!$L$16"}</definedName>
    <definedName name="_thu4_4" hidden="1">{"'Sheet1'!$L$16"}</definedName>
    <definedName name="_thu5" localSheetId="11" hidden="1">{"'Sheet1'!$L$16"}</definedName>
    <definedName name="_thu5" hidden="1">{"'Sheet1'!$L$16"}</definedName>
    <definedName name="_thu5_1" localSheetId="11" hidden="1">{"'Sheet1'!$L$16"}</definedName>
    <definedName name="_thu5_1" hidden="1">{"'Sheet1'!$L$16"}</definedName>
    <definedName name="_thu5_1_1" localSheetId="11" hidden="1">{"'Sheet1'!$L$16"}</definedName>
    <definedName name="_thu5_1_1" hidden="1">{"'Sheet1'!$L$16"}</definedName>
    <definedName name="_thu5_1_1_1" localSheetId="11" hidden="1">{"'Sheet1'!$L$16"}</definedName>
    <definedName name="_thu5_1_1_1" hidden="1">{"'Sheet1'!$L$16"}</definedName>
    <definedName name="_thu5_1_1_2" localSheetId="11" hidden="1">{"'Sheet1'!$L$16"}</definedName>
    <definedName name="_thu5_1_1_2" hidden="1">{"'Sheet1'!$L$16"}</definedName>
    <definedName name="_thu5_1_2" localSheetId="11" hidden="1">{"'Sheet1'!$L$16"}</definedName>
    <definedName name="_thu5_1_2" hidden="1">{"'Sheet1'!$L$16"}</definedName>
    <definedName name="_thu5_1_3" localSheetId="11" hidden="1">{"'Sheet1'!$L$16"}</definedName>
    <definedName name="_thu5_1_3" hidden="1">{"'Sheet1'!$L$16"}</definedName>
    <definedName name="_thu5_2" localSheetId="11" hidden="1">{"'Sheet1'!$L$16"}</definedName>
    <definedName name="_thu5_2" hidden="1">{"'Sheet1'!$L$16"}</definedName>
    <definedName name="_thu5_2_1" localSheetId="11" hidden="1">{"'Sheet1'!$L$16"}</definedName>
    <definedName name="_thu5_2_1" hidden="1">{"'Sheet1'!$L$16"}</definedName>
    <definedName name="_thu5_2_2" localSheetId="11" hidden="1">{"'Sheet1'!$L$16"}</definedName>
    <definedName name="_thu5_2_2" hidden="1">{"'Sheet1'!$L$16"}</definedName>
    <definedName name="_thu5_3" localSheetId="11" hidden="1">{"'Sheet1'!$L$16"}</definedName>
    <definedName name="_thu5_3" hidden="1">{"'Sheet1'!$L$16"}</definedName>
    <definedName name="_thu5_4" localSheetId="11" hidden="1">{"'Sheet1'!$L$16"}</definedName>
    <definedName name="_thu5_4" hidden="1">{"'Sheet1'!$L$16"}</definedName>
    <definedName name="_tm2" localSheetId="11" hidden="1">{#N/A,#N/A,FALSE,"Chi tiÆt"}</definedName>
    <definedName name="_tm2" localSheetId="25" hidden="1">{#N/A,#N/A,FALSE,"Chi tiÆt"}</definedName>
    <definedName name="_tm2" localSheetId="24" hidden="1">{#N/A,#N/A,FALSE,"Chi tiÆt"}</definedName>
    <definedName name="_tm2" localSheetId="22" hidden="1">{#N/A,#N/A,FALSE,"Chi tiÆt"}</definedName>
    <definedName name="_tm2" localSheetId="0" hidden="1">{#N/A,#N/A,FALSE,"Chi tiÆt"}</definedName>
    <definedName name="_tm2" hidden="1">{#N/A,#N/A,FALSE,"Chi tiÆt"}</definedName>
    <definedName name="_tt3" localSheetId="11" hidden="1">{"'Sheet1'!$L$16"}</definedName>
    <definedName name="_tt3" hidden="1">{"'Sheet1'!$L$16"}</definedName>
    <definedName name="_u18" localSheetId="11" hidden="1">{"Tages_D",#N/A,FALSE,"Tagesbericht";"Tages_PL",#N/A,FALSE,"Tagesbericht"}</definedName>
    <definedName name="_u18" hidden="1">{"Tages_D",#N/A,FALSE,"Tagesbericht";"Tages_PL",#N/A,FALSE,"Tagesbericht"}</definedName>
    <definedName name="_u20" localSheetId="11" hidden="1">{"fleisch",#N/A,FALSE,"WG HK";"food",#N/A,FALSE,"WG HK";"hartwaren",#N/A,FALSE,"WG HK";"weichwaren",#N/A,FALSE,"WG HK"}</definedName>
    <definedName name="_u20" hidden="1">{"fleisch",#N/A,FALSE,"WG HK";"food",#N/A,FALSE,"WG HK";"hartwaren",#N/A,FALSE,"WG HK";"weichwaren",#N/A,FALSE,"WG HK"}</definedName>
    <definedName name="_U3" localSheetId="11" hidden="1">{#N/A,#N/A,FALSE,"Aging Summary";#N/A,#N/A,FALSE,"Ratio Analysis";#N/A,#N/A,FALSE,"Test 120 Day Accts";#N/A,#N/A,FALSE,"Tickmarks"}</definedName>
    <definedName name="_U3" hidden="1">{#N/A,#N/A,FALSE,"Aging Summary";#N/A,#N/A,FALSE,"Ratio Analysis";#N/A,#N/A,FALSE,"Test 120 Day Accts";#N/A,#N/A,FALSE,"Tickmarks"}</definedName>
    <definedName name="_UB1" localSheetId="11" hidden="1">{"'Feb 99'!$A$1:$G$30"}</definedName>
    <definedName name="_UB1" hidden="1">{"'Feb 99'!$A$1:$G$30"}</definedName>
    <definedName name="_UB2" localSheetId="11" hidden="1">{"'Feb 99'!$A$1:$G$30"}</definedName>
    <definedName name="_UB2" hidden="1">{"'Feb 99'!$A$1:$G$30"}</definedName>
    <definedName name="_uyu6" localSheetId="11" hidden="1">BlankMacro1</definedName>
    <definedName name="_uyu6" localSheetId="10" hidden="1">BlankMacro1</definedName>
    <definedName name="_uyu6" hidden="1">BlankMacro1</definedName>
    <definedName name="_w2" localSheetId="11" hidden="1">{"'Sheet1'!$L$16"}</definedName>
    <definedName name="_w2" hidden="1">{"'Sheet1'!$L$16"}</definedName>
    <definedName name="_w3" localSheetId="11" hidden="1">{"'Sheet1'!$L$16"}</definedName>
    <definedName name="_w3" hidden="1">{"'Sheet1'!$L$16"}</definedName>
    <definedName name="_w4" localSheetId="11" hidden="1">{"'Sheet1'!$L$16"}</definedName>
    <definedName name="_w4" hidden="1">{"'Sheet1'!$L$16"}</definedName>
    <definedName name="_w5" localSheetId="11" hidden="1">{"'Sheet1'!$L$16"}</definedName>
    <definedName name="_w5" hidden="1">{"'Sheet1'!$L$16"}</definedName>
    <definedName name="_w6" localSheetId="11" hidden="1">{#N/A,#N/A,FALSE,"Chi tiÆt"}</definedName>
    <definedName name="_w6" hidden="1">{#N/A,#N/A,FALSE,"Chi tiÆt"}</definedName>
    <definedName name="_w8" localSheetId="11" hidden="1">{"'Sheet1'!$L$16"}</definedName>
    <definedName name="_w8" hidden="1">{"'Sheet1'!$L$16"}</definedName>
    <definedName name="_w9" localSheetId="11" hidden="1">{"'Sheet1'!$L$16"}</definedName>
    <definedName name="_w9" hidden="1">{"'Sheet1'!$L$16"}</definedName>
    <definedName name="_wrn1" localSheetId="11" hidden="1">{#N/A,#N/A,FALSE,"SPLIT1";#N/A,#N/A,FALSE,"SPLIT2";#N/A,#N/A,FALSE,"TELEX";#N/A,#N/A,FALSE,"TELEX"}</definedName>
    <definedName name="_wrn1" hidden="1">{#N/A,#N/A,FALSE,"SPLIT1";#N/A,#N/A,FALSE,"SPLIT2";#N/A,#N/A,FALSE,"TELEX";#N/A,#N/A,FALSE,"TELEX"}</definedName>
    <definedName name="_ww2" localSheetId="11" hidden="1">{#N/A,#N/A,FALSE,"Admin";#N/A,#N/A,FALSE,"Other"}</definedName>
    <definedName name="_ww2" localSheetId="25" hidden="1">{#N/A,#N/A,FALSE,"Admin";#N/A,#N/A,FALSE,"Other"}</definedName>
    <definedName name="_ww2" localSheetId="24" hidden="1">{#N/A,#N/A,FALSE,"Admin";#N/A,#N/A,FALSE,"Other"}</definedName>
    <definedName name="_ww2" localSheetId="22" hidden="1">{#N/A,#N/A,FALSE,"Admin";#N/A,#N/A,FALSE,"Other"}</definedName>
    <definedName name="_ww2" localSheetId="0" hidden="1">{#N/A,#N/A,FALSE,"Admin";#N/A,#N/A,FALSE,"Other"}</definedName>
    <definedName name="_ww2" hidden="1">{#N/A,#N/A,FALSE,"Admin";#N/A,#N/A,FALSE,"Other"}</definedName>
    <definedName name="_Z1" localSheetId="11" hidden="1">{"'ตัวอย่าง'!$A$1:$O$21"}</definedName>
    <definedName name="_Z1" localSheetId="0" hidden="1">{"'ตัวอย่าง'!$A$1:$O$21"}</definedName>
    <definedName name="_Z1" hidden="1">{"'ตัวอย่าง'!$A$1:$O$21"}</definedName>
    <definedName name="µ" localSheetId="11" hidden="1">{"'Sheet1'!$L$16"}</definedName>
    <definedName name="µ" hidden="1">{"'Sheet1'!$L$16"}</definedName>
    <definedName name="a" localSheetId="10">#REF!</definedName>
    <definedName name="a" localSheetId="0" hidden="1">{#N/A,#N/A,FALSE,"TL";#N/A,#N/A,FALSE,"KK";#N/A,#N/A,FALSE,"TS";#N/A,#N/A,FALSE,"KW";#N/A,#N/A,FALSE,"LP";#N/A,#N/A,FALSE,"DC"}</definedName>
    <definedName name="a">#REF!</definedName>
    <definedName name="á" localSheetId="11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à" localSheetId="10" hidden="1">#REF!</definedName>
    <definedName name="à" hidden="1">#REF!</definedName>
    <definedName name="â" localSheetId="11" hidden="1">{"'Sheet1'!$L$16"}</definedName>
    <definedName name="â" localSheetId="25" hidden="1">{"'Sheet1'!$L$16"}</definedName>
    <definedName name="â" localSheetId="24" hidden="1">{"'Sheet1'!$L$16"}</definedName>
    <definedName name="â" localSheetId="22" hidden="1">{"'Sheet1'!$L$16"}</definedName>
    <definedName name="â" localSheetId="0" hidden="1">{"'Sheet1'!$L$16"}</definedName>
    <definedName name="â" hidden="1">{"'Sheet1'!$L$16"}</definedName>
    <definedName name="Ầ" localSheetId="11" hidden="1">{#N/A,#N/A,FALSE,"CCTV"}</definedName>
    <definedName name="Ầ" hidden="1">{#N/A,#N/A,FALSE,"CCTV"}</definedName>
    <definedName name="a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localSheetId="11" hidden="1">{#N/A,#N/A,FALSE,"Sheet1"}</definedName>
    <definedName name="A2A" hidden="1">{#N/A,#N/A,FALSE,"Sheet1"}</definedName>
    <definedName name="A2PRJE" localSheetId="11" hidden="1">{#N/A,#N/A,FALSE,"Sheet1"}</definedName>
    <definedName name="A2PRJE" hidden="1">{#N/A,#N/A,FALSE,"Sheet1"}</definedName>
    <definedName name="AA" localSheetId="11" hidden="1">{"F3 detail",#N/A,FALSE,"F1";"F3 Presentation",#N/A,FALSE,"F3 "}</definedName>
    <definedName name="aa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AA" hidden="1">{"F3 detail",#N/A,FALSE,"F1";"F3 Presentation",#N/A,FALSE,"F3 "}</definedName>
    <definedName name="aâ" localSheetId="11" hidden="1">{"'Sheet1'!$L$16"}</definedName>
    <definedName name="aâ" hidden="1">{"'Sheet1'!$L$16"}</definedName>
    <definedName name="AA.Report.Files" localSheetId="10" hidden="1">#REF!</definedName>
    <definedName name="AA.Report.Files" hidden="1">#REF!</definedName>
    <definedName name="AA.Reports.Available" localSheetId="10" hidden="1">#REF!</definedName>
    <definedName name="AA.Reports.Available" hidden="1">#REF!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25" hidden="1">{"Profit",#N/A,FALSE,"448k";"Capital",#N/A,FALSE,"448k"}</definedName>
    <definedName name="aaaaa" localSheetId="24" hidden="1">{"Profit",#N/A,FALSE,"448k";"Capital",#N/A,FALSE,"448k"}</definedName>
    <definedName name="aaaaa" localSheetId="22" hidden="1">{"Profit",#N/A,FALSE,"448k";"Capital",#N/A,FALSE,"448k"}</definedName>
    <definedName name="aaaaa" localSheetId="0" hidden="1">{"Profit",#N/A,FALSE,"448k";"Capital",#N/A,FALSE,"448k"}</definedName>
    <definedName name="aaaaa" hidden="1">{"Profit",#N/A,FALSE,"448k";"Capital",#N/A,FALSE,"448k"}</definedName>
    <definedName name="aaaaaa" localSheetId="11" hidden="1">{#N/A,#N/A,FALSE,"CCTV"}</definedName>
    <definedName name="aaaaaa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aaaaaa" hidden="1">{#N/A,#N/A,FALSE,"CCTV"}</definedName>
    <definedName name="aaaaaaa" localSheetId="10" hidden="1">#REF!</definedName>
    <definedName name="aaaaaaa" hidden="1">#REF!</definedName>
    <definedName name="aaaaaaaa" localSheetId="11" hidden="1">{"Tages_D",#N/A,FALSE,"Tagesbericht";"Tages_PL",#N/A,FALSE,"Tagesbericht"}</definedName>
    <definedName name="aaaaaaaa" localSheetId="0" hidden="1">{"'ตัวอย่าง'!$A$1:$O$21"}</definedName>
    <definedName name="aaaaaaaa" hidden="1">{"Tages_D",#N/A,FALSE,"Tagesbericht";"Tages_PL",#N/A,FALSE,"Tagesbericht"}</definedName>
    <definedName name="aaaaaaaaaa" localSheetId="11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localSheetId="10" hidden="1">#REF!</definedName>
    <definedName name="AAAAAAAAAAAAA" localSheetId="25" hidden="1">#REF!</definedName>
    <definedName name="AAAAAAAAAAAAA" hidden="1">#REF!</definedName>
    <definedName name="aaaaaaaaaaaaaaaa" localSheetId="11" hidden="1">{0}</definedName>
    <definedName name="aaaaaaaaaaaaaaaa" hidden="1">{0}</definedName>
    <definedName name="aaag" localSheetId="11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11" hidden="1">{"'매출계획'!$D$2"}</definedName>
    <definedName name="aad" hidden="1">{"'매출계획'!$D$2"}</definedName>
    <definedName name="aas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localSheetId="11" hidden="1">{#N/A,#N/A,FALSE,"SPLIT1";#N/A,#N/A,FALSE,"SPLIT2";#N/A,#N/A,FALSE,"TELEX";#N/A,#N/A,FALSE,"TELEX";#N/A,#N/A,FALSE,"VCB";#N/A,#N/A,FALSE,"VCB"}</definedName>
    <definedName name="aassd" hidden="1">{#N/A,#N/A,FALSE,"SPLIT1";#N/A,#N/A,FALSE,"SPLIT2";#N/A,#N/A,FALSE,"TELEX";#N/A,#N/A,FALSE,"TELEX";#N/A,#N/A,FALSE,"VCB";#N/A,#N/A,FALSE,"VCB"}</definedName>
    <definedName name="ää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localSheetId="11" hidden="1">{"weichwaren",#N/A,FALSE,"Liste 1";"hartwaren",#N/A,FALSE,"Liste 1";"food",#N/A,FALSE,"Liste 1";"fleisch",#N/A,FALSE,"Liste 1"}</definedName>
    <definedName name="aawe" hidden="1">{"weichwaren",#N/A,FALSE,"Liste 1";"hartwaren",#N/A,FALSE,"Liste 1";"food",#N/A,FALSE,"Liste 1";"fleisch",#N/A,FALSE,"Liste 1"}</definedName>
    <definedName name="aaww" localSheetId="11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localSheetId="11" hidden="1">{#N/A,#N/A,FALSE,"Aging Summary";#N/A,#N/A,FALSE,"Ratio Analysis";#N/A,#N/A,FALSE,"Test 120 Day Accts";#N/A,#N/A,FALSE,"Tickmarks"}</definedName>
    <definedName name="ab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B" hidden="1">{#N/A,#N/A,FALSE,"Aging Summary";#N/A,#N/A,FALSE,"Ratio Analysis";#N/A,#N/A,FALSE,"Test 120 Day Accts";#N/A,#N/A,FALSE,"Tickmarks"}</definedName>
    <definedName name="abc" localSheetId="11" hidden="1">{"'매출계획'!$D$2"}</definedName>
    <definedName name="abc" hidden="1">{"'매출계획'!$D$2"}</definedName>
    <definedName name="ac" localSheetId="10" hidden="1">#REF!</definedName>
    <definedName name="ac" hidden="1">#REF!</definedName>
    <definedName name="Access_Button" hidden="1">"Primark_SUMMER_1998_SUMMARY_List"</definedName>
    <definedName name="AccessDatabase" localSheetId="0" hidden="1">"C:\DATA\KEVIN\MODELS\Model 0218.mdb"</definedName>
    <definedName name="AccessDatabase" hidden="1">"H:\My Documents\PLAN\Primark.mdb"</definedName>
    <definedName name="AccessOpt" hidden="1">"Yes"</definedName>
    <definedName name="Accounts" localSheetId="10">#REF!</definedName>
    <definedName name="Accounts">#REF!</definedName>
    <definedName name="ấcdv" localSheetId="11" hidden="1">{#N/A,#N/A,FALSE,"Week 2002";#N/A,#N/A,FALSE,"YTD 2002";#N/A,#N/A,FALSE,"Quarterly Trend(Q3)"}</definedName>
    <definedName name="ấcdv" hidden="1">{#N/A,#N/A,FALSE,"Week 2002";#N/A,#N/A,FALSE,"YTD 2002";#N/A,#N/A,FALSE,"Quarterly Trend(Q3)"}</definedName>
    <definedName name="ACT" localSheetId="11" hidden="1">{#N/A,#N/A,FALSE,"TL";#N/A,#N/A,FALSE,"KK";#N/A,#N/A,FALSE,"TS";#N/A,#N/A,FALSE,"KW";#N/A,#N/A,FALSE,"LP";#N/A,#N/A,FALSE,"DC"}</definedName>
    <definedName name="ACT" hidden="1">{#N/A,#N/A,FALSE,"TL";#N/A,#N/A,FALSE,"KK";#N/A,#N/A,FALSE,"TS";#N/A,#N/A,FALSE,"KW";#N/A,#N/A,FALSE,"LP";#N/A,#N/A,FALSE,"DC"}</definedName>
    <definedName name="Activity_Reports" localSheetId="10">#REF!</definedName>
    <definedName name="Activity_Reports">#REF!</definedName>
    <definedName name="ad" localSheetId="11" hidden="1">{"income",#N/A,FALSE,"INCOME"}</definedName>
    <definedName name="ad" localSheetId="0" hidden="1">{"income",#N/A,FALSE,"INCOME"}</definedName>
    <definedName name="ad" hidden="1">{"income",#N/A,FALSE,"INCOME"}</definedName>
    <definedName name="àd" localSheetId="11" hidden="1">{"Offgrid",#N/A,FALSE,"OFFGRID";"Region",#N/A,FALSE,"REGION";"Offgrid -2",#N/A,FALSE,"OFFGRID";"WTP",#N/A,FALSE,"WTP";"WTP -2",#N/A,FALSE,"WTP";"Project",#N/A,FALSE,"PROJECT";"Summary -2",#N/A,FALSE,"SUMMARY"}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localSheetId="11" hidden="1">{"'매출계획'!$D$2"}</definedName>
    <definedName name="ADAS" hidden="1">{"'매출계획'!$D$2"}</definedName>
    <definedName name="adasadad" localSheetId="11" hidden="1">{#N/A,#N/A,TRUE,"BT M200 da 10x20"}</definedName>
    <definedName name="adasadad" hidden="1">{#N/A,#N/A,TRUE,"BT M200 da 10x20"}</definedName>
    <definedName name="ADC" localSheetId="11" hidden="1">{"'매출계획'!$D$2"}</definedName>
    <definedName name="ADC" hidden="1">{"'매출계획'!$D$2"}</definedName>
    <definedName name="add" localSheetId="10" hidden="1">#REF!</definedName>
    <definedName name="add" hidden="1">#REF!</definedName>
    <definedName name="adead" localSheetId="11" hidden="1">{"'Sheet1'!$L$16"}</definedName>
    <definedName name="adead" hidden="1">{"'Sheet1'!$L$16"}</definedName>
    <definedName name="ad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localSheetId="11" hidden="1">{#N/A,#N/A,FALSE,"CCTV"}</definedName>
    <definedName name="ÁDF" hidden="1">{#N/A,#N/A,FALSE,"CCTV"}</definedName>
    <definedName name="adfd" localSheetId="11" hidden="1">{0,#N/A,FALSE,0}</definedName>
    <definedName name="adfd" hidden="1">{0,#N/A,FALSE,0}</definedName>
    <definedName name="ADFHA" localSheetId="11" hidden="1">{"'Sheet1'!$L$16"}</definedName>
    <definedName name="ADFHA" hidden="1">{"'Sheet1'!$L$16"}</definedName>
    <definedName name="ADFHGADFH" localSheetId="11" hidden="1">{"'Sheet1'!$L$16"}</definedName>
    <definedName name="ADFHGADFH" hidden="1">{"'Sheet1'!$L$16"}</definedName>
    <definedName name="ADFJDGJ" localSheetId="11" hidden="1">{#N/A,#N/A,FALSE,"CCTV"}</definedName>
    <definedName name="ADFJDGJ" hidden="1">{#N/A,#N/A,FALSE,"CCTV"}</definedName>
    <definedName name="ADG" localSheetId="11" hidden="1">{"'매출계획'!$D$2"}</definedName>
    <definedName name="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" hidden="1">{"'매출계획'!$D$2"}</definedName>
    <definedName name="adgad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 localSheetId="10">#REF!</definedName>
    <definedName name="ADM">#REF!</definedName>
    <definedName name="adqad" localSheetId="11" hidden="1">{#N/A,#N/A,FALSE,"Gesamt";#N/A,#N/A,FALSE,"Ree KG";#N/A,#N/A,FALSE,"Ree Inter";#N/A,#N/A,FALSE,"BTM";#N/A,#N/A,FALSE,"GmbH";#N/A,#N/A,FALSE,"Sonstige"}</definedName>
    <definedName name="adqad" hidden="1">{#N/A,#N/A,FALSE,"Gesamt";#N/A,#N/A,FALSE,"Ree KG";#N/A,#N/A,FALSE,"Ree Inter";#N/A,#N/A,FALSE,"BTM";#N/A,#N/A,FALSE,"GmbH";#N/A,#N/A,FALSE,"Sonstige"}</definedName>
    <definedName name="adsadasdasd" localSheetId="10" hidden="1">#REF!</definedName>
    <definedName name="adsadasdasd" hidden="1">#REF!</definedName>
    <definedName name="adsasf" localSheetId="11" hidden="1">{"'Sheet1'!$L$16"}</definedName>
    <definedName name="adsasf" hidden="1">{"'Sheet1'!$L$16"}</definedName>
    <definedName name="adsf" localSheetId="11" hidden="1">{0,#N/A,FALSE,0}</definedName>
    <definedName name="adsf" hidden="1">{0,#N/A,FALSE,0}</definedName>
    <definedName name="adsf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localSheetId="11" hidden="1">{"HK PR",#N/A,FALSE,"HK";"SUMMARY",#N/A,FALSE,"PAYROLL";"SUMMARY",#N/A,FALSE,"PAYROLL";"HK PR",#N/A,FALSE,"HK"}</definedName>
    <definedName name="ae" hidden="1">{"HK PR",#N/A,FALSE,"HK";"SUMMARY",#N/A,FALSE,"PAYROLL";"SUMMARY",#N/A,FALSE,"PAYROLL";"HK PR",#N/A,FALSE,"HK"}</definedName>
    <definedName name="aef" localSheetId="11" hidden="1">{"'ตัวอย่าง'!$A$1:$O$21"}</definedName>
    <definedName name="aef" localSheetId="0" hidden="1">{"'ตัวอย่าง'!$A$1:$O$21"}</definedName>
    <definedName name="aef" hidden="1">{"'ตัวอย่าง'!$A$1:$O$21"}</definedName>
    <definedName name="AERG" localSheetId="11" hidden="1">{"'매출계획'!$D$2"}</definedName>
    <definedName name="AERG" hidden="1">{"'매출계획'!$D$2"}</definedName>
    <definedName name="AERT" localSheetId="11" hidden="1">{"'매출계획'!$D$2"}</definedName>
    <definedName name="AERT" hidden="1">{"'매출계획'!$D$2"}</definedName>
    <definedName name="ÂF" localSheetId="11" hidden="1">{#N/A,#N/A,FALSE,"CCTV"}</definedName>
    <definedName name="ÂF" hidden="1">{#N/A,#N/A,FALSE,"CCTV"}</definedName>
    <definedName name="afa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localSheetId="11" hidden="1">{"'ตัวอย่าง'!$A$1:$O$21"}</definedName>
    <definedName name="afd" localSheetId="0" hidden="1">{"'ตัวอย่าง'!$A$1:$O$21"}</definedName>
    <definedName name="afd" hidden="1">{"'ตัวอย่าง'!$A$1:$O$21"}</definedName>
    <definedName name="afd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localSheetId="11" hidden="1">{#N/A,#N/A,FALSE,"CCTV"}</definedName>
    <definedName name="afdasgh" hidden="1">{#N/A,#N/A,FALSE,"CCTV"}</definedName>
    <definedName name="afdsfdg" localSheetId="11" hidden="1">{#N/A,#N/A,FALSE,"CCTV"}</definedName>
    <definedName name="afdsfdg" hidden="1">{#N/A,#N/A,FALSE,"CCTV"}</definedName>
    <definedName name="afffgff" localSheetId="11" hidden="1">{#N/A,#N/A,FALSE,"CCTV"}</definedName>
    <definedName name="afffgff" hidden="1">{#N/A,#N/A,FALSE,"CCTV"}</definedName>
    <definedName name="afg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localSheetId="10" hidden="1">#REF!</definedName>
    <definedName name="afgFSDFD" hidden="1">#REF!</definedName>
    <definedName name="AG" localSheetId="11" hidden="1">{"'매출계획'!$D$2"}</definedName>
    <definedName name="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" hidden="1">{"'매출계획'!$D$2"}</definedName>
    <definedName name="ag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localSheetId="11" hidden="1">{#N/A,#N/A,FALSE,"CCTV"}</definedName>
    <definedName name="ÁGADFGA" hidden="1">{#N/A,#N/A,FALSE,"CCTV"}</definedName>
    <definedName name="agfa" localSheetId="11" hidden="1">{"'Sheet1'!$L$16"}</definedName>
    <definedName name="agfa" hidden="1">{"'Sheet1'!$L$16"}</definedName>
    <definedName name="ag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localSheetId="11" hidden="1">{#N/A,#N/A,FALSE,"CCTV"}</definedName>
    <definedName name="AH" hidden="1">{#N/A,#N/A,FALSE,"CCTV"}</definedName>
    <definedName name="ai" localSheetId="11" hidden="1">{"level1",#N/A,FALSE,"1_LEV";"LEVEL1",#N/A,FALSE,"1_LEV"}</definedName>
    <definedName name="ai" localSheetId="0" hidden="1">{"level1",#N/A,FALSE,"1_LEV";"LEVEL1",#N/A,FALSE,"1_LEV"}</definedName>
    <definedName name="ai" hidden="1">{"level1",#N/A,FALSE,"1_LEV";"LEVEL1",#N/A,FALSE,"1_LEV"}</definedName>
    <definedName name="alc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localSheetId="11" hidden="1">{"'Feb 99'!$A$1:$G$30"}</definedName>
    <definedName name="ALI" hidden="1">{"'Feb 99'!$A$1:$G$30"}</definedName>
    <definedName name="aLKFJFH" localSheetId="11" hidden="1">{#N/A,#N/A,FALSE,"CCTV"}</definedName>
    <definedName name="aLKFJFH" hidden="1">{#N/A,#N/A,FALSE,"CCTV"}</definedName>
    <definedName name="all" localSheetId="11" hidden="1">{#N/A,#N/A,FALSE,"m66";#N/A,#N/A,FALSE,"m66"}</definedName>
    <definedName name="all" hidden="1">{#N/A,#N/A,FALSE,"m66";#N/A,#N/A,FALSE,"m66"}</definedName>
    <definedName name="already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localSheetId="11" hidden="1">{"level1",#N/A,FALSE,"1_LEV";"LEVEL1",#N/A,FALSE,"1_LEV"}</definedName>
    <definedName name="amie" hidden="1">{"level1",#N/A,FALSE,"1_LEV";"LEVEL1",#N/A,FALSE,"1_LEV"}</definedName>
    <definedName name="ancd" localSheetId="11" hidden="1">{#N/A,#N/A,FALSE,"SPLIT1";#N/A,#N/A,FALSE,"SPLIT2";#N/A,#N/A,FALSE,"TELEX";#N/A,#N/A,FALSE,"TELEX";#N/A,#N/A,FALSE,"VCB";#N/A,#N/A,FALSE,"VCB"}</definedName>
    <definedName name="ancd" hidden="1">{#N/A,#N/A,FALSE,"SPLIT1";#N/A,#N/A,FALSE,"SPLIT2";#N/A,#N/A,FALSE,"TELEX";#N/A,#N/A,FALSE,"TELEX";#N/A,#N/A,FALSE,"VCB";#N/A,#N/A,FALSE,"VCB"}</definedName>
    <definedName name="anphong" localSheetId="11" hidden="1">{"'Sheet1'!$L$16"}</definedName>
    <definedName name="anphong" hidden="1">{"'Sheet1'!$L$16"}</definedName>
    <definedName name="anscount" localSheetId="25" hidden="1">2</definedName>
    <definedName name="anscount" localSheetId="24" hidden="1">2</definedName>
    <definedName name="anscount" localSheetId="22" hidden="1">2</definedName>
    <definedName name="anscount" localSheetId="0" hidden="1">1</definedName>
    <definedName name="anscount" hidden="1">1</definedName>
    <definedName name="appendix4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#REF!</definedName>
    <definedName name="APRDN" localSheetId="11" hidden="1">{"'Sheet1'!$L$16"}</definedName>
    <definedName name="APRDN" hidden="1">{"'Sheet1'!$L$16"}</definedName>
    <definedName name="AQWS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localSheetId="10" hidden="1">#REF!</definedName>
    <definedName name="AR" hidden="1">#REF!</definedName>
    <definedName name="AR_Trade" localSheetId="11" hidden="1">{#N/A,#N/A,FALSE,"Aging Summary";#N/A,#N/A,FALSE,"Ratio Analysis";#N/A,#N/A,FALSE,"Test 120 Day Accts";#N/A,#N/A,FALSE,"Tickmarks"}</definedName>
    <definedName name="AR_Trade" hidden="1">{#N/A,#N/A,FALSE,"Aging Summary";#N/A,#N/A,FALSE,"Ratio Analysis";#N/A,#N/A,FALSE,"Test 120 Day Accts";#N/A,#N/A,FALSE,"Tickmarks"}</definedName>
    <definedName name="arg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localSheetId="11" hidden="1">{#N/A,#N/A,FALSE,"Aging Summary";#N/A,#N/A,FALSE,"Ratio Analysis";#N/A,#N/A,FALSE,"Test 120 Day Accts";#N/A,#N/A,FALSE,"Tickmarks"}</definedName>
    <definedName name="ARO" hidden="1">{#N/A,#N/A,FALSE,"Aging Summary";#N/A,#N/A,FALSE,"Ratio Analysis";#N/A,#N/A,FALSE,"Test 120 Day Accts";#N/A,#N/A,FALSE,"Tickmarks"}</definedName>
    <definedName name="ART" localSheetId="11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0" hidden="1">{"'照明目录'!$A$1:$H$31"}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localSheetId="10" hidden="1">#REF!</definedName>
    <definedName name="AS2LinkLS" hidden="1">#REF!</definedName>
    <definedName name="AS2NamedRange" hidden="1">5</definedName>
    <definedName name="AS2ReportLS" hidden="1">1</definedName>
    <definedName name="AS2StaticLS" localSheetId="10" hidden="1">#REF!</definedName>
    <definedName name="AS2StaticLS" hidden="1">#REF!</definedName>
    <definedName name="AS2SyncStepLS" hidden="1">0</definedName>
    <definedName name="AS2TickmarkLS" localSheetId="10" hidden="1">#REF!</definedName>
    <definedName name="AS2TickmarkLS" hidden="1">#REF!</definedName>
    <definedName name="AS2VersionLS" hidden="1">300</definedName>
    <definedName name="as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as" localSheetId="0" hidden="1">{"'照明目录'!$A$1:$H$31"}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localSheetId="11" hidden="1">{"'Sheet1'!$L$16"}</definedName>
    <definedName name="asc" hidden="1">{"'Sheet1'!$L$16"}</definedName>
    <definedName name="asd" localSheetId="11" hidden="1">{"hilight2",#N/A,FALSE,"HILIGHT2"}</definedName>
    <definedName name="asd" hidden="1">{"hilight2",#N/A,FALSE,"HILIGHT2"}</definedName>
    <definedName name="asda" localSheetId="10" hidden="1">#REF!</definedName>
    <definedName name="asda" localSheetId="25" hidden="1">#REF!</definedName>
    <definedName name="asda" hidden="1">#REF!</definedName>
    <definedName name="asdadasd" localSheetId="10" hidden="1">#REF!</definedName>
    <definedName name="asdadasd" hidden="1">#REF!</definedName>
    <definedName name="asdasd" localSheetId="10" hidden="1">#REF!</definedName>
    <definedName name="asdasd" hidden="1">#REF!</definedName>
    <definedName name="asdasdas" localSheetId="11" hidden="1">{#N/A,#N/A,FALSE,"Sheet2"}</definedName>
    <definedName name="asdasdas" hidden="1">{#N/A,#N/A,FALSE,"Sheet2"}</definedName>
    <definedName name="asdasdasd" localSheetId="10" hidden="1">#REF!</definedName>
    <definedName name="asdasdasd" hidden="1">#REF!</definedName>
    <definedName name="asdasddfguer" localSheetId="10" hidden="1">#REF!</definedName>
    <definedName name="asdasddfguer" hidden="1">#REF!</definedName>
    <definedName name="asdaserqwr" localSheetId="11" hidden="1">{"'Sheet1'!$L$16"}</definedName>
    <definedName name="asdaserqwr" hidden="1">{"'Sheet1'!$L$16"}</definedName>
    <definedName name="asdcad" localSheetId="11" hidden="1">{#N/A,#N/A,FALSE,"CCTV"}</definedName>
    <definedName name="asdcad" hidden="1">{#N/A,#N/A,FALSE,"CCTV"}</definedName>
    <definedName name="asdf" localSheetId="10" hidden="1">#REF!</definedName>
    <definedName name="asdf" localSheetId="25" hidden="1">#REF!</definedName>
    <definedName name="asdf" hidden="1">#REF!</definedName>
    <definedName name="asdfadf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localSheetId="11" hidden="1">{#N/A,#N/A,FALSE,"SPLIT1";#N/A,#N/A,FALSE,"SPLIT2";#N/A,#N/A,FALSE,"TELEX";#N/A,#N/A,FALSE,"TELEX"}</definedName>
    <definedName name="asdfaqwerasdr" hidden="1">{#N/A,#N/A,FALSE,"SPLIT1";#N/A,#N/A,FALSE,"SPLIT2";#N/A,#N/A,FALSE,"TELEX";#N/A,#N/A,FALSE,"TELEX"}</definedName>
    <definedName name="asdfasd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localSheetId="11" hidden="1">{#N/A,#N/A,FALSE,"SPLIT1";#N/A,#N/A,FALSE,"SPLIT2";#N/A,#N/A,FALSE,"TELEX";#N/A,#N/A,FALSE,"TELEX";#N/A,#N/A,FALSE,"VCB";#N/A,#N/A,FALSE,"VCB"}</definedName>
    <definedName name="asdfasdfasdf" hidden="1">{#N/A,#N/A,FALSE,"SPLIT1";#N/A,#N/A,FALSE,"SPLIT2";#N/A,#N/A,FALSE,"TELEX";#N/A,#N/A,FALSE,"TELEX";#N/A,#N/A,FALSE,"VCB";#N/A,#N/A,FALSE,"VCB"}</definedName>
    <definedName name="asdfasdfasdfasdf" localSheetId="11" hidden="1">{#N/A,#N/A,FALSE,"SPLIT1";#N/A,#N/A,FALSE,"SPLIT2";#N/A,#N/A,FALSE,"TELEX";#N/A,#N/A,FALSE,"TELEX"}</definedName>
    <definedName name="asdfasdfasdfasdf" hidden="1">{#N/A,#N/A,FALSE,"SPLIT1";#N/A,#N/A,FALSE,"SPLIT2";#N/A,#N/A,FALSE,"TELEX";#N/A,#N/A,FALSE,"TELEX"}</definedName>
    <definedName name="asdfasdfasdfasdfasdf" localSheetId="11" hidden="1">{#N/A,#N/A,FALSE,"SPLIT1";#N/A,#N/A,FALSE,"SPLIT2";#N/A,#N/A,FALSE,"TELEX";#N/A,#N/A,FALSE,"TELEX";#N/A,#N/A,FALSE,"VCB";#N/A,#N/A,FALSE,"VCB"}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localSheetId="11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localSheetId="11" hidden="1">{#N/A,#N/A,FALSE,"SPLIT1";#N/A,#N/A,FALSE,"SPLIT2";#N/A,#N/A,FALSE,"TELEX";#N/A,#N/A,FALSE,"TELEX"}</definedName>
    <definedName name="asdfasdfasdgasgadfhadfh" hidden="1">{#N/A,#N/A,FALSE,"SPLIT1";#N/A,#N/A,FALSE,"SPLIT2";#N/A,#N/A,FALSE,"TELEX";#N/A,#N/A,FALSE,"TELEX"}</definedName>
    <definedName name="asdfasdfds" localSheetId="10" hidden="1">#REF!</definedName>
    <definedName name="asdfasdfds" hidden="1">#REF!</definedName>
    <definedName name="ASDFASERFWERWEF" localSheetId="10" hidden="1">#REF!</definedName>
    <definedName name="ASDFASERFWERWEF" hidden="1">#REF!</definedName>
    <definedName name="asdfgg" localSheetId="11" hidden="1">{#N/A,#N/A,FALSE,"SPLIT1";#N/A,#N/A,FALSE,"SPLIT2";#N/A,#N/A,FALSE,"TELEX";#N/A,#N/A,FALSE,"TELEX";#N/A,#N/A,FALSE,"VCB";#N/A,#N/A,FALSE,"VCB"}</definedName>
    <definedName name="asdfgg" hidden="1">{#N/A,#N/A,FALSE,"SPLIT1";#N/A,#N/A,FALSE,"SPLIT2";#N/A,#N/A,FALSE,"TELEX";#N/A,#N/A,FALSE,"TELEX";#N/A,#N/A,FALSE,"VCB";#N/A,#N/A,FALSE,"VCB"}</definedName>
    <definedName name="asdfggg" localSheetId="11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localSheetId="11" hidden="1">{#N/A,#N/A,FALSE,"CCTV"}</definedName>
    <definedName name="asdfgjhkjk" hidden="1">{#N/A,#N/A,FALSE,"CCTV"}</definedName>
    <definedName name="asdg" localSheetId="11" hidden="1">{"'1-TheatreBkgs'!$A$1:$L$102"}</definedName>
    <definedName name="asdg" hidden="1">{"'1-TheatreBkgs'!$A$1:$L$102"}</definedName>
    <definedName name="asdg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localSheetId="10" hidden="1">#REF!</definedName>
    <definedName name="ASDSVCSV" hidden="1">#REF!</definedName>
    <definedName name="ase" localSheetId="11" hidden="1">{"Tages_D",#N/A,FALSE,"Tagesbericht";"Tages_PL",#N/A,FALSE,"Tagesbericht"}</definedName>
    <definedName name="ase" hidden="1">{"Tages_D",#N/A,FALSE,"Tagesbericht";"Tages_PL",#N/A,FALSE,"Tagesbericht"}</definedName>
    <definedName name="ased" localSheetId="11" hidden="1">{"Tages_D",#N/A,FALSE,"Tagesbericht";"Tages_PL",#N/A,FALSE,"Tagesbericht"}</definedName>
    <definedName name="ased" hidden="1">{"Tages_D",#N/A,FALSE,"Tagesbericht";"Tages_PL",#N/A,FALSE,"Tagesbericht"}</definedName>
    <definedName name="asew" localSheetId="11" hidden="1">{"'ตัวอย่าง'!$A$1:$O$21"}</definedName>
    <definedName name="asew" localSheetId="0" hidden="1">{"'ตัวอย่าง'!$A$1:$O$21"}</definedName>
    <definedName name="asew" hidden="1">{"'ตัวอย่าง'!$A$1:$O$21"}</definedName>
    <definedName name="asfaf" localSheetId="11" hidden="1">{"level1",#N/A,FALSE,"1_LEV";"LEVEL1",#N/A,FALSE,"1_LEV"}</definedName>
    <definedName name="asfaf" hidden="1">{"level1",#N/A,FALSE,"1_LEV";"LEVEL1",#N/A,FALSE,"1_LEV"}</definedName>
    <definedName name="asfasf" localSheetId="11" hidden="1">{"'Sheet1'!$L$16"}</definedName>
    <definedName name="asfasf" hidden="1">{"'Sheet1'!$L$16"}</definedName>
    <definedName name="asfer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localSheetId="11" hidden="1">{"F3 Presentation",#N/A,FALSE,"F3 ";"F3 detail",#N/A,FALSE,"F3 "}</definedName>
    <definedName name="asgv" hidden="1">{"F3 Presentation",#N/A,FALSE,"F3 ";"F3 detail",#N/A,FALSE,"F3 "}</definedName>
    <definedName name="ass" localSheetId="11" hidden="1">{"revable",#N/A,FALSE,"REVABLE"}</definedName>
    <definedName name="ass" localSheetId="0" hidden="1">{"revable",#N/A,FALSE,"REVABLE"}</definedName>
    <definedName name="ass" hidden="1">{"revable",#N/A,FALSE,"REVABLE"}</definedName>
    <definedName name="assdd" localSheetId="11" hidden="1">{"'Sheet1'!$L$16"}</definedName>
    <definedName name="assdd" hidden="1">{"'Sheet1'!$L$16"}</definedName>
    <definedName name="asss" localSheetId="11" hidden="1">{"'1-TheatreBkgs'!$A$1:$L$102"}</definedName>
    <definedName name="asss" hidden="1">{"'1-TheatreBkgs'!$A$1:$L$102"}</definedName>
    <definedName name="assssssanidn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localSheetId="11" hidden="1">{"revable",#N/A,FALSE,"REVABLE"}</definedName>
    <definedName name="ast" hidden="1">{"revable",#N/A,FALSE,"REVABLE"}</definedName>
    <definedName name="asv" localSheetId="11" hidden="1">{"'Sheet1'!$L$16"}</definedName>
    <definedName name="asv" hidden="1">{"'Sheet1'!$L$16"}</definedName>
    <definedName name="asws" localSheetId="11" hidden="1">{#N/A,#N/A,FALSE,"CCTV"}</definedName>
    <definedName name="asws" hidden="1">{#N/A,#N/A,FALSE,"CCTV"}</definedName>
    <definedName name="ASㅁㄴㄴ" localSheetId="11" hidden="1">{"'매출계획'!$D$2"}</definedName>
    <definedName name="ASㅁㄴㄴ" hidden="1">{"'매출계획'!$D$2"}</definedName>
    <definedName name="AU" localSheetId="11" hidden="1">{"'Sheet1'!$L$16"}</definedName>
    <definedName name="AU" hidden="1">{"'Sheet1'!$L$16"}</definedName>
    <definedName name="Aug.05" localSheetId="11" hidden="1">{"'Sheet1'!$L$16"}</definedName>
    <definedName name="Aug.05" hidden="1">{"'Sheet1'!$L$16"}</definedName>
    <definedName name="AUGFIX01" localSheetId="11" hidden="1">{"level1",#N/A,FALSE,"1_LEV";"LEVEL1",#N/A,FALSE,"1_LEV"}</definedName>
    <definedName name="AUGFIX01" localSheetId="0" hidden="1">{"level1",#N/A,FALSE,"1_LEV";"LEVEL1",#N/A,FALSE,"1_LEV"}</definedName>
    <definedName name="AUGFIX01" hidden="1">{"level1",#N/A,FALSE,"1_LEV";"LEVEL1",#N/A,FALSE,"1_LEV"}</definedName>
    <definedName name="AUGFIX02" localSheetId="11" hidden="1">{"level1",#N/A,FALSE,"1_LEV";"LEVEL1",#N/A,FALSE,"1_LEV"}</definedName>
    <definedName name="AUGFIX02" localSheetId="0" hidden="1">{"level1",#N/A,FALSE,"1_LEV";"LEVEL1",#N/A,FALSE,"1_LEV"}</definedName>
    <definedName name="AUGFIX02" hidden="1">{"level1",#N/A,FALSE,"1_LEV";"LEVEL1",#N/A,FALSE,"1_LEV"}</definedName>
    <definedName name="avc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localSheetId="11" hidden="1">{"'매출계획'!$D$2"}</definedName>
    <definedName name="AWERT" hidden="1">{"'매출계획'!$D$2"}</definedName>
    <definedName name="awlfj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localSheetId="11" hidden="1">{"hilight1",#N/A,FALSE,"HILIGHT1"}</definedName>
    <definedName name="aWS" hidden="1">{"hilight1",#N/A,FALSE,"HILIGHT1"}</definedName>
    <definedName name="awsgtrf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localSheetId="11" hidden="1">{"'매출계획'!$D$2"}</definedName>
    <definedName name="AZ" hidden="1">{"'매출계획'!$D$2"}</definedName>
    <definedName name="B" localSheetId="10">#REF!</definedName>
    <definedName name="b" localSheetId="0" hidden="1">{"income",#N/A,FALSE,"INCOME"}</definedName>
    <definedName name="B">#REF!</definedName>
    <definedName name="B1.1" localSheetId="10" hidden="1">#REF!</definedName>
    <definedName name="B1.1" hidden="1">#REF!</definedName>
    <definedName name="BABA" localSheetId="11" hidden="1">{"'Sheet1'!$L$16"}</definedName>
    <definedName name="BABA" hidden="1">{"'Sheet1'!$L$16"}</definedName>
    <definedName name="back" localSheetId="10">#REF!</definedName>
    <definedName name="back">#REF!</definedName>
    <definedName name="bal" localSheetId="10" hidden="1">#REF!</definedName>
    <definedName name="bal" hidden="1">#REF!</definedName>
    <definedName name="balancesheet" localSheetId="10" hidden="1">#REF!</definedName>
    <definedName name="balancesheet" hidden="1">#REF!</definedName>
    <definedName name="ban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localSheetId="11" hidden="1">{"'Sheet1'!$L$16"}</definedName>
    <definedName name="banking1" localSheetId="25" hidden="1">{"'Sheet1'!$L$16"}</definedName>
    <definedName name="banking1" localSheetId="24" hidden="1">{"'Sheet1'!$L$16"}</definedName>
    <definedName name="banking1" localSheetId="22" hidden="1">{"'Sheet1'!$L$16"}</definedName>
    <definedName name="banking1" localSheetId="0" hidden="1">{"'Sheet1'!$L$16"}</definedName>
    <definedName name="banking1" hidden="1">{"'Sheet1'!$L$16"}</definedName>
    <definedName name="Bao" localSheetId="11" hidden="1">{#N/A,#N/A,FALSE,"Chi tiÆt"}</definedName>
    <definedName name="Bao" hidden="1">{#N/A,#N/A,FALSE,"Chi tiÆt"}</definedName>
    <definedName name="baogio" localSheetId="11" hidden="1">{#N/A,#N/A,FALSE,"CCTV"}</definedName>
    <definedName name="baogio" hidden="1">{#N/A,#N/A,FALSE,"CCTV"}</definedName>
    <definedName name="BASE1" localSheetId="11" hidden="1">{#N/A,#N/A,FALSE,"CCTV"}</definedName>
    <definedName name="BASE1" hidden="1">{#N/A,#N/A,FALSE,"CCTV"}</definedName>
    <definedName name="BASE2" localSheetId="11" hidden="1">{#N/A,#N/A,FALSE,"CCTV"}</definedName>
    <definedName name="BASE2" hidden="1">{#N/A,#N/A,FALSE,"CCTV"}</definedName>
    <definedName name="bb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{#N/A,#N/A,FALSE,"Assessment";#N/A,#N/A,FALSE,"Staffing";#N/A,#N/A,FALSE,"Hires";#N/A,#N/A,FALSE,"Assumptions"}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localSheetId="11" hidden="1">{"'ตัวอย่าง'!$A$1:$O$21"}</definedName>
    <definedName name="bbbbbbbbb" localSheetId="0" hidden="1">{"'ตัวอย่าง'!$A$1:$O$21"}</definedName>
    <definedName name="bbbbbbbbb" hidden="1">{"'ตัวอย่าง'!$A$1:$O$21"}</definedName>
    <definedName name="bcong5.03" localSheetId="11" hidden="1">{"'Sheet1'!$L$16"}</definedName>
    <definedName name="bcong5.03" hidden="1">{"'Sheet1'!$L$16"}</definedName>
    <definedName name="BCTHUET6" localSheetId="11" hidden="1">{"'Sheet1'!$L$16"}</definedName>
    <definedName name="BCTHUET6" hidden="1">{"'Sheet1'!$L$16"}</definedName>
    <definedName name="BCV" localSheetId="11" hidden="1">{"'매출계획'!$D$2"}</definedName>
    <definedName name="BCV" hidden="1">{"'매출계획'!$D$2"}</definedName>
    <definedName name="BEx00YBID5NGFPBA5XV5WKLV3XQ8" localSheetId="11" hidden="1">Stat Key #REF!</definedName>
    <definedName name="BEx00YBID5NGFPBA5XV5WKLV3XQ8" localSheetId="10" hidden="1">Stat Key #REF!</definedName>
    <definedName name="BEx00YBID5NGFPBA5XV5WKLV3XQ8" hidden="1">Stat Key #REF!</definedName>
    <definedName name="BEx00YRMWRRN9YYEO5QJFUWENZAZ" localSheetId="11" hidden="1">PCA Cube 'Dinh bien_HCNS'!p&amp;'Dinh bien_HCNS'!L by Profit #REF!</definedName>
    <definedName name="BEx00YRMWRRN9YYEO5QJFUWENZAZ" localSheetId="10" hidden="1">PCA Cube [0]!p&amp;[0]!L by Profit #REF!</definedName>
    <definedName name="BEx00YRMWRRN9YYEO5QJFUWENZAZ" hidden="1">PCA Cube p&amp;L by Profit #REF!</definedName>
    <definedName name="BEx00ZYSJX8GI4SVAKKS5G614LX8" localSheetId="11" hidden="1">Stat Key #REF!</definedName>
    <definedName name="BEx00ZYSJX8GI4SVAKKS5G614LX8" localSheetId="10" hidden="1">Stat Key #REF!</definedName>
    <definedName name="BEx00ZYSJX8GI4SVAKKS5G614LX8" hidden="1">Stat Key #REF!</definedName>
    <definedName name="BEx015TAHSXF8A4A8QV9IYVCI7YR" localSheetId="11" hidden="1">Balance #REF!</definedName>
    <definedName name="BEx015TAHSXF8A4A8QV9IYVCI7YR" localSheetId="10" hidden="1">Balance #REF!</definedName>
    <definedName name="BEx015TAHSXF8A4A8QV9IYVCI7YR" hidden="1">Balance #REF!</definedName>
    <definedName name="BEx01L3K20XXWOQIKRQMCIUR2CV1" localSheetId="10" hidden="1">#REF!</definedName>
    <definedName name="BEx01L3K20XXWOQIKRQMCIUR2CV1" hidden="1">#REF!</definedName>
    <definedName name="BEx1G1298KRJECT1KZ4K418HQV3O" localSheetId="11" hidden="1">Balance #REF!</definedName>
    <definedName name="BEx1G1298KRJECT1KZ4K418HQV3O" localSheetId="10" hidden="1">Balance #REF!</definedName>
    <definedName name="BEx1G1298KRJECT1KZ4K418HQV3O" hidden="1">Balance #REF!</definedName>
    <definedName name="BEx1HBD45N7VENNICLCPUCN7RJY0" localSheetId="11" hidden="1">Stat Key #REF!</definedName>
    <definedName name="BEx1HBD45N7VENNICLCPUCN7RJY0" localSheetId="10" hidden="1">Stat Key #REF!</definedName>
    <definedName name="BEx1HBD45N7VENNICLCPUCN7RJY0" hidden="1">Stat Key #REF!</definedName>
    <definedName name="BEx1HZXXT48OAKV9YCV5TKA7XA37" localSheetId="10" hidden="1">#REF!</definedName>
    <definedName name="BEx1HZXXT48OAKV9YCV5TKA7XA37" hidden="1">#REF!</definedName>
    <definedName name="BEx1IV9D7SVNJKEOYIOTEX4ZQI24" localSheetId="11" hidden="1">Stat Key #REF!</definedName>
    <definedName name="BEx1IV9D7SVNJKEOYIOTEX4ZQI24" localSheetId="10" hidden="1">Stat Key #REF!</definedName>
    <definedName name="BEx1IV9D7SVNJKEOYIOTEX4ZQI24" hidden="1">Stat Key #REF!</definedName>
    <definedName name="BEx1JCSGKB0SKVGAA1Q3V5Q9GBUE" localSheetId="11" hidden="1">Sales #REF!</definedName>
    <definedName name="BEx1JCSGKB0SKVGAA1Q3V5Q9GBUE" localSheetId="10" hidden="1">Sales #REF!</definedName>
    <definedName name="BEx1JCSGKB0SKVGAA1Q3V5Q9GBUE" hidden="1">Sales #REF!</definedName>
    <definedName name="BEx1LHTDQ3BDBX3CY98KO10N4VSH" localSheetId="11" hidden="1">PCA Cube 'Dinh bien_HCNS'!p&amp;'Dinh bien_HCNS'!L by Profit #REF!</definedName>
    <definedName name="BEx1LHTDQ3BDBX3CY98KO10N4VSH" localSheetId="10" hidden="1">PCA Cube [0]!p&amp;[0]!L by Profit #REF!</definedName>
    <definedName name="BEx1LHTDQ3BDBX3CY98KO10N4VSH" hidden="1">PCA Cube p&amp;L by Profit #REF!</definedName>
    <definedName name="BEx1MUD5RKHLA4QF7CZITHHGT4IR" localSheetId="11" hidden="1">Cost #REF!</definedName>
    <definedName name="BEx1MUD5RKHLA4QF7CZITHHGT4IR" localSheetId="10" hidden="1">Cost #REF!</definedName>
    <definedName name="BEx1MUD5RKHLA4QF7CZITHHGT4IR" hidden="1">Cost #REF!</definedName>
    <definedName name="BEx1OC0HIHMN68QC05T495HI5XRT" localSheetId="11" hidden="1">PCA Cube 'Dinh bien_HCNS'!p&amp;'Dinh bien_HCNS'!L by Profit #REF!</definedName>
    <definedName name="BEx1OC0HIHMN68QC05T495HI5XRT" localSheetId="10" hidden="1">PCA Cube [0]!p&amp;[0]!L by Profit #REF!</definedName>
    <definedName name="BEx1OC0HIHMN68QC05T495HI5XRT" hidden="1">PCA Cube p&amp;L by Profit #REF!</definedName>
    <definedName name="BEx1RP8OOR8V4GL9JG4PRLGQVDL2" localSheetId="10" hidden="1">#REF!</definedName>
    <definedName name="BEx1RP8OOR8V4GL9JG4PRLGQVDL2" hidden="1">#REF!</definedName>
    <definedName name="BEx1RTA9N9K3D334AMMAB5SB1IPW" localSheetId="11" hidden="1">Sales #REF!</definedName>
    <definedName name="BEx1RTA9N9K3D334AMMAB5SB1IPW" localSheetId="10" hidden="1">Sales #REF!</definedName>
    <definedName name="BEx1RTA9N9K3D334AMMAB5SB1IPW" hidden="1">Sales #REF!</definedName>
    <definedName name="BEx1SBKES9TRVNT8I3ST7LKLUSCX" localSheetId="11" hidden="1">PCA Cube by GL #REF!</definedName>
    <definedName name="BEx1SBKES9TRVNT8I3ST7LKLUSCX" localSheetId="10" hidden="1">PCA Cube by GL #REF!</definedName>
    <definedName name="BEx1SBKES9TRVNT8I3ST7LKLUSCX" hidden="1">PCA Cube by GL #REF!</definedName>
    <definedName name="BEx1TDMOPCTE5XLY1C94G3TH4Z6D" hidden="1">#N/A</definedName>
    <definedName name="BEx1UO8FKR4RSSQ8PWEUJI22GA02" localSheetId="10" hidden="1">#REF!</definedName>
    <definedName name="BEx1UO8FKR4RSSQ8PWEUJI22GA02" hidden="1">#REF!</definedName>
    <definedName name="BEx1VJ91EGF02SVFROM36L8N7V42" localSheetId="11" hidden="1">PCA Cube 'Dinh bien_HCNS'!p&amp;'Dinh bien_HCNS'!L by Profit #REF!</definedName>
    <definedName name="BEx1VJ91EGF02SVFROM36L8N7V42" localSheetId="10" hidden="1">PCA Cube [0]!p&amp;[0]!L by Profit #REF!</definedName>
    <definedName name="BEx1VJ91EGF02SVFROM36L8N7V42" hidden="1">PCA Cube p&amp;L by Profit #REF!</definedName>
    <definedName name="BEx1XGMSWQRH04DR6D8D32LTAFXS" localSheetId="11" hidden="1">FIGL Cube by #REF!</definedName>
    <definedName name="BEx1XGMSWQRH04DR6D8D32LTAFXS" localSheetId="10" hidden="1">FIGL Cube by #REF!</definedName>
    <definedName name="BEx1XGMSWQRH04DR6D8D32LTAFXS" hidden="1">FIGL Cube by #REF!</definedName>
    <definedName name="BEx3B26FAU4BE9XEX1ORD15X113N" localSheetId="11" hidden="1">Weekly KPI #REF!</definedName>
    <definedName name="BEx3B26FAU4BE9XEX1ORD15X113N" localSheetId="10" hidden="1">Weekly KPI #REF!</definedName>
    <definedName name="BEx3B26FAU4BE9XEX1ORD15X113N" hidden="1">Weekly KPI #REF!</definedName>
    <definedName name="BEx3C01NYX0TA2X6W0JXRJ3AKV64" localSheetId="11" hidden="1">FIGL Cube by GL #REF!</definedName>
    <definedName name="BEx3C01NYX0TA2X6W0JXRJ3AKV64" localSheetId="10" hidden="1">FIGL Cube by GL #REF!</definedName>
    <definedName name="BEx3C01NYX0TA2X6W0JXRJ3AKV64" hidden="1">FIGL Cube by GL #REF!</definedName>
    <definedName name="BEx3CJ2NR23Y66SYTOETD1RHDMIM" localSheetId="11" hidden="1">PCA Cube by GL #REF!</definedName>
    <definedName name="BEx3CJ2NR23Y66SYTOETD1RHDMIM" localSheetId="10" hidden="1">PCA Cube by GL #REF!</definedName>
    <definedName name="BEx3CJ2NR23Y66SYTOETD1RHDMIM" hidden="1">PCA Cube by GL #REF!</definedName>
    <definedName name="BEx3ED07Y3510OFGLVS6SAPEX39P" localSheetId="11" hidden="1">PCA Cube 'Dinh bien_HCNS'!p&amp;'Dinh bien_HCNS'!L by Profit #REF!</definedName>
    <definedName name="BEx3ED07Y3510OFGLVS6SAPEX39P" localSheetId="10" hidden="1">PCA Cube [0]!p&amp;[0]!L by Profit #REF!</definedName>
    <definedName name="BEx3ED07Y3510OFGLVS6SAPEX39P" hidden="1">PCA Cube p&amp;L by Profit #REF!</definedName>
    <definedName name="BEx3EHNKG2H5BP2X3RRLN0FCBDEJ" localSheetId="11" hidden="1">PCA Cube 'Dinh bien_HCNS'!p&amp;'Dinh bien_HCNS'!L by Profit #REF!</definedName>
    <definedName name="BEx3EHNKG2H5BP2X3RRLN0FCBDEJ" localSheetId="10" hidden="1">PCA Cube [0]!p&amp;[0]!L by Profit #REF!</definedName>
    <definedName name="BEx3EHNKG2H5BP2X3RRLN0FCBDEJ" hidden="1">PCA Cube p&amp;L by Profit #REF!</definedName>
    <definedName name="BEx3ENY673TKTGB1K5WZTSO80U4K" localSheetId="11" hidden="1">Stat Key #REF!</definedName>
    <definedName name="BEx3ENY673TKTGB1K5WZTSO80U4K" localSheetId="10" hidden="1">Stat Key #REF!</definedName>
    <definedName name="BEx3ENY673TKTGB1K5WZTSO80U4K" hidden="1">Stat Key #REF!</definedName>
    <definedName name="BEx3H4NR0T5SCJ8VOXANA1078H75" localSheetId="11" hidden="1">Balance #REF!</definedName>
    <definedName name="BEx3H4NR0T5SCJ8VOXANA1078H75" localSheetId="10" hidden="1">Balance #REF!</definedName>
    <definedName name="BEx3H4NR0T5SCJ8VOXANA1078H75" hidden="1">Balance #REF!</definedName>
    <definedName name="BEx3I9V9K7AV41R3XRCFPR0HEKJR" localSheetId="11" hidden="1">Financials - Prior #REF!</definedName>
    <definedName name="BEx3I9V9K7AV41R3XRCFPR0HEKJR" localSheetId="10" hidden="1">Financials - Prior #REF!</definedName>
    <definedName name="BEx3I9V9K7AV41R3XRCFPR0HEKJR" hidden="1">Financials - Prior #REF!</definedName>
    <definedName name="BEx3IVWC7EINDQ48V0O28396VAI3" localSheetId="11" hidden="1">PCA Cube 'Dinh bien_HCNS'!p&amp;'Dinh bien_HCNS'!L by Profit #REF!</definedName>
    <definedName name="BEx3IVWC7EINDQ48V0O28396VAI3" localSheetId="10" hidden="1">PCA Cube [0]!p&amp;[0]!L by Profit #REF!</definedName>
    <definedName name="BEx3IVWC7EINDQ48V0O28396VAI3" hidden="1">PCA Cube p&amp;L by Profit #REF!</definedName>
    <definedName name="BEx3JQGPUNHKC5QZPKHSA17GW5MH" localSheetId="10" hidden="1">#REF!</definedName>
    <definedName name="BEx3JQGPUNHKC5QZPKHSA17GW5MH" hidden="1">#REF!</definedName>
    <definedName name="BEx3JXT6PCVNXT9E6X7QHXFHOFA1" localSheetId="11" hidden="1">Sales #REF!</definedName>
    <definedName name="BEx3JXT6PCVNXT9E6X7QHXFHOFA1" localSheetId="10" hidden="1">Sales #REF!</definedName>
    <definedName name="BEx3JXT6PCVNXT9E6X7QHXFHOFA1" hidden="1">Sales #REF!</definedName>
    <definedName name="BEx3K5QZCYBUW93N75YYMKEQTEJO" localSheetId="11" hidden="1">Stat Key #REF!</definedName>
    <definedName name="BEx3K5QZCYBUW93N75YYMKEQTEJO" localSheetId="10" hidden="1">Stat Key #REF!</definedName>
    <definedName name="BEx3K5QZCYBUW93N75YYMKEQTEJO" hidden="1">Stat Key #REF!</definedName>
    <definedName name="BEx3LJY7LDVGZJE3GJM9UCQQVY26" localSheetId="11" hidden="1">PCA Cube by GL #REF!</definedName>
    <definedName name="BEx3LJY7LDVGZJE3GJM9UCQQVY26" localSheetId="10" hidden="1">PCA Cube by GL #REF!</definedName>
    <definedName name="BEx3LJY7LDVGZJE3GJM9UCQQVY26" hidden="1">PCA Cube by GL #REF!</definedName>
    <definedName name="BEx3LOLD93FINK24XRLFOL4HRAVI" hidden="1">#N/A</definedName>
    <definedName name="BEx3M4S6AO494RHO7E4L2BGJ9AIM" localSheetId="11" hidden="1">Stat Key #REF!</definedName>
    <definedName name="BEx3M4S6AO494RHO7E4L2BGJ9AIM" localSheetId="10" hidden="1">Stat Key #REF!</definedName>
    <definedName name="BEx3M4S6AO494RHO7E4L2BGJ9AIM" hidden="1">Stat Key #REF!</definedName>
    <definedName name="BEx3OQL4PSEX5IVIXMHF0BWPXU98" localSheetId="10" hidden="1">#REF!</definedName>
    <definedName name="BEx3OQL4PSEX5IVIXMHF0BWPXU98" hidden="1">#REF!</definedName>
    <definedName name="BEx3PB45HFPVC8AVRDYINNC63B1V" localSheetId="11" hidden="1">Sales #REF!</definedName>
    <definedName name="BEx3PB45HFPVC8AVRDYINNC63B1V" localSheetId="10" hidden="1">Sales #REF!</definedName>
    <definedName name="BEx3PB45HFPVC8AVRDYINNC63B1V" hidden="1">Sales #REF!</definedName>
    <definedName name="BEx3PNUMCJ6IVH0D91OTHJB15GLP" localSheetId="11" hidden="1">Financials - Prior #REF!</definedName>
    <definedName name="BEx3PNUMCJ6IVH0D91OTHJB15GLP" localSheetId="10" hidden="1">Financials - Prior #REF!</definedName>
    <definedName name="BEx3PNUMCJ6IVH0D91OTHJB15GLP" hidden="1">Financials - Prior #REF!</definedName>
    <definedName name="BEx3Q0LAP5OHFRYMOC1AKQTZCCA4" localSheetId="11" hidden="1">Stat Key #REF!</definedName>
    <definedName name="BEx3Q0LAP5OHFRYMOC1AKQTZCCA4" localSheetId="10" hidden="1">Stat Key #REF!</definedName>
    <definedName name="BEx3Q0LAP5OHFRYMOC1AKQTZCCA4" hidden="1">Stat Key #REF!</definedName>
    <definedName name="BEx3QH80CTCOTSUOC8UWB9OCYSI4" localSheetId="11" hidden="1">PCA Cube by GL #REF!</definedName>
    <definedName name="BEx3QH80CTCOTSUOC8UWB9OCYSI4" localSheetId="10" hidden="1">PCA Cube by GL #REF!</definedName>
    <definedName name="BEx3QH80CTCOTSUOC8UWB9OCYSI4" hidden="1">PCA Cube by GL #REF!</definedName>
    <definedName name="BEx3SGJT3YFDJV1E1UN555Y7K0WB" localSheetId="11" hidden="1">PCA Cube 'Dinh bien_HCNS'!p&amp;'Dinh bien_HCNS'!L by Profit #REF!</definedName>
    <definedName name="BEx3SGJT3YFDJV1E1UN555Y7K0WB" localSheetId="10" hidden="1">PCA Cube [0]!p&amp;[0]!L by Profit #REF!</definedName>
    <definedName name="BEx3SGJT3YFDJV1E1UN555Y7K0WB" hidden="1">PCA Cube p&amp;L by Profit #REF!</definedName>
    <definedName name="BEx3SO1JQMBS2OAF4BSQDBC83AOZ" localSheetId="11" hidden="1">Stat Key #REF!</definedName>
    <definedName name="BEx3SO1JQMBS2OAF4BSQDBC83AOZ" localSheetId="10" hidden="1">Stat Key #REF!</definedName>
    <definedName name="BEx3SO1JQMBS2OAF4BSQDBC83AOZ" hidden="1">Stat Key #REF!</definedName>
    <definedName name="BEx3UAC0OE7PYA3ADF3TG5OT4BNE" localSheetId="11" hidden="1">FIGL Cube by GL #REF!</definedName>
    <definedName name="BEx3UAC0OE7PYA3ADF3TG5OT4BNE" localSheetId="10" hidden="1">FIGL Cube by GL #REF!</definedName>
    <definedName name="BEx3UAC0OE7PYA3ADF3TG5OT4BNE" hidden="1">FIGL Cube by GL #REF!</definedName>
    <definedName name="BEx59U5RVBS5J46R8I9DY8WCMEWI" localSheetId="11" hidden="1">Financials - Prior #REF!</definedName>
    <definedName name="BEx59U5RVBS5J46R8I9DY8WCMEWI" localSheetId="10" hidden="1">Financials - Prior #REF!</definedName>
    <definedName name="BEx59U5RVBS5J46R8I9DY8WCMEWI" hidden="1">Financials - Prior #REF!</definedName>
    <definedName name="BEx5AMXKNUE35ZW6O5BL2OLSTESD" localSheetId="11" hidden="1">Stat Key #REF!</definedName>
    <definedName name="BEx5AMXKNUE35ZW6O5BL2OLSTESD" localSheetId="10" hidden="1">Stat Key #REF!</definedName>
    <definedName name="BEx5AMXKNUE35ZW6O5BL2OLSTESD" hidden="1">Stat Key #REF!</definedName>
    <definedName name="BEx5BGLS0KO7IMPMUIEM931K3AKN" localSheetId="11" hidden="1">PCA Cube 'Dinh bien_HCNS'!p&amp;'Dinh bien_HCNS'!L by Profit #REF!</definedName>
    <definedName name="BEx5BGLS0KO7IMPMUIEM931K3AKN" localSheetId="10" hidden="1">PCA Cube [0]!p&amp;[0]!L by Profit #REF!</definedName>
    <definedName name="BEx5BGLS0KO7IMPMUIEM931K3AKN" hidden="1">PCA Cube p&amp;L by Profit #REF!</definedName>
    <definedName name="BEx5CFIMCLG1TE6EFY1LBTWI0V81" localSheetId="10" hidden="1">#REF!</definedName>
    <definedName name="BEx5CFIMCLG1TE6EFY1LBTWI0V81" hidden="1">#REF!</definedName>
    <definedName name="BEx5D5547BZ9LLAL3SE06TM5693U" localSheetId="11" hidden="1">PCA Statkey by Profit #REF!</definedName>
    <definedName name="BEx5D5547BZ9LLAL3SE06TM5693U" localSheetId="10" hidden="1">PCA Statkey by Profit #REF!</definedName>
    <definedName name="BEx5D5547BZ9LLAL3SE06TM5693U" hidden="1">PCA Statkey by Profit #REF!</definedName>
    <definedName name="BEx5EFG08IIV4F5N3THGOF52RJ90" localSheetId="11" hidden="1">Financials - Prior #REF!</definedName>
    <definedName name="BEx5EFG08IIV4F5N3THGOF52RJ90" localSheetId="10" hidden="1">Financials - Prior #REF!</definedName>
    <definedName name="BEx5EFG08IIV4F5N3THGOF52RJ90" hidden="1">Financials - Prior #REF!</definedName>
    <definedName name="BEx5ER4SJ4958AW3ODDWP5BMRGXY" localSheetId="11" hidden="1">PCA Cube by GL #REF!</definedName>
    <definedName name="BEx5ER4SJ4958AW3ODDWP5BMRGXY" localSheetId="10" hidden="1">PCA Cube by GL #REF!</definedName>
    <definedName name="BEx5ER4SJ4958AW3ODDWP5BMRGXY" hidden="1">PCA Cube by GL #REF!</definedName>
    <definedName name="BEx5ES6HA847TKZF3SQ5XS4BN7EG" localSheetId="11" hidden="1">Balance #REF!</definedName>
    <definedName name="BEx5ES6HA847TKZF3SQ5XS4BN7EG" localSheetId="10" hidden="1">Balance #REF!</definedName>
    <definedName name="BEx5ES6HA847TKZF3SQ5XS4BN7EG" hidden="1">Balance #REF!</definedName>
    <definedName name="BEx5FBTAF4QT6NJGCTWDYYTQEO8N" localSheetId="11" hidden="1">PCA Cube 'Dinh bien_HCNS'!p&amp;'Dinh bien_HCNS'!L by Profit #REF!</definedName>
    <definedName name="BEx5FBTAF4QT6NJGCTWDYYTQEO8N" localSheetId="10" hidden="1">PCA Cube [0]!p&amp;[0]!L by Profit #REF!</definedName>
    <definedName name="BEx5FBTAF4QT6NJGCTWDYYTQEO8N" hidden="1">PCA Cube p&amp;L by Profit #REF!</definedName>
    <definedName name="BEx5FJAV0BUU8X6VYTC0L58UD9OV" localSheetId="11" hidden="1">Weekly KPI #REF!</definedName>
    <definedName name="BEx5FJAV0BUU8X6VYTC0L58UD9OV" localSheetId="10" hidden="1">Weekly KPI #REF!</definedName>
    <definedName name="BEx5FJAV0BUU8X6VYTC0L58UD9OV" hidden="1">Weekly KPI #REF!</definedName>
    <definedName name="BEx5GERRDTY9X3Q44PPT6D1YUFL2" localSheetId="11" hidden="1">Cost #REF!</definedName>
    <definedName name="BEx5GERRDTY9X3Q44PPT6D1YUFL2" localSheetId="10" hidden="1">Cost #REF!</definedName>
    <definedName name="BEx5GERRDTY9X3Q44PPT6D1YUFL2" hidden="1">Cost #REF!</definedName>
    <definedName name="BEx5GMEUJGIOG3KYY8B3E33TWIVR" localSheetId="11" hidden="1">Stat Key #REF!</definedName>
    <definedName name="BEx5GMEUJGIOG3KYY8B3E33TWIVR" localSheetId="10" hidden="1">Stat Key #REF!</definedName>
    <definedName name="BEx5GMEUJGIOG3KYY8B3E33TWIVR" hidden="1">Stat Key #REF!</definedName>
    <definedName name="BEx5J6KJCIA054X5JL5JAWMU96OO" localSheetId="11" hidden="1">PCA Cube 'Dinh bien_HCNS'!p&amp;'Dinh bien_HCNS'!L by Profit #REF!</definedName>
    <definedName name="BEx5J6KJCIA054X5JL5JAWMU96OO" localSheetId="10" hidden="1">PCA Cube [0]!p&amp;[0]!L by Profit #REF!</definedName>
    <definedName name="BEx5J6KJCIA054X5JL5JAWMU96OO" hidden="1">PCA Cube p&amp;L by Profit #REF!</definedName>
    <definedName name="BEx5J8DBXXXZ6VRAKQAE2E9QVMA8" localSheetId="11" hidden="1">Cost #REF!</definedName>
    <definedName name="BEx5J8DBXXXZ6VRAKQAE2E9QVMA8" localSheetId="10" hidden="1">Cost #REF!</definedName>
    <definedName name="BEx5J8DBXXXZ6VRAKQAE2E9QVMA8" hidden="1">Cost #REF!</definedName>
    <definedName name="BEx5JV5BXSE2Q18524NRNYDCR1LC" localSheetId="11" hidden="1">PCA Cube by GL #REF!</definedName>
    <definedName name="BEx5JV5BXSE2Q18524NRNYDCR1LC" localSheetId="10" hidden="1">PCA Cube by GL #REF!</definedName>
    <definedName name="BEx5JV5BXSE2Q18524NRNYDCR1LC" hidden="1">PCA Cube by GL #REF!</definedName>
    <definedName name="BEx5KE128N1HKAP4N47Y8PJR1T2G" localSheetId="11" hidden="1">PCA Cube by GL #REF!</definedName>
    <definedName name="BEx5KE128N1HKAP4N47Y8PJR1T2G" localSheetId="10" hidden="1">PCA Cube by GL #REF!</definedName>
    <definedName name="BEx5KE128N1HKAP4N47Y8PJR1T2G" hidden="1">PCA Cube by GL #REF!</definedName>
    <definedName name="BEx5KLTMAQLUVLLN257E6UIZWF7T" localSheetId="11" hidden="1">Cost #REF!</definedName>
    <definedName name="BEx5KLTMAQLUVLLN257E6UIZWF7T" localSheetId="10" hidden="1">Cost #REF!</definedName>
    <definedName name="BEx5KLTMAQLUVLLN257E6UIZWF7T" hidden="1">Cost #REF!</definedName>
    <definedName name="BEx5MX4XIRZACIN5LFJK9ZZ2P4AW" localSheetId="11" hidden="1">Capital Employed by #REF!</definedName>
    <definedName name="BEx5MX4XIRZACIN5LFJK9ZZ2P4AW" localSheetId="10" hidden="1">Capital Employed by #REF!</definedName>
    <definedName name="BEx5MX4XIRZACIN5LFJK9ZZ2P4AW" hidden="1">Capital Employed by #REF!</definedName>
    <definedName name="BEx5N6FFDDHUQSZD7BV430M8PGQH" localSheetId="11" hidden="1">Sales #REF!</definedName>
    <definedName name="BEx5N6FFDDHUQSZD7BV430M8PGQH" localSheetId="10" hidden="1">Sales #REF!</definedName>
    <definedName name="BEx5N6FFDDHUQSZD7BV430M8PGQH" hidden="1">Sales #REF!</definedName>
    <definedName name="BEx5NUUPIHRNABGUOI1EUZW555OF" localSheetId="11" hidden="1">Balance #REF!</definedName>
    <definedName name="BEx5NUUPIHRNABGUOI1EUZW555OF" localSheetId="10" hidden="1">Balance #REF!</definedName>
    <definedName name="BEx5NUUPIHRNABGUOI1EUZW555OF" hidden="1">Balance #REF!</definedName>
    <definedName name="BEx5ORTM4EHT1GX3DLQK9KKSZ8B6" localSheetId="10" hidden="1">#REF!</definedName>
    <definedName name="BEx5ORTM4EHT1GX3DLQK9KKSZ8B6" hidden="1">#REF!</definedName>
    <definedName name="BEx5QE444SPS9G7IZUJVCHAG6A3V" localSheetId="11" hidden="1">Financials - Prior #REF!</definedName>
    <definedName name="BEx5QE444SPS9G7IZUJVCHAG6A3V" localSheetId="10" hidden="1">Financials - Prior #REF!</definedName>
    <definedName name="BEx5QE444SPS9G7IZUJVCHAG6A3V" hidden="1">Financials - Prior #REF!</definedName>
    <definedName name="BEx74SKTSYZC4JAG10H9UDESMMRW" localSheetId="11" hidden="1">Capital Employed by #REF!</definedName>
    <definedName name="BEx74SKTSYZC4JAG10H9UDESMMRW" localSheetId="10" hidden="1">Capital Employed by #REF!</definedName>
    <definedName name="BEx74SKTSYZC4JAG10H9UDESMMRW" hidden="1">Capital Employed by #REF!</definedName>
    <definedName name="BEx74YKL4IIU7IK7XP77L6M7JI0Q" localSheetId="11" hidden="1">Stat Key #REF!</definedName>
    <definedName name="BEx74YKL4IIU7IK7XP77L6M7JI0Q" localSheetId="10" hidden="1">Stat Key #REF!</definedName>
    <definedName name="BEx74YKL4IIU7IK7XP77L6M7JI0Q" hidden="1">Stat Key #REF!</definedName>
    <definedName name="BEx75PZS2SRS5VQO2856WVJ2ND4N" localSheetId="10" hidden="1">#REF!</definedName>
    <definedName name="BEx75PZS2SRS5VQO2856WVJ2ND4N" hidden="1">#REF!</definedName>
    <definedName name="BEx7CUZHLKLYSFMRY3OOCSVE51D7" localSheetId="11" hidden="1">Balance #REF!</definedName>
    <definedName name="BEx7CUZHLKLYSFMRY3OOCSVE51D7" localSheetId="10" hidden="1">Balance #REF!</definedName>
    <definedName name="BEx7CUZHLKLYSFMRY3OOCSVE51D7" hidden="1">Balance #REF!</definedName>
    <definedName name="BEx7GAM670XF1O4W3PZBR256A1KB" localSheetId="11" hidden="1">Financials - Prior #REF!</definedName>
    <definedName name="BEx7GAM670XF1O4W3PZBR256A1KB" localSheetId="10" hidden="1">Financials - Prior #REF!</definedName>
    <definedName name="BEx7GAM670XF1O4W3PZBR256A1KB" hidden="1">Financials - Prior #REF!</definedName>
    <definedName name="BEx7GD5RFH5LJBA29OXE029KVNEQ" localSheetId="11" hidden="1">Sales #REF!</definedName>
    <definedName name="BEx7GD5RFH5LJBA29OXE029KVNEQ" localSheetId="10" hidden="1">Sales #REF!</definedName>
    <definedName name="BEx7GD5RFH5LJBA29OXE029KVNEQ" hidden="1">Sales #REF!</definedName>
    <definedName name="BEx7GF9ASYXFPZFDF2HY73LI1T8U" localSheetId="11" hidden="1">Stat Key #REF!</definedName>
    <definedName name="BEx7GF9ASYXFPZFDF2HY73LI1T8U" localSheetId="10" hidden="1">Stat Key #REF!</definedName>
    <definedName name="BEx7GF9ASYXFPZFDF2HY73LI1T8U" hidden="1">Stat Key #REF!</definedName>
    <definedName name="BEx7GOEBH2E3RXCT98T47ZPEO80Q" localSheetId="11" hidden="1">FIGL Cube by GL #REF!</definedName>
    <definedName name="BEx7GOEBH2E3RXCT98T47ZPEO80Q" localSheetId="10" hidden="1">FIGL Cube by GL #REF!</definedName>
    <definedName name="BEx7GOEBH2E3RXCT98T47ZPEO80Q" hidden="1">FIGL Cube by GL #REF!</definedName>
    <definedName name="BEx7GQSSH3PR5IP3FRLS7PYKOCEF" localSheetId="11" hidden="1">Stat Key #REF!</definedName>
    <definedName name="BEx7GQSSH3PR5IP3FRLS7PYKOCEF" localSheetId="10" hidden="1">Stat Key #REF!</definedName>
    <definedName name="BEx7GQSSH3PR5IP3FRLS7PYKOCEF" hidden="1">Stat Key #REF!</definedName>
    <definedName name="BEx7ILS21FECPFONXIJTIQKZTKLW" localSheetId="10" hidden="1">#REF!</definedName>
    <definedName name="BEx7ILS21FECPFONXIJTIQKZTKLW" hidden="1">#REF!</definedName>
    <definedName name="BEx7IRXA68PSR3HIG5P092QHFUEJ" localSheetId="11" hidden="1">Sales #REF!</definedName>
    <definedName name="BEx7IRXA68PSR3HIG5P092QHFUEJ" localSheetId="10" hidden="1">Sales #REF!</definedName>
    <definedName name="BEx7IRXA68PSR3HIG5P092QHFUEJ" hidden="1">Sales #REF!</definedName>
    <definedName name="BEx7ISDEIDZYDRAN2XHAC737BKR2" localSheetId="11" hidden="1">PCA Cube by GL #REF!</definedName>
    <definedName name="BEx7ISDEIDZYDRAN2XHAC737BKR2" localSheetId="10" hidden="1">PCA Cube by GL #REF!</definedName>
    <definedName name="BEx7ISDEIDZYDRAN2XHAC737BKR2" hidden="1">PCA Cube by GL #REF!</definedName>
    <definedName name="BEx7JACSMSWCEH319HTJURJFTSFU" localSheetId="11" hidden="1">Sales #REF!</definedName>
    <definedName name="BEx7JACSMSWCEH319HTJURJFTSFU" localSheetId="10" hidden="1">Sales #REF!</definedName>
    <definedName name="BEx7JACSMSWCEH319HTJURJFTSFU" hidden="1">Sales #REF!</definedName>
    <definedName name="BEx7JLQT0LEQAHLE5TM2VQD0K35L" localSheetId="11" hidden="1">PCA Statkey by Profit #REF!</definedName>
    <definedName name="BEx7JLQT0LEQAHLE5TM2VQD0K35L" localSheetId="10" hidden="1">PCA Statkey by Profit #REF!</definedName>
    <definedName name="BEx7JLQT0LEQAHLE5TM2VQD0K35L" hidden="1">PCA Statkey by Profit #REF!</definedName>
    <definedName name="BEx7JTDUPB0U500J1WN245YIKHQ8" localSheetId="11" hidden="1">Stat Key #REF!</definedName>
    <definedName name="BEx7JTDUPB0U500J1WN245YIKHQ8" localSheetId="10" hidden="1">Stat Key #REF!</definedName>
    <definedName name="BEx7JTDUPB0U500J1WN245YIKHQ8" hidden="1">Stat Key #REF!</definedName>
    <definedName name="BEx7L3E4OJ0F138WZF37W04MOQ2P" localSheetId="10" hidden="1">#REF!</definedName>
    <definedName name="BEx7L3E4OJ0F138WZF37W04MOQ2P" hidden="1">#REF!</definedName>
    <definedName name="BEx7L6OODY8K3FCLC1QXLO4GJ55Q" localSheetId="11" hidden="1">Sales #REF!</definedName>
    <definedName name="BEx7L6OODY8K3FCLC1QXLO4GJ55Q" localSheetId="10" hidden="1">Sales #REF!</definedName>
    <definedName name="BEx7L6OODY8K3FCLC1QXLO4GJ55Q" hidden="1">Sales #REF!</definedName>
    <definedName name="BEx7L8HKUBYU2N2E2LTD2DT5MFHF" localSheetId="11" hidden="1">PCA Cube 'Dinh bien_HCNS'!p&amp;'Dinh bien_HCNS'!L by Profit #REF!</definedName>
    <definedName name="BEx7L8HKUBYU2N2E2LTD2DT5MFHF" localSheetId="10" hidden="1">PCA Cube [0]!p&amp;[0]!L by Profit #REF!</definedName>
    <definedName name="BEx7L8HKUBYU2N2E2LTD2DT5MFHF" hidden="1">PCA Cube p&amp;L by Profit #REF!</definedName>
    <definedName name="BEx7MXXA3BL463VNO56IQVDCRNPN" localSheetId="11" hidden="1">Weekly KPI #REF!</definedName>
    <definedName name="BEx7MXXA3BL463VNO56IQVDCRNPN" localSheetId="10" hidden="1">Weekly KPI #REF!</definedName>
    <definedName name="BEx7MXXA3BL463VNO56IQVDCRNPN" hidden="1">Weekly KPI #REF!</definedName>
    <definedName name="BEx90TCXM07DCGKQ6PP94JDC2Q19" localSheetId="11" hidden="1">Balance #REF!</definedName>
    <definedName name="BEx90TCXM07DCGKQ6PP94JDC2Q19" localSheetId="10" hidden="1">Balance #REF!</definedName>
    <definedName name="BEx90TCXM07DCGKQ6PP94JDC2Q19" hidden="1">Balance #REF!</definedName>
    <definedName name="BEx91IZEBCKBX8HJ4RKSH3T633VJ" localSheetId="10" hidden="1">#REF!</definedName>
    <definedName name="BEx91IZEBCKBX8HJ4RKSH3T633VJ" hidden="1">#REF!</definedName>
    <definedName name="BEx95GFXYNFJ3Y9GQTA7TFRQA2E4" localSheetId="11" hidden="1">PCA Cube by GL #REF!</definedName>
    <definedName name="BEx95GFXYNFJ3Y9GQTA7TFRQA2E4" localSheetId="10" hidden="1">PCA Cube by GL #REF!</definedName>
    <definedName name="BEx95GFXYNFJ3Y9GQTA7TFRQA2E4" hidden="1">PCA Cube by GL #REF!</definedName>
    <definedName name="BEx95YVF5C5FIQ6DCNDO1Z0YV5L5" localSheetId="11" hidden="1">Stat Key #REF!</definedName>
    <definedName name="BEx95YVF5C5FIQ6DCNDO1Z0YV5L5" localSheetId="10" hidden="1">Stat Key #REF!</definedName>
    <definedName name="BEx95YVF5C5FIQ6DCNDO1Z0YV5L5" hidden="1">Stat Key #REF!</definedName>
    <definedName name="BEx98LVL90BE7D84NKILKAK2VC3C" localSheetId="11" hidden="1">Weekly KPI #REF!</definedName>
    <definedName name="BEx98LVL90BE7D84NKILKAK2VC3C" localSheetId="10" hidden="1">Weekly KPI #REF!</definedName>
    <definedName name="BEx98LVL90BE7D84NKILKAK2VC3C" hidden="1">Weekly KPI #REF!</definedName>
    <definedName name="BEx98UKHG9IEZ5KQRJ1HIDLR4KPM" localSheetId="11" hidden="1">Weekly KPI #REF!</definedName>
    <definedName name="BEx98UKHG9IEZ5KQRJ1HIDLR4KPM" localSheetId="10" hidden="1">Weekly KPI #REF!</definedName>
    <definedName name="BEx98UKHG9IEZ5KQRJ1HIDLR4KPM" hidden="1">Weekly KPI #REF!</definedName>
    <definedName name="BEx9AGK81ZDMW90NRLEZPPPYGK85" localSheetId="11" hidden="1">PCA Cube 'Dinh bien_HCNS'!p&amp;'Dinh bien_HCNS'!L by Profit #REF!</definedName>
    <definedName name="BEx9AGK81ZDMW90NRLEZPPPYGK85" localSheetId="10" hidden="1">PCA Cube [0]!p&amp;[0]!L by Profit #REF!</definedName>
    <definedName name="BEx9AGK81ZDMW90NRLEZPPPYGK85" hidden="1">PCA Cube p&amp;L by Profit #REF!</definedName>
    <definedName name="BEx9BQ9I8KH8D83AODG5JALDL2E7" localSheetId="11" hidden="1">Stat Key #REF!</definedName>
    <definedName name="BEx9BQ9I8KH8D83AODG5JALDL2E7" localSheetId="10" hidden="1">Stat Key #REF!</definedName>
    <definedName name="BEx9BQ9I8KH8D83AODG5JALDL2E7" hidden="1">Stat Key #REF!</definedName>
    <definedName name="BEx9E9DF5T5I7NMUHUSIME47T0W9" localSheetId="11" hidden="1">Financials - Prior #REF!</definedName>
    <definedName name="BEx9E9DF5T5I7NMUHUSIME47T0W9" localSheetId="10" hidden="1">Financials - Prior #REF!</definedName>
    <definedName name="BEx9E9DF5T5I7NMUHUSIME47T0W9" hidden="1">Financials - Prior #REF!</definedName>
    <definedName name="BEx9EZG3T2KCLLIB4RLF2PD1L1ON" localSheetId="11" hidden="1">Stat Key #REF!</definedName>
    <definedName name="BEx9EZG3T2KCLLIB4RLF2PD1L1ON" localSheetId="10" hidden="1">Stat Key #REF!</definedName>
    <definedName name="BEx9EZG3T2KCLLIB4RLF2PD1L1ON" hidden="1">Stat Key #REF!</definedName>
    <definedName name="BEx9HLPDNKKEXIPVS0AUPB33LFD5" localSheetId="11" hidden="1">Weekly KPI #REF!</definedName>
    <definedName name="BEx9HLPDNKKEXIPVS0AUPB33LFD5" localSheetId="10" hidden="1">Weekly KPI #REF!</definedName>
    <definedName name="BEx9HLPDNKKEXIPVS0AUPB33LFD5" hidden="1">Weekly KPI #REF!</definedName>
    <definedName name="BExAWT39979Y5AA24PFVVBYP1HMZ" localSheetId="11" hidden="1">Stat Key #REF!</definedName>
    <definedName name="BExAWT39979Y5AA24PFVVBYP1HMZ" localSheetId="10" hidden="1">Stat Key #REF!</definedName>
    <definedName name="BExAWT39979Y5AA24PFVVBYP1HMZ" hidden="1">Stat Key #REF!</definedName>
    <definedName name="BExAYJKTLUY0WPMCGZ6VEFR34QX8" localSheetId="11" hidden="1">PCA Cube by GL #REF!</definedName>
    <definedName name="BExAYJKTLUY0WPMCGZ6VEFR34QX8" localSheetId="10" hidden="1">PCA Cube by GL #REF!</definedName>
    <definedName name="BExAYJKTLUY0WPMCGZ6VEFR34QX8" hidden="1">PCA Cube by GL #REF!</definedName>
    <definedName name="BExAZ3I9YZ0OK8AFUI0NCBLXXV4J" localSheetId="11" hidden="1">Sales #REF!</definedName>
    <definedName name="BExAZ3I9YZ0OK8AFUI0NCBLXXV4J" localSheetId="10" hidden="1">Sales #REF!</definedName>
    <definedName name="BExAZ3I9YZ0OK8AFUI0NCBLXXV4J" hidden="1">Sales #REF!</definedName>
    <definedName name="BExB3RXQJQWFF9P38YOLT3YH8K2V" hidden="1">#N/A</definedName>
    <definedName name="BExB4EF2VDTB15W5V70QXJ9D6HV4" localSheetId="11" hidden="1">Financials - Prior #REF!</definedName>
    <definedName name="BExB4EF2VDTB15W5V70QXJ9D6HV4" localSheetId="10" hidden="1">Financials - Prior #REF!</definedName>
    <definedName name="BExB4EF2VDTB15W5V70QXJ9D6HV4" hidden="1">Financials - Prior #REF!</definedName>
    <definedName name="BExB4U5HIUN2URGEHB3DTZKVBLJD" localSheetId="11" hidden="1">Balance #REF!</definedName>
    <definedName name="BExB4U5HIUN2URGEHB3DTZKVBLJD" localSheetId="10" hidden="1">Balance #REF!</definedName>
    <definedName name="BExB4U5HIUN2URGEHB3DTZKVBLJD" hidden="1">Balance #REF!</definedName>
    <definedName name="BExB5X44OCNWJP4O36LYGMK8F5CA" localSheetId="11" hidden="1">PCA Statkey by Profit #REF!</definedName>
    <definedName name="BExB5X44OCNWJP4O36LYGMK8F5CA" localSheetId="10" hidden="1">PCA Statkey by Profit #REF!</definedName>
    <definedName name="BExB5X44OCNWJP4O36LYGMK8F5CA" hidden="1">PCA Statkey by Profit #REF!</definedName>
    <definedName name="BExB6ZH0Y2AEYTL7T47BYDT3R076" localSheetId="11" hidden="1">Sales #REF!</definedName>
    <definedName name="BExB6ZH0Y2AEYTL7T47BYDT3R076" localSheetId="10" hidden="1">Sales #REF!</definedName>
    <definedName name="BExB6ZH0Y2AEYTL7T47BYDT3R076" hidden="1">Sales #REF!</definedName>
    <definedName name="BExB7C26T16PEB9NLRFXZ0T4TPYF" localSheetId="11" hidden="1">PCA Cube by GL #REF!</definedName>
    <definedName name="BExB7C26T16PEB9NLRFXZ0T4TPYF" localSheetId="10" hidden="1">PCA Cube by GL #REF!</definedName>
    <definedName name="BExB7C26T16PEB9NLRFXZ0T4TPYF" hidden="1">PCA Cube by GL #REF!</definedName>
    <definedName name="BExB8DTOQJ524TV47NBU6Y8JD2GI" localSheetId="11" hidden="1">PCA Cube by GL #REF!</definedName>
    <definedName name="BExB8DTOQJ524TV47NBU6Y8JD2GI" localSheetId="10" hidden="1">PCA Cube by GL #REF!</definedName>
    <definedName name="BExB8DTOQJ524TV47NBU6Y8JD2GI" hidden="1">PCA Cube by GL #REF!</definedName>
    <definedName name="BExB8MYP3J72XV05LEBOSN79N2A5" localSheetId="11" hidden="1">Stat Key #REF!</definedName>
    <definedName name="BExB8MYP3J72XV05LEBOSN79N2A5" localSheetId="10" hidden="1">Stat Key #REF!</definedName>
    <definedName name="BExB8MYP3J72XV05LEBOSN79N2A5" hidden="1">Stat Key #REF!</definedName>
    <definedName name="BExB98E3ML579Q3115RN6UQZGSSP" localSheetId="11" hidden="1">Stat Key #REF!</definedName>
    <definedName name="BExB98E3ML579Q3115RN6UQZGSSP" localSheetId="10" hidden="1">Stat Key #REF!</definedName>
    <definedName name="BExB98E3ML579Q3115RN6UQZGSSP" hidden="1">Stat Key #REF!</definedName>
    <definedName name="BExB9CVWJFW0MUU19819UW7LRTQY" localSheetId="11" hidden="1">Stat Key #REF!</definedName>
    <definedName name="BExB9CVWJFW0MUU19819UW7LRTQY" localSheetId="10" hidden="1">Stat Key #REF!</definedName>
    <definedName name="BExB9CVWJFW0MUU19819UW7LRTQY" hidden="1">Stat Key #REF!</definedName>
    <definedName name="BExBDUVH9P5ULH37Y490M42FU90B" localSheetId="11" hidden="1">Capital Employed by #REF!</definedName>
    <definedName name="BExBDUVH9P5ULH37Y490M42FU90B" localSheetId="10" hidden="1">Capital Employed by #REF!</definedName>
    <definedName name="BExBDUVH9P5ULH37Y490M42FU90B" hidden="1">Capital Employed by #REF!</definedName>
    <definedName name="BExBDUVI8WKP7VR3QQ9N3GNZZTOY" localSheetId="11" hidden="1">PCA Cube by GL #REF!</definedName>
    <definedName name="BExBDUVI8WKP7VR3QQ9N3GNZZTOY" localSheetId="10" hidden="1">PCA Cube by GL #REF!</definedName>
    <definedName name="BExBDUVI8WKP7VR3QQ9N3GNZZTOY" hidden="1">PCA Cube by GL #REF!</definedName>
    <definedName name="BExBDVH265L20RMCRHU53QZSX59U" localSheetId="11" hidden="1">PCA Cube 'Dinh bien_HCNS'!p&amp;'Dinh bien_HCNS'!L by Profit #REF!</definedName>
    <definedName name="BExBDVH265L20RMCRHU53QZSX59U" localSheetId="10" hidden="1">PCA Cube [0]!p&amp;[0]!L by Profit #REF!</definedName>
    <definedName name="BExBDVH265L20RMCRHU53QZSX59U" hidden="1">PCA Cube p&amp;L by Profit #REF!</definedName>
    <definedName name="BExBFEX5D46PCLOYGE3LIRP0XFCY" localSheetId="11" hidden="1">Financials - Prior #REF!</definedName>
    <definedName name="BExBFEX5D46PCLOYGE3LIRP0XFCY" localSheetId="10" hidden="1">Financials - Prior #REF!</definedName>
    <definedName name="BExBFEX5D46PCLOYGE3LIRP0XFCY" hidden="1">Financials - Prior #REF!</definedName>
    <definedName name="BExCR8MKLBRQR3OOXIXDOPQ5RL51" localSheetId="11" hidden="1">PCA Cube by GL #REF!</definedName>
    <definedName name="BExCR8MKLBRQR3OOXIXDOPQ5RL51" localSheetId="10" hidden="1">PCA Cube by GL #REF!</definedName>
    <definedName name="BExCR8MKLBRQR3OOXIXDOPQ5RL51" hidden="1">PCA Cube by GL #REF!</definedName>
    <definedName name="BExCTRQMA5QTJWBTMAIF02X65KFL" localSheetId="10" hidden="1">#REF!</definedName>
    <definedName name="BExCTRQMA5QTJWBTMAIF02X65KFL" hidden="1">#REF!</definedName>
    <definedName name="BExCWEFZQZKE3EGZ431OSFC5V89X" localSheetId="11" hidden="1">Sales #REF!</definedName>
    <definedName name="BExCWEFZQZKE3EGZ431OSFC5V89X" localSheetId="10" hidden="1">Sales #REF!</definedName>
    <definedName name="BExCWEFZQZKE3EGZ431OSFC5V89X" hidden="1">Sales #REF!</definedName>
    <definedName name="BExCZIOHH6HLTNXB3BSBMS5FCSWB" localSheetId="10" hidden="1">#REF!</definedName>
    <definedName name="BExCZIOHH6HLTNXB3BSBMS5FCSWB" hidden="1">#REF!</definedName>
    <definedName name="BExD0SZETQ9D8L07D9IPYERRR6EB" localSheetId="11" hidden="1">Cost #REF!</definedName>
    <definedName name="BExD0SZETQ9D8L07D9IPYERRR6EB" localSheetId="10" hidden="1">Cost #REF!</definedName>
    <definedName name="BExD0SZETQ9D8L07D9IPYERRR6EB" hidden="1">Cost #REF!</definedName>
    <definedName name="BExD100V2KDX02260SX6RAU9M49A" localSheetId="11" hidden="1">PCA Cube by GL #REF!</definedName>
    <definedName name="BExD100V2KDX02260SX6RAU9M49A" localSheetId="10" hidden="1">PCA Cube by GL #REF!</definedName>
    <definedName name="BExD100V2KDX02260SX6RAU9M49A" hidden="1">PCA Cube by GL #REF!</definedName>
    <definedName name="BExD1H3V8J5G7ZQ8W42YG966T8X3" localSheetId="11" hidden="1">Stat Key #REF!</definedName>
    <definedName name="BExD1H3V8J5G7ZQ8W42YG966T8X3" localSheetId="10" hidden="1">Stat Key #REF!</definedName>
    <definedName name="BExD1H3V8J5G7ZQ8W42YG966T8X3" hidden="1">Stat Key #REF!</definedName>
    <definedName name="BExD3F36SC53CN1I0ALAWVG2Q2C0" localSheetId="11" hidden="1">PCA Cube 'Dinh bien_HCNS'!p&amp;'Dinh bien_HCNS'!L by Profit #REF!</definedName>
    <definedName name="BExD3F36SC53CN1I0ALAWVG2Q2C0" localSheetId="10" hidden="1">PCA Cube [0]!p&amp;[0]!L by Profit #REF!</definedName>
    <definedName name="BExD3F36SC53CN1I0ALAWVG2Q2C0" hidden="1">PCA Cube p&amp;L by Profit #REF!</definedName>
    <definedName name="BExD40TC263V86N8T32313B7CSVI" localSheetId="10" hidden="1">#REF!</definedName>
    <definedName name="BExD40TC263V86N8T32313B7CSVI" hidden="1">#REF!</definedName>
    <definedName name="BExD4YJ90IOKGKY63A956CEHCRTS" localSheetId="11" hidden="1">PCA Cube 'Dinh bien_HCNS'!p&amp;'Dinh bien_HCNS'!L by Profit #REF!</definedName>
    <definedName name="BExD4YJ90IOKGKY63A956CEHCRTS" localSheetId="10" hidden="1">PCA Cube [0]!p&amp;[0]!L by Profit #REF!</definedName>
    <definedName name="BExD4YJ90IOKGKY63A956CEHCRTS" hidden="1">PCA Cube p&amp;L by Profit #REF!</definedName>
    <definedName name="BExD7SFEC2PLDP11NDRQ1KCKH6US" localSheetId="11" hidden="1">Cost #REF!</definedName>
    <definedName name="BExD7SFEC2PLDP11NDRQ1KCKH6US" localSheetId="10" hidden="1">Cost #REF!</definedName>
    <definedName name="BExD7SFEC2PLDP11NDRQ1KCKH6US" hidden="1">Cost #REF!</definedName>
    <definedName name="BExD7XOB5TE739KCQP0PUQ43WWN4" localSheetId="11" hidden="1">Stat Key #REF!</definedName>
    <definedName name="BExD7XOB5TE739KCQP0PUQ43WWN4" localSheetId="10" hidden="1">Stat Key #REF!</definedName>
    <definedName name="BExD7XOB5TE739KCQP0PUQ43WWN4" hidden="1">Stat Key #REF!</definedName>
    <definedName name="BExD7Y4JV1OPZGH3FWV1822HFBB9" localSheetId="10" hidden="1">#REF!</definedName>
    <definedName name="BExD7Y4JV1OPZGH3FWV1822HFBB9" hidden="1">#REF!</definedName>
    <definedName name="BExD8USH7IU9B2V43300KD112P0A" localSheetId="10" hidden="1">#REF!</definedName>
    <definedName name="BExD8USH7IU9B2V43300KD112P0A" hidden="1">#REF!</definedName>
    <definedName name="BExD8YZJ4MYT4VO8ZQEJP659N73O" hidden="1">#N/A</definedName>
    <definedName name="BExDBR8LGPOXB54PGZNEVPVTDH2N" localSheetId="11" hidden="1">PCA Statkey by Profit #REF!</definedName>
    <definedName name="BExDBR8LGPOXB54PGZNEVPVTDH2N" localSheetId="10" hidden="1">PCA Statkey by Profit #REF!</definedName>
    <definedName name="BExDBR8LGPOXB54PGZNEVPVTDH2N" hidden="1">PCA Statkey by Profit #REF!</definedName>
    <definedName name="BExEONB3COV8354HQ3FDFFPSASSJ" localSheetId="11" hidden="1">PCA #REF!</definedName>
    <definedName name="BExEONB3COV8354HQ3FDFFPSASSJ" localSheetId="10" hidden="1">PCA #REF!</definedName>
    <definedName name="BExEONB3COV8354HQ3FDFFPSASSJ" hidden="1">PCA #REF!</definedName>
    <definedName name="BExEQ1YJURXDM3G2MQQ9CMKIOKMF" localSheetId="11" hidden="1">PCA Statkey by Profit #REF!</definedName>
    <definedName name="BExEQ1YJURXDM3G2MQQ9CMKIOKMF" localSheetId="10" hidden="1">PCA Statkey by Profit #REF!</definedName>
    <definedName name="BExEQ1YJURXDM3G2MQQ9CMKIOKMF" hidden="1">PCA Statkey by Profit #REF!</definedName>
    <definedName name="BExEQ83O7F0XKVM0KW9IL94RQ6UC" localSheetId="11" hidden="1">Stat Key #REF!</definedName>
    <definedName name="BExEQ83O7F0XKVM0KW9IL94RQ6UC" localSheetId="10" hidden="1">Stat Key #REF!</definedName>
    <definedName name="BExEQ83O7F0XKVM0KW9IL94RQ6UC" hidden="1">Stat Key #REF!</definedName>
    <definedName name="BExERTXWZ5WXAQZ3LBLD33ZCL7G4" localSheetId="11" hidden="1">Stat Key #REF!</definedName>
    <definedName name="BExERTXWZ5WXAQZ3LBLD33ZCL7G4" localSheetId="10" hidden="1">Stat Key #REF!</definedName>
    <definedName name="BExERTXWZ5WXAQZ3LBLD33ZCL7G4" hidden="1">Stat Key #REF!</definedName>
    <definedName name="BExET6HUONZASBKI139PVWEUZPB2" localSheetId="11" hidden="1">PCA Cube 'Dinh bien_HCNS'!p&amp;'Dinh bien_HCNS'!L by Profit #REF!</definedName>
    <definedName name="BExET6HUONZASBKI139PVWEUZPB2" localSheetId="10" hidden="1">PCA Cube [0]!p&amp;[0]!L by Profit #REF!</definedName>
    <definedName name="BExET6HUONZASBKI139PVWEUZPB2" hidden="1">PCA Cube p&amp;L by Profit #REF!</definedName>
    <definedName name="BExET7ZSMHYP44PZT75DYQSJ9TI1" localSheetId="11" hidden="1">PCA Cube 'Dinh bien_HCNS'!p&amp;'Dinh bien_HCNS'!L by Profit #REF!</definedName>
    <definedName name="BExET7ZSMHYP44PZT75DYQSJ9TI1" localSheetId="10" hidden="1">PCA Cube [0]!p&amp;[0]!L by Profit #REF!</definedName>
    <definedName name="BExET7ZSMHYP44PZT75DYQSJ9TI1" hidden="1">PCA Cube p&amp;L by Profit #REF!</definedName>
    <definedName name="BExEV7BKBG3S8NZE1FWODTIENBLV" localSheetId="11" hidden="1">PCA Cube 'Dinh bien_HCNS'!p&amp;'Dinh bien_HCNS'!L by Profit #REF!</definedName>
    <definedName name="BExEV7BKBG3S8NZE1FWODTIENBLV" localSheetId="10" hidden="1">PCA Cube [0]!p&amp;[0]!L by Profit #REF!</definedName>
    <definedName name="BExEV7BKBG3S8NZE1FWODTIENBLV" hidden="1">PCA Cube p&amp;L by Profit #REF!</definedName>
    <definedName name="BExEX502RRLC2R9T8K1KFLZ4NVQ2" localSheetId="11" hidden="1">Balance #REF!</definedName>
    <definedName name="BExEX502RRLC2R9T8K1KFLZ4NVQ2" localSheetId="10" hidden="1">Balance #REF!</definedName>
    <definedName name="BExEX502RRLC2R9T8K1KFLZ4NVQ2" hidden="1">Balance #REF!</definedName>
    <definedName name="BExEXDU94UM4G7VT8AE3HEFP6DU1" localSheetId="10" hidden="1">#REF!</definedName>
    <definedName name="BExEXDU94UM4G7VT8AE3HEFP6DU1" hidden="1">#REF!</definedName>
    <definedName name="BExEXG3AL9XN1XRU4N3N2D5B3LWA" localSheetId="11" hidden="1">PCA Cube by GL #REF!</definedName>
    <definedName name="BExEXG3AL9XN1XRU4N3N2D5B3LWA" localSheetId="10" hidden="1">PCA Cube by GL #REF!</definedName>
    <definedName name="BExEXG3AL9XN1XRU4N3N2D5B3LWA" hidden="1">PCA Cube by GL #REF!</definedName>
    <definedName name="BExEY4D8LXWV4OT4D70LHA9D5VR0" localSheetId="10" hidden="1">#REF!</definedName>
    <definedName name="BExEY4D8LXWV4OT4D70LHA9D5VR0" hidden="1">#REF!</definedName>
    <definedName name="BExEYY6QIKZ1YQG2PLBK2X5I1AAX" localSheetId="10" hidden="1">#REF!</definedName>
    <definedName name="BExEYY6QIKZ1YQG2PLBK2X5I1AAX" hidden="1">#REF!</definedName>
    <definedName name="BExF0U2GXQJK47H6TDKGLY3Q4PO2" localSheetId="11" hidden="1">Sales #REF!</definedName>
    <definedName name="BExF0U2GXQJK47H6TDKGLY3Q4PO2" localSheetId="10" hidden="1">Sales #REF!</definedName>
    <definedName name="BExF0U2GXQJK47H6TDKGLY3Q4PO2" hidden="1">Sales #REF!</definedName>
    <definedName name="BExF119FS2J0CPH4NFUNH5Y6P4FF" localSheetId="11" hidden="1">Balance #REF!</definedName>
    <definedName name="BExF119FS2J0CPH4NFUNH5Y6P4FF" localSheetId="10" hidden="1">Balance #REF!</definedName>
    <definedName name="BExF119FS2J0CPH4NFUNH5Y6P4FF" hidden="1">Balance #REF!</definedName>
    <definedName name="BExF167J5IVFMPC6NH0BT3H15OMT" localSheetId="10" hidden="1">#REF!</definedName>
    <definedName name="BExF167J5IVFMPC6NH0BT3H15OMT" hidden="1">#REF!</definedName>
    <definedName name="BExF1B5H7JJXUQJT6640GYZ0YCKB" localSheetId="10" hidden="1">#REF!</definedName>
    <definedName name="BExF1B5H7JJXUQJT6640GYZ0YCKB" hidden="1">#REF!</definedName>
    <definedName name="BExF1LSFOKCET8J203M349ADI245" localSheetId="10" hidden="1">#REF!</definedName>
    <definedName name="BExF1LSFOKCET8J203M349ADI245" hidden="1">#REF!</definedName>
    <definedName name="BExF3EZ5CQ40RBW8SBWAU3WK1QIY" localSheetId="11" hidden="1">PCA Cube 'Dinh bien_HCNS'!p&amp;'Dinh bien_HCNS'!L by Profit #REF!</definedName>
    <definedName name="BExF3EZ5CQ40RBW8SBWAU3WK1QIY" localSheetId="10" hidden="1">PCA Cube [0]!p&amp;[0]!L by Profit #REF!</definedName>
    <definedName name="BExF3EZ5CQ40RBW8SBWAU3WK1QIY" hidden="1">PCA Cube p&amp;L by Profit #REF!</definedName>
    <definedName name="BExF3R9HQJXI2QYZO69WUUZM0IO2" localSheetId="11" hidden="1">Stat Key #REF!</definedName>
    <definedName name="BExF3R9HQJXI2QYZO69WUUZM0IO2" localSheetId="10" hidden="1">Stat Key #REF!</definedName>
    <definedName name="BExF3R9HQJXI2QYZO69WUUZM0IO2" hidden="1">Stat Key #REF!</definedName>
    <definedName name="BExF63XCVV3VCBTZKIX9VOFI9L2T" localSheetId="11" hidden="1">Stat Key #REF!</definedName>
    <definedName name="BExF63XCVV3VCBTZKIX9VOFI9L2T" localSheetId="10" hidden="1">Stat Key #REF!</definedName>
    <definedName name="BExF63XCVV3VCBTZKIX9VOFI9L2T" hidden="1">Stat Key #REF!</definedName>
    <definedName name="BExF672Q0SYU6F0WP3ICHQPCHNA1" localSheetId="11" hidden="1">PCA Cube 'Dinh bien_HCNS'!p&amp;'Dinh bien_HCNS'!L by Profit #REF!</definedName>
    <definedName name="BExF672Q0SYU6F0WP3ICHQPCHNA1" localSheetId="10" hidden="1">PCA Cube [0]!p&amp;[0]!L by Profit #REF!</definedName>
    <definedName name="BExF672Q0SYU6F0WP3ICHQPCHNA1" hidden="1">PCA Cube p&amp;L by Profit #REF!</definedName>
    <definedName name="BExF6XG700ZEDCFQ4N4H8YHH0EUU" localSheetId="11" hidden="1">Financials - Prior #REF!</definedName>
    <definedName name="BExF6XG700ZEDCFQ4N4H8YHH0EUU" localSheetId="10" hidden="1">Financials - Prior #REF!</definedName>
    <definedName name="BExF6XG700ZEDCFQ4N4H8YHH0EUU" hidden="1">Financials - Prior #REF!</definedName>
    <definedName name="BExGMUWRYY9FD768A7OKO9R3TUV7" localSheetId="11" hidden="1">Cost #REF!</definedName>
    <definedName name="BExGMUWRYY9FD768A7OKO9R3TUV7" localSheetId="10" hidden="1">Cost #REF!</definedName>
    <definedName name="BExGMUWRYY9FD768A7OKO9R3TUV7" hidden="1">Cost #REF!</definedName>
    <definedName name="BExGOUE0MAIDUPVG2L9FHMU1OMDW" localSheetId="11" hidden="1">PCA Statkey by Profit #REF!</definedName>
    <definedName name="BExGOUE0MAIDUPVG2L9FHMU1OMDW" localSheetId="10" hidden="1">PCA Statkey by Profit #REF!</definedName>
    <definedName name="BExGOUE0MAIDUPVG2L9FHMU1OMDW" hidden="1">PCA Statkey by Profit #REF!</definedName>
    <definedName name="BExGPEM8FSBRJ9YC38L921J2QPBM" localSheetId="11" hidden="1">Cost #REF!</definedName>
    <definedName name="BExGPEM8FSBRJ9YC38L921J2QPBM" localSheetId="10" hidden="1">Cost #REF!</definedName>
    <definedName name="BExGPEM8FSBRJ9YC38L921J2QPBM" hidden="1">Cost #REF!</definedName>
    <definedName name="BExGR3GJ2J7JT513SH5SFWS8EG01" localSheetId="10" hidden="1">#REF!</definedName>
    <definedName name="BExGR3GJ2J7JT513SH5SFWS8EG01" hidden="1">#REF!</definedName>
    <definedName name="BExGR6WIJ1AEWSBRYZOEQR1Q5D8G" localSheetId="11" hidden="1">Cost #REF!</definedName>
    <definedName name="BExGR6WIJ1AEWSBRYZOEQR1Q5D8G" localSheetId="10" hidden="1">Cost #REF!</definedName>
    <definedName name="BExGR6WIJ1AEWSBRYZOEQR1Q5D8G" hidden="1">Cost #REF!</definedName>
    <definedName name="BExGRJN66HDRNCDXECTL3VFCZC7V" localSheetId="10" hidden="1">#REF!</definedName>
    <definedName name="BExGRJN66HDRNCDXECTL3VFCZC7V" hidden="1">#REF!</definedName>
    <definedName name="BExGRS13C78QW8PP32XPH1R36BS7" localSheetId="11" hidden="1">Stat Key #REF!</definedName>
    <definedName name="BExGRS13C78QW8PP32XPH1R36BS7" localSheetId="10" hidden="1">Stat Key #REF!</definedName>
    <definedName name="BExGRS13C78QW8PP32XPH1R36BS7" hidden="1">Stat Key #REF!</definedName>
    <definedName name="BExGSTHUYA7PLEZLLYPEYLRVR8WQ" localSheetId="10" hidden="1">#REF!</definedName>
    <definedName name="BExGSTHUYA7PLEZLLYPEYLRVR8WQ" hidden="1">#REF!</definedName>
    <definedName name="BExGSZN350NLNPMM3PF4NVOIHQ2M" localSheetId="10" hidden="1">#REF!</definedName>
    <definedName name="BExGSZN350NLNPMM3PF4NVOIHQ2M" hidden="1">#REF!</definedName>
    <definedName name="BExGT8MM7OF2WAT62BFOO6PSZ4BS" localSheetId="11" hidden="1">Stat Key #REF!</definedName>
    <definedName name="BExGT8MM7OF2WAT62BFOO6PSZ4BS" localSheetId="10" hidden="1">Stat Key #REF!</definedName>
    <definedName name="BExGT8MM7OF2WAT62BFOO6PSZ4BS" hidden="1">Stat Key #REF!</definedName>
    <definedName name="BExGVRVYUAGJE4XBXCIP234YOEEN" localSheetId="10" hidden="1">#REF!</definedName>
    <definedName name="BExGVRVYUAGJE4XBXCIP234YOEEN" hidden="1">#REF!</definedName>
    <definedName name="BExGVVS9C37L3ZLL7SRQ7BKXI96S" localSheetId="10" hidden="1">#REF!</definedName>
    <definedName name="BExGVVS9C37L3ZLL7SRQ7BKXI96S" hidden="1">#REF!</definedName>
    <definedName name="BExGWWCL9UGTUX7UOVXJ5CSCBYRH" localSheetId="11" hidden="1">PCA Cube by GL #REF!</definedName>
    <definedName name="BExGWWCL9UGTUX7UOVXJ5CSCBYRH" localSheetId="10" hidden="1">PCA Cube by GL #REF!</definedName>
    <definedName name="BExGWWCL9UGTUX7UOVXJ5CSCBYRH" hidden="1">PCA Cube by GL #REF!</definedName>
    <definedName name="BExGYCHTNVBQVYQH2N0QTPE7T8OG" localSheetId="11" hidden="1">Stat Key #REF!</definedName>
    <definedName name="BExGYCHTNVBQVYQH2N0QTPE7T8OG" localSheetId="10" hidden="1">Stat Key #REF!</definedName>
    <definedName name="BExGYCHTNVBQVYQH2N0QTPE7T8OG" hidden="1">Stat Key #REF!</definedName>
    <definedName name="BExH1AFWIKSFJ3RAOD3LW97VG3H8" localSheetId="11" hidden="1">Capital Employed by #REF!</definedName>
    <definedName name="BExH1AFWIKSFJ3RAOD3LW97VG3H8" localSheetId="10" hidden="1">Capital Employed by #REF!</definedName>
    <definedName name="BExH1AFWIKSFJ3RAOD3LW97VG3H8" hidden="1">Capital Employed by #REF!</definedName>
    <definedName name="BExH2NFXK60U3SINULU4W2ZUNAQK" localSheetId="11" hidden="1">Weekly KPI #REF!</definedName>
    <definedName name="BExH2NFXK60U3SINULU4W2ZUNAQK" localSheetId="10" hidden="1">Weekly KPI #REF!</definedName>
    <definedName name="BExH2NFXK60U3SINULU4W2ZUNAQK" hidden="1">Weekly KPI #REF!</definedName>
    <definedName name="BExIGPMA5RFMGW7NCQIXIE6MI6PO" localSheetId="11" hidden="1">Financials - Prior #REF!</definedName>
    <definedName name="BExIGPMA5RFMGW7NCQIXIE6MI6PO" localSheetId="10" hidden="1">Financials - Prior #REF!</definedName>
    <definedName name="BExIGPMA5RFMGW7NCQIXIE6MI6PO" hidden="1">Financials - Prior #REF!</definedName>
    <definedName name="BExIGQIMVM7H9K4O0GJU41UXB6W9" localSheetId="11" hidden="1">Balance #REF!</definedName>
    <definedName name="BExIGQIMVM7H9K4O0GJU41UXB6W9" localSheetId="10" hidden="1">Balance #REF!</definedName>
    <definedName name="BExIGQIMVM7H9K4O0GJU41UXB6W9" hidden="1">Balance #REF!</definedName>
    <definedName name="BExIHBSPOASFNMHXALY97HXPFWRI" localSheetId="11" hidden="1">Cost #REF!</definedName>
    <definedName name="BExIHBSPOASFNMHXALY97HXPFWRI" localSheetId="10" hidden="1">Cost #REF!</definedName>
    <definedName name="BExIHBSPOASFNMHXALY97HXPFWRI" hidden="1">Cost #REF!</definedName>
    <definedName name="BExIHVA1SW6RRMN5JPNAVXI0550D" localSheetId="10" hidden="1">#REF!</definedName>
    <definedName name="BExIHVA1SW6RRMN5JPNAVXI0550D" hidden="1">#REF!</definedName>
    <definedName name="BExIIVU7W0FS55INPOVT9FBQN25Y" localSheetId="10" hidden="1">#REF!</definedName>
    <definedName name="BExIIVU7W0FS55INPOVT9FBQN25Y" hidden="1">#REF!</definedName>
    <definedName name="BExIK5UI6JIGT9HWA701WVWJEWRO" localSheetId="10" hidden="1">#REF!</definedName>
    <definedName name="BExIK5UI6JIGT9HWA701WVWJEWRO" hidden="1">#REF!</definedName>
    <definedName name="BExIL40DT0ICZ1ZM0K91EQ6IM2K8" localSheetId="11" hidden="1">Balance #REF!</definedName>
    <definedName name="BExIL40DT0ICZ1ZM0K91EQ6IM2K8" localSheetId="10" hidden="1">Balance #REF!</definedName>
    <definedName name="BExIL40DT0ICZ1ZM0K91EQ6IM2K8" hidden="1">Balance #REF!</definedName>
    <definedName name="BExIL45T8ZWP0ZW7RAZN29UQY8E1" localSheetId="11" hidden="1">PCA Cube 'Dinh bien_HCNS'!p&amp;'Dinh bien_HCNS'!L by Profit #REF!</definedName>
    <definedName name="BExIL45T8ZWP0ZW7RAZN29UQY8E1" localSheetId="10" hidden="1">PCA Cube [0]!p&amp;[0]!L by Profit #REF!</definedName>
    <definedName name="BExIL45T8ZWP0ZW7RAZN29UQY8E1" hidden="1">PCA Cube p&amp;L by Profit #REF!</definedName>
    <definedName name="BExILKHTB9RASA7HFQP7LNO2RN75" localSheetId="10" hidden="1">#REF!</definedName>
    <definedName name="BExILKHTB9RASA7HFQP7LNO2RN75" hidden="1">#REF!</definedName>
    <definedName name="BExINA2ZJAI3K13AVJQ0MEFD2L3A" localSheetId="11" hidden="1">PCA Cube by GL #REF!</definedName>
    <definedName name="BExINA2ZJAI3K13AVJQ0MEFD2L3A" localSheetId="10" hidden="1">PCA Cube by GL #REF!</definedName>
    <definedName name="BExINA2ZJAI3K13AVJQ0MEFD2L3A" hidden="1">PCA Cube by GL #REF!</definedName>
    <definedName name="BExIR9MWCUXQ1PIKTDU2NUO7UC80" localSheetId="11" hidden="1">Cost #REF!</definedName>
    <definedName name="BExIR9MWCUXQ1PIKTDU2NUO7UC80" localSheetId="10" hidden="1">Cost #REF!</definedName>
    <definedName name="BExIR9MWCUXQ1PIKTDU2NUO7UC80" hidden="1">Cost #REF!</definedName>
    <definedName name="BExIUK65KO7S29CXSM6P78HK4M3Z" localSheetId="11" hidden="1">Capital Employed by #REF!</definedName>
    <definedName name="BExIUK65KO7S29CXSM6P78HK4M3Z" localSheetId="10" hidden="1">Capital Employed by #REF!</definedName>
    <definedName name="BExIUK65KO7S29CXSM6P78HK4M3Z" hidden="1">Capital Employed by #REF!</definedName>
    <definedName name="BExIVYYW1JLDAL99IF5QX9PDTHTB" localSheetId="11" hidden="1">Stat Key #REF!</definedName>
    <definedName name="BExIVYYW1JLDAL99IF5QX9PDTHTB" localSheetId="10" hidden="1">Stat Key #REF!</definedName>
    <definedName name="BExIVYYW1JLDAL99IF5QX9PDTHTB" hidden="1">Stat Key #REF!</definedName>
    <definedName name="BExIX3VKLG2AWYKL6FRNC413JZE6" localSheetId="11" hidden="1">Key #REF!</definedName>
    <definedName name="BExIX3VKLG2AWYKL6FRNC413JZE6" localSheetId="10" hidden="1">Key #REF!</definedName>
    <definedName name="BExIX3VKLG2AWYKL6FRNC413JZE6" hidden="1">Key #REF!</definedName>
    <definedName name="BExIX8O8CXY11R936FG8KYYER3L4" localSheetId="11" hidden="1">Stat Key #REF!</definedName>
    <definedName name="BExIX8O8CXY11R936FG8KYYER3L4" localSheetId="10" hidden="1">Stat Key #REF!</definedName>
    <definedName name="BExIX8O8CXY11R936FG8KYYER3L4" hidden="1">Stat Key #REF!</definedName>
    <definedName name="BExIYQ649L046KGPY1VOY71Y2V7S" localSheetId="11" hidden="1">Stat Key #REF!</definedName>
    <definedName name="BExIYQ649L046KGPY1VOY71Y2V7S" localSheetId="10" hidden="1">Stat Key #REF!</definedName>
    <definedName name="BExIYQ649L046KGPY1VOY71Y2V7S" hidden="1">Stat Key #REF!</definedName>
    <definedName name="BExKDLF2U62TRMTNRIKVFEBVYVTK" localSheetId="11" hidden="1">Sales #REF!</definedName>
    <definedName name="BExKDLF2U62TRMTNRIKVFEBVYVTK" localSheetId="10" hidden="1">Sales #REF!</definedName>
    <definedName name="BExKDLF2U62TRMTNRIKVFEBVYVTK" hidden="1">Sales #REF!</definedName>
    <definedName name="BExKDPBBMAXPZ8NX9NE8FZGX8IE9" localSheetId="11" hidden="1">Stat Key #REF!</definedName>
    <definedName name="BExKDPBBMAXPZ8NX9NE8FZGX8IE9" localSheetId="10" hidden="1">Stat Key #REF!</definedName>
    <definedName name="BExKDPBBMAXPZ8NX9NE8FZGX8IE9" hidden="1">Stat Key #REF!</definedName>
    <definedName name="BExKE0JUTDRN1NSSNCGPCG9EVICK" localSheetId="10" hidden="1">#REF!</definedName>
    <definedName name="BExKE0JUTDRN1NSSNCGPCG9EVICK" hidden="1">#REF!</definedName>
    <definedName name="BExKECOX4DBSYAP2ZWVB0ESMWSYA" localSheetId="11" hidden="1">Stat Key #REF!</definedName>
    <definedName name="BExKECOX4DBSYAP2ZWVB0ESMWSYA" localSheetId="10" hidden="1">Stat Key #REF!</definedName>
    <definedName name="BExKECOX4DBSYAP2ZWVB0ESMWSYA" hidden="1">Stat Key #REF!</definedName>
    <definedName name="BExKF19O6TAMRAWIRQ6KO114CC7O" localSheetId="11" hidden="1">PCA Cube 'Dinh bien_HCNS'!p&amp;'Dinh bien_HCNS'!L by Profit #REF!</definedName>
    <definedName name="BExKF19O6TAMRAWIRQ6KO114CC7O" localSheetId="10" hidden="1">PCA Cube [0]!p&amp;[0]!L by Profit #REF!</definedName>
    <definedName name="BExKF19O6TAMRAWIRQ6KO114CC7O" hidden="1">PCA Cube p&amp;L by Profit #REF!</definedName>
    <definedName name="BExKG3117T9OGHNZYM5TWVT2O749" localSheetId="10" hidden="1">#REF!</definedName>
    <definedName name="BExKG3117T9OGHNZYM5TWVT2O749" hidden="1">#REF!</definedName>
    <definedName name="BExKGM27MBY48XBQMU4JNZQNME80" localSheetId="11" hidden="1">PCA Cube by GL #REF!</definedName>
    <definedName name="BExKGM27MBY48XBQMU4JNZQNME80" localSheetId="10" hidden="1">PCA Cube by GL #REF!</definedName>
    <definedName name="BExKGM27MBY48XBQMU4JNZQNME80" hidden="1">PCA Cube by GL #REF!</definedName>
    <definedName name="BExKHQYXS21HEZH2DL0ZU0QE2V6Z" localSheetId="11" hidden="1">PCA Cube by GL #REF!</definedName>
    <definedName name="BExKHQYXS21HEZH2DL0ZU0QE2V6Z" localSheetId="10" hidden="1">PCA Cube by GL #REF!</definedName>
    <definedName name="BExKHQYXS21HEZH2DL0ZU0QE2V6Z" hidden="1">PCA Cube by GL #REF!</definedName>
    <definedName name="BExKI9EEPZTM6U2D5OBZPRG884HA" localSheetId="11" hidden="1">Sales #REF!</definedName>
    <definedName name="BExKI9EEPZTM6U2D5OBZPRG884HA" localSheetId="10" hidden="1">Sales #REF!</definedName>
    <definedName name="BExKI9EEPZTM6U2D5OBZPRG884HA" hidden="1">Sales #REF!</definedName>
    <definedName name="BExKIAWD36UHGXPQ0KKBHDEHMV5J" localSheetId="11" hidden="1">Stat Key #REF!</definedName>
    <definedName name="BExKIAWD36UHGXPQ0KKBHDEHMV5J" localSheetId="10" hidden="1">Stat Key #REF!</definedName>
    <definedName name="BExKIAWD36UHGXPQ0KKBHDEHMV5J" hidden="1">Stat Key #REF!</definedName>
    <definedName name="BExKIJ4ZUBYQC8MU45JASNIDW3XI" localSheetId="11" hidden="1">PCA Cube by GL #REF!</definedName>
    <definedName name="BExKIJ4ZUBYQC8MU45JASNIDW3XI" localSheetId="10" hidden="1">PCA Cube by GL #REF!</definedName>
    <definedName name="BExKIJ4ZUBYQC8MU45JASNIDW3XI" hidden="1">PCA Cube by GL #REF!</definedName>
    <definedName name="BExKIRTXENVJFE7BJ390OAE8R7VC" localSheetId="11" hidden="1">Sales #REF!</definedName>
    <definedName name="BExKIRTXENVJFE7BJ390OAE8R7VC" localSheetId="10" hidden="1">Sales #REF!</definedName>
    <definedName name="BExKIRTXENVJFE7BJ390OAE8R7VC" hidden="1">Sales #REF!</definedName>
    <definedName name="BExKJTAMFXIL5ADOWR2UTEUC5RVU" localSheetId="10" hidden="1">#REF!</definedName>
    <definedName name="BExKJTAMFXIL5ADOWR2UTEUC5RVU" hidden="1">#REF!</definedName>
    <definedName name="BExKJWL8ZTB1YT80642N50U2Y3LL" localSheetId="11" hidden="1">Balance #REF!</definedName>
    <definedName name="BExKJWL8ZTB1YT80642N50U2Y3LL" localSheetId="10" hidden="1">Balance #REF!</definedName>
    <definedName name="BExKJWL8ZTB1YT80642N50U2Y3LL" hidden="1">Balance #REF!</definedName>
    <definedName name="BExKLVRQPZ3N3XF8B5Q2YH020987" localSheetId="11" hidden="1">PCA Statkey by Profit #REF!</definedName>
    <definedName name="BExKLVRQPZ3N3XF8B5Q2YH020987" localSheetId="10" hidden="1">PCA Statkey by Profit #REF!</definedName>
    <definedName name="BExKLVRQPZ3N3XF8B5Q2YH020987" hidden="1">PCA Statkey by Profit #REF!</definedName>
    <definedName name="BExKM4RGD3CGUJFQNJUZ7Q96O05Y" localSheetId="10" hidden="1">#REF!</definedName>
    <definedName name="BExKM4RGD3CGUJFQNJUZ7Q96O05Y" hidden="1">#REF!</definedName>
    <definedName name="BExKMHSP877O7I6KOFVXM1HJNBDV" localSheetId="11" hidden="1">Sales #REF!</definedName>
    <definedName name="BExKMHSP877O7I6KOFVXM1HJNBDV" localSheetId="10" hidden="1">Sales #REF!</definedName>
    <definedName name="BExKMHSP877O7I6KOFVXM1HJNBDV" hidden="1">Sales #REF!</definedName>
    <definedName name="BExKMNCE13MSXS7EG410J9UXQAIH" localSheetId="10" hidden="1">#REF!</definedName>
    <definedName name="BExKMNCE13MSXS7EG410J9UXQAIH" hidden="1">#REF!</definedName>
    <definedName name="BExKOIBTNYKNKGR3OGA2X8QSS2RH" localSheetId="11" hidden="1">Stat Key #REF!</definedName>
    <definedName name="BExKOIBTNYKNKGR3OGA2X8QSS2RH" localSheetId="10" hidden="1">Stat Key #REF!</definedName>
    <definedName name="BExKOIBTNYKNKGR3OGA2X8QSS2RH" hidden="1">Stat Key #REF!</definedName>
    <definedName name="BExKPJSBI5I90YRJINAJQ1HI34PJ" localSheetId="11" hidden="1">Sales #REF!</definedName>
    <definedName name="BExKPJSBI5I90YRJINAJQ1HI34PJ" localSheetId="10" hidden="1">Sales #REF!</definedName>
    <definedName name="BExKPJSBI5I90YRJINAJQ1HI34PJ" hidden="1">Sales #REF!</definedName>
    <definedName name="BExKQF3SP26XO6QF1A45F90F8SD5" localSheetId="11" hidden="1">FIGL Cube by GL #REF!</definedName>
    <definedName name="BExKQF3SP26XO6QF1A45F90F8SD5" localSheetId="10" hidden="1">FIGL Cube by GL #REF!</definedName>
    <definedName name="BExKQF3SP26XO6QF1A45F90F8SD5" hidden="1">FIGL Cube by GL #REF!</definedName>
    <definedName name="BExKR8RXMB5W6PISG5ZO0TX3PID9" localSheetId="11" hidden="1">PCA Cube by GL #REF!</definedName>
    <definedName name="BExKR8RXMB5W6PISG5ZO0TX3PID9" localSheetId="10" hidden="1">PCA Cube by GL #REF!</definedName>
    <definedName name="BExKR8RXMB5W6PISG5ZO0TX3PID9" hidden="1">PCA Cube by GL #REF!</definedName>
    <definedName name="BExKRN0EFS84I0I7AYPWUTJGLPMF" localSheetId="11" hidden="1">FIGL Cube by #REF!</definedName>
    <definedName name="BExKRN0EFS84I0I7AYPWUTJGLPMF" localSheetId="10" hidden="1">FIGL Cube by #REF!</definedName>
    <definedName name="BExKRN0EFS84I0I7AYPWUTJGLPMF" hidden="1">FIGL Cube by #REF!</definedName>
    <definedName name="BExKRRNOR173VF56DHGQF6N3MTYT" localSheetId="11" hidden="1">Weekly KPI #REF!</definedName>
    <definedName name="BExKRRNOR173VF56DHGQF6N3MTYT" localSheetId="10" hidden="1">Weekly KPI #REF!</definedName>
    <definedName name="BExKRRNOR173VF56DHGQF6N3MTYT" hidden="1">Weekly KPI #REF!</definedName>
    <definedName name="BExKS73AQDK5K1XQWFCOZ0M3A7OB" localSheetId="11" hidden="1">Weekly KPI #REF!</definedName>
    <definedName name="BExKS73AQDK5K1XQWFCOZ0M3A7OB" localSheetId="10" hidden="1">Weekly KPI #REF!</definedName>
    <definedName name="BExKS73AQDK5K1XQWFCOZ0M3A7OB" hidden="1">Weekly KPI #REF!</definedName>
    <definedName name="BExMA1XLXACJ4KOUL1BYSGGDSWJ7" localSheetId="11" hidden="1">Sales #REF!</definedName>
    <definedName name="BExMA1XLXACJ4KOUL1BYSGGDSWJ7" localSheetId="10" hidden="1">Sales #REF!</definedName>
    <definedName name="BExMA1XLXACJ4KOUL1BYSGGDSWJ7" hidden="1">Sales #REF!</definedName>
    <definedName name="BExMBXTCJWRDKUDFMGVSAG2JY3AL" localSheetId="11" hidden="1">PCA Cube 'Dinh bien_HCNS'!p&amp;'Dinh bien_HCNS'!L by Profit #REF!</definedName>
    <definedName name="BExMBXTCJWRDKUDFMGVSAG2JY3AL" localSheetId="10" hidden="1">PCA Cube [0]!p&amp;[0]!L by Profit #REF!</definedName>
    <definedName name="BExMBXTCJWRDKUDFMGVSAG2JY3AL" hidden="1">PCA Cube p&amp;L by Profit #REF!</definedName>
    <definedName name="BExMEI9VYN2ZWFZZEEA2GC1V4DHB" localSheetId="11" hidden="1">PCA Cube 'Dinh bien_HCNS'!p&amp;'Dinh bien_HCNS'!L by Profit #REF!</definedName>
    <definedName name="BExMEI9VYN2ZWFZZEEA2GC1V4DHB" localSheetId="10" hidden="1">PCA Cube [0]!p&amp;[0]!L by Profit #REF!</definedName>
    <definedName name="BExMEI9VYN2ZWFZZEEA2GC1V4DHB" hidden="1">PCA Cube p&amp;L by Profit #REF!</definedName>
    <definedName name="BExMGPOZ3XOWWQVHAF6CV49QNPR8" localSheetId="11" hidden="1">Cost #REF!</definedName>
    <definedName name="BExMGPOZ3XOWWQVHAF6CV49QNPR8" localSheetId="10" hidden="1">Cost #REF!</definedName>
    <definedName name="BExMGPOZ3XOWWQVHAF6CV49QNPR8" hidden="1">Cost #REF!</definedName>
    <definedName name="BExMGYJ7MH0DIHR8TXYRA8B3PDRP" localSheetId="11" hidden="1">PCA Statkey by Profit #REF!</definedName>
    <definedName name="BExMGYJ7MH0DIHR8TXYRA8B3PDRP" localSheetId="10" hidden="1">PCA Statkey by Profit #REF!</definedName>
    <definedName name="BExMGYJ7MH0DIHR8TXYRA8B3PDRP" hidden="1">PCA Statkey by Profit #REF!</definedName>
    <definedName name="BExMJMQNADK5M1Q5P5HWM6FR96L1" hidden="1">#N/A</definedName>
    <definedName name="BExMKYE2KPVOP1LF57NR2CR773G9" localSheetId="11" hidden="1">PCA Statkey by Profit #REF!</definedName>
    <definedName name="BExMKYE2KPVOP1LF57NR2CR773G9" localSheetId="10" hidden="1">PCA Statkey by Profit #REF!</definedName>
    <definedName name="BExMKYE2KPVOP1LF57NR2CR773G9" hidden="1">PCA Statkey by Profit #REF!</definedName>
    <definedName name="BExMNH74ODSOVQYX4NW9ZEFQYAOG" hidden="1">#N/A</definedName>
    <definedName name="BExMNKY372BF1TQR0UPE2RC4UCTW" localSheetId="10" hidden="1">#REF!</definedName>
    <definedName name="BExMNKY372BF1TQR0UPE2RC4UCTW" hidden="1">#REF!</definedName>
    <definedName name="BExMNXJ8A2Y7C41KDKE6J6G3T4UT" localSheetId="10" hidden="1">#REF!</definedName>
    <definedName name="BExMNXJ8A2Y7C41KDKE6J6G3T4UT" hidden="1">#REF!</definedName>
    <definedName name="BExMOGV4ZZ0UBPQMQKEZSMQ88CF7" localSheetId="11" hidden="1">Stat Key #REF!</definedName>
    <definedName name="BExMOGV4ZZ0UBPQMQKEZSMQ88CF7" localSheetId="10" hidden="1">Stat Key #REF!</definedName>
    <definedName name="BExMOGV4ZZ0UBPQMQKEZSMQ88CF7" hidden="1">Stat Key #REF!</definedName>
    <definedName name="BExMP0N86NIZFKRJDNP7C6UYQQ33" localSheetId="11" hidden="1">PCA Cube 'Dinh bien_HCNS'!p&amp;'Dinh bien_HCNS'!L by Profit #REF!</definedName>
    <definedName name="BExMP0N86NIZFKRJDNP7C6UYQQ33" localSheetId="10" hidden="1">PCA Cube [0]!p&amp;[0]!L by Profit #REF!</definedName>
    <definedName name="BExMP0N86NIZFKRJDNP7C6UYQQ33" hidden="1">PCA Cube p&amp;L by Profit #REF!</definedName>
    <definedName name="BExMQ3064BKW2P7MDOXE14Z9K934" localSheetId="11" hidden="1">Stat Key #REF!</definedName>
    <definedName name="BExMQ3064BKW2P7MDOXE14Z9K934" localSheetId="10" hidden="1">Stat Key #REF!</definedName>
    <definedName name="BExMQ3064BKW2P7MDOXE14Z9K934" hidden="1">Stat Key #REF!</definedName>
    <definedName name="BExMR0PW02U9CZ2O0FBH1C0BNZVH" localSheetId="11" hidden="1">Balance #REF!</definedName>
    <definedName name="BExMR0PW02U9CZ2O0FBH1C0BNZVH" localSheetId="10" hidden="1">Balance #REF!</definedName>
    <definedName name="BExMR0PW02U9CZ2O0FBH1C0BNZVH" hidden="1">Balance #REF!</definedName>
    <definedName name="BExO52QYQ356W5G1NDL32BOCQJAN" localSheetId="11" hidden="1">Stat Key #REF!</definedName>
    <definedName name="BExO52QYQ356W5G1NDL32BOCQJAN" localSheetId="10" hidden="1">Stat Key #REF!</definedName>
    <definedName name="BExO52QYQ356W5G1NDL32BOCQJAN" hidden="1">Stat Key #REF!</definedName>
    <definedName name="BExO5IXMMEXD2S31P2U52ZPOQZ4O" hidden="1">#N/A</definedName>
    <definedName name="BExO6YHE8J2RBJ4MS0Q0HKALTCAY" localSheetId="10" hidden="1">#REF!</definedName>
    <definedName name="BExO6YHE8J2RBJ4MS0Q0HKALTCAY" hidden="1">#REF!</definedName>
    <definedName name="BExO7QSYD3JFH403WI5PF9WOL7EE" localSheetId="10" hidden="1">#REF!</definedName>
    <definedName name="BExO7QSYD3JFH403WI5PF9WOL7EE" hidden="1">#REF!</definedName>
    <definedName name="BExODHLHVO1YU6AYVWHRM4FYEEVY" localSheetId="11" hidden="1">PCA Cube 'Dinh bien_HCNS'!p&amp;'Dinh bien_HCNS'!L by Profit #REF!</definedName>
    <definedName name="BExODHLHVO1YU6AYVWHRM4FYEEVY" localSheetId="10" hidden="1">PCA Cube [0]!p&amp;[0]!L by Profit #REF!</definedName>
    <definedName name="BExODHLHVO1YU6AYVWHRM4FYEEVY" hidden="1">PCA Cube p&amp;L by Profit #REF!</definedName>
    <definedName name="BExODN574ZY9WR1DA9A20NWT5DII" localSheetId="11" hidden="1">Stat Key #REF!</definedName>
    <definedName name="BExODN574ZY9WR1DA9A20NWT5DII" localSheetId="10" hidden="1">Stat Key #REF!</definedName>
    <definedName name="BExODN574ZY9WR1DA9A20NWT5DII" hidden="1">Stat Key #REF!</definedName>
    <definedName name="BExOE84AZZFLSQADBHEEEZIH8K1Z" localSheetId="10" hidden="1">#REF!</definedName>
    <definedName name="BExOE84AZZFLSQADBHEEEZIH8K1Z" hidden="1">#REF!</definedName>
    <definedName name="BExOFYGJZXCI5V7XGINBWQUBCZA1" localSheetId="10" hidden="1">#REF!</definedName>
    <definedName name="BExOFYGJZXCI5V7XGINBWQUBCZA1" hidden="1">#REF!</definedName>
    <definedName name="BExOG10543ZEP1FNQ54NMZ43NOVL" localSheetId="11" hidden="1">Financials - Prior #REF!</definedName>
    <definedName name="BExOG10543ZEP1FNQ54NMZ43NOVL" localSheetId="10" hidden="1">Financials - Prior #REF!</definedName>
    <definedName name="BExOG10543ZEP1FNQ54NMZ43NOVL" hidden="1">Financials - Prior #REF!</definedName>
    <definedName name="BExOGCZQIMJ15O110UMJ429J8NJ6" localSheetId="11" hidden="1">PCA Statkey by Profit #REF!</definedName>
    <definedName name="BExOGCZQIMJ15O110UMJ429J8NJ6" localSheetId="10" hidden="1">PCA Statkey by Profit #REF!</definedName>
    <definedName name="BExOGCZQIMJ15O110UMJ429J8NJ6" hidden="1">PCA Statkey by Profit #REF!</definedName>
    <definedName name="BExOGF3B1ARXFO58WUY4IFY0AXLC" localSheetId="11" hidden="1">Sales #REF!</definedName>
    <definedName name="BExOGF3B1ARXFO58WUY4IFY0AXLC" localSheetId="10" hidden="1">Sales #REF!</definedName>
    <definedName name="BExOGF3B1ARXFO58WUY4IFY0AXLC" hidden="1">Sales #REF!</definedName>
    <definedName name="BExOJA6RWS2RHN3VUF7J6ZZ39UD4" localSheetId="10" hidden="1">#REF!</definedName>
    <definedName name="BExOJA6RWS2RHN3VUF7J6ZZ39UD4" hidden="1">#REF!</definedName>
    <definedName name="BExOJYM1Z4IRYTWQNOG17KT4QK81" localSheetId="11" hidden="1">PCA Cube 'Dinh bien_HCNS'!p&amp;'Dinh bien_HCNS'!L by Profit #REF!</definedName>
    <definedName name="BExOJYM1Z4IRYTWQNOG17KT4QK81" localSheetId="10" hidden="1">PCA Cube [0]!p&amp;[0]!L by Profit #REF!</definedName>
    <definedName name="BExOJYM1Z4IRYTWQNOG17KT4QK81" hidden="1">PCA Cube p&amp;L by Profit #REF!</definedName>
    <definedName name="BExOL9YTG4YQZTP6MT0CZNLW8RBD" localSheetId="11" hidden="1">PCA Cube by GL #REF!</definedName>
    <definedName name="BExOL9YTG4YQZTP6MT0CZNLW8RBD" localSheetId="10" hidden="1">PCA Cube by GL #REF!</definedName>
    <definedName name="BExOL9YTG4YQZTP6MT0CZNLW8RBD" hidden="1">PCA Cube by GL #REF!</definedName>
    <definedName name="BExOLQ5H62AOJN7UVX4P9LS775UD" localSheetId="11" hidden="1">Sales #REF!</definedName>
    <definedName name="BExOLQ5H62AOJN7UVX4P9LS775UD" localSheetId="10" hidden="1">Sales #REF!</definedName>
    <definedName name="BExOLQ5H62AOJN7UVX4P9LS775UD" hidden="1">Sales #REF!</definedName>
    <definedName name="BExOLW58M3412DQ65KPYOXFTGZGU" localSheetId="11" hidden="1">FIGL Cube by #REF!</definedName>
    <definedName name="BExOLW58M3412DQ65KPYOXFTGZGU" localSheetId="10" hidden="1">FIGL Cube by #REF!</definedName>
    <definedName name="BExOLW58M3412DQ65KPYOXFTGZGU" hidden="1">FIGL Cube by #REF!</definedName>
    <definedName name="BExOMFMD8Q4IGC2FQTY2E1RAM9L1" localSheetId="11" hidden="1">Capital Employed by #REF!</definedName>
    <definedName name="BExOMFMD8Q4IGC2FQTY2E1RAM9L1" localSheetId="10" hidden="1">Capital Employed by #REF!</definedName>
    <definedName name="BExOMFMD8Q4IGC2FQTY2E1RAM9L1" hidden="1">Capital Employed by #REF!</definedName>
    <definedName name="BExOMQPLQ4QV7LH4TY39L3DQ89LN" localSheetId="11" hidden="1">PCA Statkey by Profit #REF!</definedName>
    <definedName name="BExOMQPLQ4QV7LH4TY39L3DQ89LN" localSheetId="10" hidden="1">PCA Statkey by Profit #REF!</definedName>
    <definedName name="BExOMQPLQ4QV7LH4TY39L3DQ89LN" hidden="1">PCA Statkey by Profit #REF!</definedName>
    <definedName name="BExOP2S1SZGWLB974U2XAF13E3LV" localSheetId="11" hidden="1">Balance #REF!</definedName>
    <definedName name="BExOP2S1SZGWLB974U2XAF13E3LV" localSheetId="10" hidden="1">Balance #REF!</definedName>
    <definedName name="BExOP2S1SZGWLB974U2XAF13E3LV" hidden="1">Balance #REF!</definedName>
    <definedName name="BExQ1UNGS02XPGD4NEUUXBFJ6BWQ" localSheetId="10" hidden="1">#REF!</definedName>
    <definedName name="BExQ1UNGS02XPGD4NEUUXBFJ6BWQ" hidden="1">#REF!</definedName>
    <definedName name="BExQ3EP3QNZR8672MQBASJBZCARC" localSheetId="11" hidden="1">PCA Cube by GL #REF!</definedName>
    <definedName name="BExQ3EP3QNZR8672MQBASJBZCARC" localSheetId="10" hidden="1">PCA Cube by GL #REF!</definedName>
    <definedName name="BExQ3EP3QNZR8672MQBASJBZCARC" hidden="1">PCA Cube by GL #REF!</definedName>
    <definedName name="BExQ5JKMBENT3F5QZL1VAMK72OOM" localSheetId="11" hidden="1">Financials - Prior #REF!</definedName>
    <definedName name="BExQ5JKMBENT3F5QZL1VAMK72OOM" localSheetId="10" hidden="1">Financials - Prior #REF!</definedName>
    <definedName name="BExQ5JKMBENT3F5QZL1VAMK72OOM" hidden="1">Financials - Prior #REF!</definedName>
    <definedName name="BExQ6KFK8RY953WUNEGEONQBJNJH" localSheetId="10" hidden="1">#REF!</definedName>
    <definedName name="BExQ6KFK8RY953WUNEGEONQBJNJH" hidden="1">#REF!</definedName>
    <definedName name="BExQ6XMB4GX76LGACM2G7K7KNSMA" localSheetId="10" hidden="1">#REF!</definedName>
    <definedName name="BExQ6XMB4GX76LGACM2G7K7KNSMA" hidden="1">#REF!</definedName>
    <definedName name="BExQ72PRGGMTZ2LTO3LHHS7CI7V1" localSheetId="10" hidden="1">#REF!</definedName>
    <definedName name="BExQ72PRGGMTZ2LTO3LHHS7CI7V1" hidden="1">#REF!</definedName>
    <definedName name="BExQBK907PKNFAAK1RI42AMIDAG2" localSheetId="10" hidden="1">#REF!</definedName>
    <definedName name="BExQBK907PKNFAAK1RI42AMIDAG2" hidden="1">#REF!</definedName>
    <definedName name="BExQBTOZV7LWUZL3JNC7BQ9ENYGP" localSheetId="11" hidden="1">Stat Key #REF!</definedName>
    <definedName name="BExQBTOZV7LWUZL3JNC7BQ9ENYGP" localSheetId="10" hidden="1">Stat Key #REF!</definedName>
    <definedName name="BExQBTOZV7LWUZL3JNC7BQ9ENYGP" hidden="1">Stat Key #REF!</definedName>
    <definedName name="BExQCN27L2DP8JXYJEOEPJD3OD9M" localSheetId="11" hidden="1">Stat Key #REF!</definedName>
    <definedName name="BExQCN27L2DP8JXYJEOEPJD3OD9M" localSheetId="10" hidden="1">Stat Key #REF!</definedName>
    <definedName name="BExQCN27L2DP8JXYJEOEPJD3OD9M" hidden="1">Stat Key #REF!</definedName>
    <definedName name="BExQCPB7TJC6ZYR06WLRZQSYLHYQ" localSheetId="11" hidden="1">PCA Cube 'Dinh bien_HCNS'!p&amp;'Dinh bien_HCNS'!L by Profit #REF!</definedName>
    <definedName name="BExQCPB7TJC6ZYR06WLRZQSYLHYQ" localSheetId="10" hidden="1">PCA Cube [0]!p&amp;[0]!L by Profit #REF!</definedName>
    <definedName name="BExQCPB7TJC6ZYR06WLRZQSYLHYQ" hidden="1">PCA Cube p&amp;L by Profit #REF!</definedName>
    <definedName name="BExQD1ASPPBVK3AUJ6C82DDU3I4J" localSheetId="11" hidden="1">PCA Cube by GL #REF!</definedName>
    <definedName name="BExQD1ASPPBVK3AUJ6C82DDU3I4J" localSheetId="10" hidden="1">PCA Cube by GL #REF!</definedName>
    <definedName name="BExQD1ASPPBVK3AUJ6C82DDU3I4J" hidden="1">PCA Cube by GL #REF!</definedName>
    <definedName name="BExQD6UGUX56J682IZ8NLSSYRNAF" localSheetId="11" hidden="1">Sales #REF!</definedName>
    <definedName name="BExQD6UGUX56J682IZ8NLSSYRNAF" localSheetId="10" hidden="1">Sales #REF!</definedName>
    <definedName name="BExQD6UGUX56J682IZ8NLSSYRNAF" hidden="1">Sales #REF!</definedName>
    <definedName name="BExQGVB7K7QFJYFRTBETNGEPZWLF" localSheetId="10" hidden="1">#REF!</definedName>
    <definedName name="BExQGVB7K7QFJYFRTBETNGEPZWLF" hidden="1">#REF!</definedName>
    <definedName name="BExQHZH031WM21292PLXDGSUCKD3" localSheetId="11" hidden="1">FIGL Cube by GL #REF!</definedName>
    <definedName name="BExQHZH031WM21292PLXDGSUCKD3" localSheetId="10" hidden="1">FIGL Cube by GL #REF!</definedName>
    <definedName name="BExQHZH031WM21292PLXDGSUCKD3" hidden="1">FIGL Cube by GL #REF!</definedName>
    <definedName name="BExQJAZ2DKSCO3QHK44ZHC541SX4" localSheetId="11" hidden="1">Sales #REF!</definedName>
    <definedName name="BExQJAZ2DKSCO3QHK44ZHC541SX4" localSheetId="10" hidden="1">Sales #REF!</definedName>
    <definedName name="BExQJAZ2DKSCO3QHK44ZHC541SX4" hidden="1">Sales #REF!</definedName>
    <definedName name="BExQJOGLETXKFU10VFQ3DUDVFIVS" localSheetId="11" hidden="1">Cost #REF!</definedName>
    <definedName name="BExQJOGLETXKFU10VFQ3DUDVFIVS" localSheetId="10" hidden="1">Cost #REF!</definedName>
    <definedName name="BExQJOGLETXKFU10VFQ3DUDVFIVS" hidden="1">Cost #REF!</definedName>
    <definedName name="BExQJQ3WLG07RDZGEINF0BECRT6W" localSheetId="11" hidden="1">Weekly KPI #REF!</definedName>
    <definedName name="BExQJQ3WLG07RDZGEINF0BECRT6W" localSheetId="10" hidden="1">Weekly KPI #REF!</definedName>
    <definedName name="BExQJQ3WLG07RDZGEINF0BECRT6W" hidden="1">Weekly KPI #REF!</definedName>
    <definedName name="BExQJRWL3V8OIQ9FC0J2PD6QXCO6" localSheetId="11" hidden="1">PCA Cube 'Dinh bien_HCNS'!p&amp;'Dinh bien_HCNS'!L by Profit #REF!</definedName>
    <definedName name="BExQJRWL3V8OIQ9FC0J2PD6QXCO6" localSheetId="10" hidden="1">PCA Cube [0]!p&amp;[0]!L by Profit #REF!</definedName>
    <definedName name="BExQJRWL3V8OIQ9FC0J2PD6QXCO6" hidden="1">PCA Cube p&amp;L by Profit #REF!</definedName>
    <definedName name="BExQKAHKA2LWUT29A67T7PHWDL8G" localSheetId="11" hidden="1">Stat Key #REF!</definedName>
    <definedName name="BExQKAHKA2LWUT29A67T7PHWDL8G" localSheetId="10" hidden="1">Stat Key #REF!</definedName>
    <definedName name="BExQKAHKA2LWUT29A67T7PHWDL8G" hidden="1">Stat Key #REF!</definedName>
    <definedName name="BExS06LMRSBKPP5179IE6U8KTE2J" localSheetId="11" hidden="1">Capital Employed by #REF!</definedName>
    <definedName name="BExS06LMRSBKPP5179IE6U8KTE2J" localSheetId="10" hidden="1">Capital Employed by #REF!</definedName>
    <definedName name="BExS06LMRSBKPP5179IE6U8KTE2J" hidden="1">Capital Employed by #REF!</definedName>
    <definedName name="BExS0FFVRTJ46QA86LXAXJ46FRQ7" localSheetId="11" hidden="1">PCA Cube by GL #REF!</definedName>
    <definedName name="BExS0FFVRTJ46QA86LXAXJ46FRQ7" localSheetId="10" hidden="1">PCA Cube by GL #REF!</definedName>
    <definedName name="BExS0FFVRTJ46QA86LXAXJ46FRQ7" hidden="1">PCA Cube by GL #REF!</definedName>
    <definedName name="BExS1IUMRBX09GW5KBA99FO3C0JP" localSheetId="10" hidden="1">#REF!</definedName>
    <definedName name="BExS1IUMRBX09GW5KBA99FO3C0JP" hidden="1">#REF!</definedName>
    <definedName name="BExS1XZL9I9BJGNDIULG593TMIJH" localSheetId="11" hidden="1">Stat Key #REF!</definedName>
    <definedName name="BExS1XZL9I9BJGNDIULG593TMIJH" localSheetId="10" hidden="1">Stat Key #REF!</definedName>
    <definedName name="BExS1XZL9I9BJGNDIULG593TMIJH" hidden="1">Stat Key #REF!</definedName>
    <definedName name="BExS1YVZ5LXGSZTV08QOGBZPWJQI" localSheetId="11" hidden="1">Stat Key #REF!</definedName>
    <definedName name="BExS1YVZ5LXGSZTV08QOGBZPWJQI" localSheetId="10" hidden="1">Stat Key #REF!</definedName>
    <definedName name="BExS1YVZ5LXGSZTV08QOGBZPWJQI" hidden="1">Stat Key #REF!</definedName>
    <definedName name="BExS2983M2NMIV3VQ5Q3838N0B9M" localSheetId="11" hidden="1">Sales #REF!</definedName>
    <definedName name="BExS2983M2NMIV3VQ5Q3838N0B9M" localSheetId="10" hidden="1">Sales #REF!</definedName>
    <definedName name="BExS2983M2NMIV3VQ5Q3838N0B9M" hidden="1">Sales #REF!</definedName>
    <definedName name="BExS2BX84K3WNOHHXTE5EH849JVZ" localSheetId="10" hidden="1">#REF!</definedName>
    <definedName name="BExS2BX84K3WNOHHXTE5EH849JVZ" hidden="1">#REF!</definedName>
    <definedName name="BExS2FO0MESHHMII0W4TOGUBJH5D" localSheetId="10" hidden="1">#REF!</definedName>
    <definedName name="BExS2FO0MESHHMII0W4TOGUBJH5D" hidden="1">#REF!</definedName>
    <definedName name="BExS6331P8EW63XQTOGAQPXZ9J8T" localSheetId="10" hidden="1">#REF!</definedName>
    <definedName name="BExS6331P8EW63XQTOGAQPXZ9J8T" hidden="1">#REF!</definedName>
    <definedName name="BExS67A93JM1POI27DNJY5N3X3UD" localSheetId="11" hidden="1">Balance #REF!</definedName>
    <definedName name="BExS67A93JM1POI27DNJY5N3X3UD" localSheetId="10" hidden="1">Balance #REF!</definedName>
    <definedName name="BExS67A93JM1POI27DNJY5N3X3UD" hidden="1">Balance #REF!</definedName>
    <definedName name="BExS67L0V8G8L11AJK8SGJ5CQRZS" localSheetId="11" hidden="1">Weekly KPI #REF!</definedName>
    <definedName name="BExS67L0V8G8L11AJK8SGJ5CQRZS" localSheetId="10" hidden="1">Weekly KPI #REF!</definedName>
    <definedName name="BExS67L0V8G8L11AJK8SGJ5CQRZS" hidden="1">Weekly KPI #REF!</definedName>
    <definedName name="BExS7FHNILQBKBDF2YN5L35TV2RM" localSheetId="11" hidden="1">Stat Key #REF!</definedName>
    <definedName name="BExS7FHNILQBKBDF2YN5L35TV2RM" localSheetId="10" hidden="1">Stat Key #REF!</definedName>
    <definedName name="BExS7FHNILQBKBDF2YN5L35TV2RM" hidden="1">Stat Key #REF!</definedName>
    <definedName name="BExS8MHVXHU5XOJW37K1Y4EPC0WL" localSheetId="10" hidden="1">#REF!</definedName>
    <definedName name="BExS8MHVXHU5XOJW37K1Y4EPC0WL" hidden="1">#REF!</definedName>
    <definedName name="BExSAXYJH8PF0AOO0TMZ8GZRZYKO" localSheetId="11" hidden="1">Sales #REF!</definedName>
    <definedName name="BExSAXYJH8PF0AOO0TMZ8GZRZYKO" localSheetId="10" hidden="1">Sales #REF!</definedName>
    <definedName name="BExSAXYJH8PF0AOO0TMZ8GZRZYKO" hidden="1">Sales #REF!</definedName>
    <definedName name="BExSB2LV3N7QIXFQ0YSN5ECK52LZ" localSheetId="11" hidden="1">Balance #REF!</definedName>
    <definedName name="BExSB2LV3N7QIXFQ0YSN5ECK52LZ" localSheetId="10" hidden="1">Balance #REF!</definedName>
    <definedName name="BExSB2LV3N7QIXFQ0YSN5ECK52LZ" hidden="1">Balance #REF!</definedName>
    <definedName name="BExSBMDZX02MGUP77C2P3JDAKAIF" localSheetId="10" hidden="1">#REF!</definedName>
    <definedName name="BExSBMDZX02MGUP77C2P3JDAKAIF" hidden="1">#REF!</definedName>
    <definedName name="BExSC2VE4YHOL4PFTV6JHMISZG82" localSheetId="11" hidden="1">Financials - Prior #REF!</definedName>
    <definedName name="BExSC2VE4YHOL4PFTV6JHMISZG82" localSheetId="10" hidden="1">Financials - Prior #REF!</definedName>
    <definedName name="BExSC2VE4YHOL4PFTV6JHMISZG82" hidden="1">Financials - Prior #REF!</definedName>
    <definedName name="BExSCKUMW87PNQANFNJVBG0J8UO5" localSheetId="11" hidden="1">Stat Key #REF!</definedName>
    <definedName name="BExSCKUMW87PNQANFNJVBG0J8UO5" localSheetId="10" hidden="1">Stat Key #REF!</definedName>
    <definedName name="BExSCKUMW87PNQANFNJVBG0J8UO5" hidden="1">Stat Key #REF!</definedName>
    <definedName name="BExSD2ZIMPV4N71UOB6BY9YOZ7JT" localSheetId="11" hidden="1">Capital #REF!</definedName>
    <definedName name="BExSD2ZIMPV4N71UOB6BY9YOZ7JT" localSheetId="10" hidden="1">Capital #REF!</definedName>
    <definedName name="BExSD2ZIMPV4N71UOB6BY9YOZ7JT" hidden="1">Capital #REF!</definedName>
    <definedName name="BExSDABRS00CRKN92DNDOTCKW746" localSheetId="11" hidden="1">FIGL Cube by GL #REF!</definedName>
    <definedName name="BExSDABRS00CRKN92DNDOTCKW746" localSheetId="10" hidden="1">FIGL Cube by GL #REF!</definedName>
    <definedName name="BExSDABRS00CRKN92DNDOTCKW746" hidden="1">FIGL Cube by GL #REF!</definedName>
    <definedName name="BExSDW7FMOS8MX2YIRDTD4EDEJRK" localSheetId="11" hidden="1">Sales #REF!</definedName>
    <definedName name="BExSDW7FMOS8MX2YIRDTD4EDEJRK" localSheetId="10" hidden="1">Sales #REF!</definedName>
    <definedName name="BExSDW7FMOS8MX2YIRDTD4EDEJRK" hidden="1">Sales #REF!</definedName>
    <definedName name="BExSFD90BUEWN8XC6DZ51184Z6OP" localSheetId="11" hidden="1">Stat Key #REF!</definedName>
    <definedName name="BExSFD90BUEWN8XC6DZ51184Z6OP" localSheetId="10" hidden="1">Stat Key #REF!</definedName>
    <definedName name="BExSFD90BUEWN8XC6DZ51184Z6OP" hidden="1">Stat Key #REF!</definedName>
    <definedName name="BExSFJUD1JXIB8S4CI1G3OQE37RE" localSheetId="11" hidden="1">Stat Key #REF!</definedName>
    <definedName name="BExSFJUD1JXIB8S4CI1G3OQE37RE" localSheetId="10" hidden="1">Stat Key #REF!</definedName>
    <definedName name="BExSFJUD1JXIB8S4CI1G3OQE37RE" hidden="1">Stat Key #REF!</definedName>
    <definedName name="BExSFRMWOPSH7B7HHMXQNYBNQ5AA" localSheetId="11" hidden="1">Balance #REF!</definedName>
    <definedName name="BExSFRMWOPSH7B7HHMXQNYBNQ5AA" localSheetId="10" hidden="1">Balance #REF!</definedName>
    <definedName name="BExSFRMWOPSH7B7HHMXQNYBNQ5AA" hidden="1">Balance #REF!</definedName>
    <definedName name="BExSFW4QLMNU5D0N5DNMJRACGB44" localSheetId="10" hidden="1">#REF!</definedName>
    <definedName name="BExSFW4QLMNU5D0N5DNMJRACGB44" hidden="1">#REF!</definedName>
    <definedName name="BExSGU5FM4JAE2AICI12AEOCC88Z" localSheetId="11" hidden="1">Sales #REF!</definedName>
    <definedName name="BExSGU5FM4JAE2AICI12AEOCC88Z" localSheetId="10" hidden="1">Sales #REF!</definedName>
    <definedName name="BExSGU5FM4JAE2AICI12AEOCC88Z" hidden="1">Sales #REF!</definedName>
    <definedName name="BExSH2E43KKMER05XSPSAH0D7E5L" localSheetId="11" hidden="1">Sales #REF!</definedName>
    <definedName name="BExSH2E43KKMER05XSPSAH0D7E5L" localSheetId="10" hidden="1">Sales #REF!</definedName>
    <definedName name="BExSH2E43KKMER05XSPSAH0D7E5L" hidden="1">Sales #REF!</definedName>
    <definedName name="BExSIJFUAKB564KZGJEWYYKBQ6W8" localSheetId="11" hidden="1">Stat Key #REF!</definedName>
    <definedName name="BExSIJFUAKB564KZGJEWYYKBQ6W8" localSheetId="10" hidden="1">Stat Key #REF!</definedName>
    <definedName name="BExSIJFUAKB564KZGJEWYYKBQ6W8" hidden="1">Stat Key #REF!</definedName>
    <definedName name="BExTUCE6ZLMNMLU7NSQ0CVO2ENLH" localSheetId="11" hidden="1">PCA Cube 'Dinh bien_HCNS'!p&amp;'Dinh bien_HCNS'!L by Profit #REF!</definedName>
    <definedName name="BExTUCE6ZLMNMLU7NSQ0CVO2ENLH" localSheetId="10" hidden="1">PCA Cube [0]!p&amp;[0]!L by Profit #REF!</definedName>
    <definedName name="BExTUCE6ZLMNMLU7NSQ0CVO2ENLH" hidden="1">PCA Cube p&amp;L by Profit #REF!</definedName>
    <definedName name="BExTVAK9OVMT4MFSCO4MFCTZ2OS1" localSheetId="11" hidden="1">Stat Key #REF!</definedName>
    <definedName name="BExTVAK9OVMT4MFSCO4MFCTZ2OS1" localSheetId="10" hidden="1">Stat Key #REF!</definedName>
    <definedName name="BExTVAK9OVMT4MFSCO4MFCTZ2OS1" hidden="1">Stat Key #REF!</definedName>
    <definedName name="BExTVII92OY7H2YU7LDL07TC4TUR" localSheetId="11" hidden="1">PCA Cube by GL #REF!</definedName>
    <definedName name="BExTVII92OY7H2YU7LDL07TC4TUR" localSheetId="10" hidden="1">PCA Cube by GL #REF!</definedName>
    <definedName name="BExTVII92OY7H2YU7LDL07TC4TUR" hidden="1">PCA Cube by GL #REF!</definedName>
    <definedName name="BExTVXHQ61PJXP9ED3WFXAEQGKY5" localSheetId="10" hidden="1">#REF!</definedName>
    <definedName name="BExTVXHQ61PJXP9ED3WFXAEQGKY5" hidden="1">#REF!</definedName>
    <definedName name="BExTWKPUF1WDIIL3Z5GE4T3A5L9M" localSheetId="11" hidden="1">Stat Key #REF!</definedName>
    <definedName name="BExTWKPUF1WDIIL3Z5GE4T3A5L9M" localSheetId="10" hidden="1">Stat Key #REF!</definedName>
    <definedName name="BExTWKPUF1WDIIL3Z5GE4T3A5L9M" hidden="1">Stat Key #REF!</definedName>
    <definedName name="BExTYL8RJWBFM6N83CQSE93HK4IR" localSheetId="11" hidden="1">Sales #REF!</definedName>
    <definedName name="BExTYL8RJWBFM6N83CQSE93HK4IR" localSheetId="10" hidden="1">Sales #REF!</definedName>
    <definedName name="BExTYL8RJWBFM6N83CQSE93HK4IR" hidden="1">Sales #REF!</definedName>
    <definedName name="BExU0MTK8EXJ210YUQ6YOFMWRVIO" localSheetId="11" hidden="1">FIGL Cube by #REF!</definedName>
    <definedName name="BExU0MTK8EXJ210YUQ6YOFMWRVIO" localSheetId="10" hidden="1">FIGL Cube by #REF!</definedName>
    <definedName name="BExU0MTK8EXJ210YUQ6YOFMWRVIO" hidden="1">FIGL Cube by #REF!</definedName>
    <definedName name="BExU0Y7L9W1GIUXJEUY5H2D5TPNR" localSheetId="11" hidden="1">Capital Employed by #REF!</definedName>
    <definedName name="BExU0Y7L9W1GIUXJEUY5H2D5TPNR" localSheetId="10" hidden="1">Capital Employed by #REF!</definedName>
    <definedName name="BExU0Y7L9W1GIUXJEUY5H2D5TPNR" hidden="1">Capital Employed by #REF!</definedName>
    <definedName name="BExU1UVI8PMASBCGM38E1YVX2TUZ" localSheetId="11" hidden="1">Capital Employed by #REF!</definedName>
    <definedName name="BExU1UVI8PMASBCGM38E1YVX2TUZ" localSheetId="10" hidden="1">Capital Employed by #REF!</definedName>
    <definedName name="BExU1UVI8PMASBCGM38E1YVX2TUZ" hidden="1">Capital Employed by #REF!</definedName>
    <definedName name="BExU386H9UY9THJQDGI7GXR1NW9J" localSheetId="11" hidden="1">Stat Key #REF!</definedName>
    <definedName name="BExU386H9UY9THJQDGI7GXR1NW9J" localSheetId="10" hidden="1">Stat Key #REF!</definedName>
    <definedName name="BExU386H9UY9THJQDGI7GXR1NW9J" hidden="1">Stat Key #REF!</definedName>
    <definedName name="BExU3TB1FRKUFAWLSBFGDKEIY0GZ" localSheetId="11" hidden="1">Financials - Prior #REF!</definedName>
    <definedName name="BExU3TB1FRKUFAWLSBFGDKEIY0GZ" localSheetId="10" hidden="1">Financials - Prior #REF!</definedName>
    <definedName name="BExU3TB1FRKUFAWLSBFGDKEIY0GZ" hidden="1">Financials - Prior #REF!</definedName>
    <definedName name="BExU4IBXDRVMMCUQM8G8Y5UVG45Q" localSheetId="11" hidden="1">Stat Key #REF!</definedName>
    <definedName name="BExU4IBXDRVMMCUQM8G8Y5UVG45Q" localSheetId="10" hidden="1">Stat Key #REF!</definedName>
    <definedName name="BExU4IBXDRVMMCUQM8G8Y5UVG45Q" hidden="1">Stat Key #REF!</definedName>
    <definedName name="BExU70E4ZUMZOAB9DFE779M7H4N3" localSheetId="10" hidden="1">#REF!</definedName>
    <definedName name="BExU70E4ZUMZOAB9DFE779M7H4N3" hidden="1">#REF!</definedName>
    <definedName name="BExU70OVG69G5BQBVVYE98P8QZ6X" localSheetId="11" hidden="1">Balance #REF!</definedName>
    <definedName name="BExU70OVG69G5BQBVVYE98P8QZ6X" localSheetId="10" hidden="1">Balance #REF!</definedName>
    <definedName name="BExU70OVG69G5BQBVVYE98P8QZ6X" hidden="1">Balance #REF!</definedName>
    <definedName name="BExU9ZDVJWDEZ9B7320KU1JTFHSW" localSheetId="11" hidden="1">Stat Key #REF!</definedName>
    <definedName name="BExU9ZDVJWDEZ9B7320KU1JTFHSW" localSheetId="10" hidden="1">Stat Key #REF!</definedName>
    <definedName name="BExU9ZDVJWDEZ9B7320KU1JTFHSW" hidden="1">Stat Key #REF!</definedName>
    <definedName name="BExUARUQ2M64SYF83KXZU001KW0G" localSheetId="11" hidden="1">Stat Key #REF!</definedName>
    <definedName name="BExUARUQ2M64SYF83KXZU001KW0G" localSheetId="10" hidden="1">Stat Key #REF!</definedName>
    <definedName name="BExUARUQ2M64SYF83KXZU001KW0G" hidden="1">Stat Key #REF!</definedName>
    <definedName name="BExUCRMPZQ1EHG9GXXZMYFPNTM3A" hidden="1">#N/A</definedName>
    <definedName name="BExUDNZZZXTU1G5SSPAVRN9FNC4I" localSheetId="11" hidden="1">PCA Cube 'Dinh bien_HCNS'!p&amp;'Dinh bien_HCNS'!L by Profit #REF!</definedName>
    <definedName name="BExUDNZZZXTU1G5SSPAVRN9FNC4I" localSheetId="10" hidden="1">PCA Cube [0]!p&amp;[0]!L by Profit #REF!</definedName>
    <definedName name="BExUDNZZZXTU1G5SSPAVRN9FNC4I" hidden="1">PCA Cube p&amp;L by Profit #REF!</definedName>
    <definedName name="BExVRSQ7G44MXXXBZP4X8NZZ1L4T" localSheetId="10" hidden="1">#REF!</definedName>
    <definedName name="BExVRSQ7G44MXXXBZP4X8NZZ1L4T" hidden="1">#REF!</definedName>
    <definedName name="BExVS3D5GX6CKM1NXYZSCEOYACPZ" localSheetId="11" hidden="1">Key #REF!</definedName>
    <definedName name="BExVS3D5GX6CKM1NXYZSCEOYACPZ" localSheetId="10" hidden="1">Key #REF!</definedName>
    <definedName name="BExVS3D5GX6CKM1NXYZSCEOYACPZ" hidden="1">Key #REF!</definedName>
    <definedName name="BExVTW9155VL84LJIMJO9X0X6XMG" localSheetId="11" hidden="1">Weekly KPI #REF!</definedName>
    <definedName name="BExVTW9155VL84LJIMJO9X0X6XMG" localSheetId="10" hidden="1">Weekly KPI #REF!</definedName>
    <definedName name="BExVTW9155VL84LJIMJO9X0X6XMG" hidden="1">Weekly KPI #REF!</definedName>
    <definedName name="BExVVMQLACOP7FAZBIA79TQGCYAY" localSheetId="11" hidden="1">Stat Key #REF!</definedName>
    <definedName name="BExVVMQLACOP7FAZBIA79TQGCYAY" localSheetId="10" hidden="1">Stat Key #REF!</definedName>
    <definedName name="BExVVMQLACOP7FAZBIA79TQGCYAY" hidden="1">Stat Key #REF!</definedName>
    <definedName name="BExVX66I8LBR5JLSC93GUVPIY19W" localSheetId="11" hidden="1">Stat Key #REF!</definedName>
    <definedName name="BExVX66I8LBR5JLSC93GUVPIY19W" localSheetId="10" hidden="1">Stat Key #REF!</definedName>
    <definedName name="BExVX66I8LBR5JLSC93GUVPIY19W" hidden="1">Stat Key #REF!</definedName>
    <definedName name="BExVY2JR12G2SXGT1P6WEA58J5SF" localSheetId="11" hidden="1">Stat Key #REF!</definedName>
    <definedName name="BExVY2JR12G2SXGT1P6WEA58J5SF" localSheetId="10" hidden="1">Stat Key #REF!</definedName>
    <definedName name="BExVY2JR12G2SXGT1P6WEA58J5SF" hidden="1">Stat Key #REF!</definedName>
    <definedName name="BExVYBOYGG74CEJRZUHGNZHWTKGS" localSheetId="11" hidden="1">Financials - Prior #REF!</definedName>
    <definedName name="BExVYBOYGG74CEJRZUHGNZHWTKGS" localSheetId="10" hidden="1">Financials - Prior #REF!</definedName>
    <definedName name="BExVYBOYGG74CEJRZUHGNZHWTKGS" hidden="1">Financials - Prior #REF!</definedName>
    <definedName name="BExVYT82EAH1LNR7L1NW3DDELI2N" localSheetId="11" hidden="1">PCA Cube by GL #REF!</definedName>
    <definedName name="BExVYT82EAH1LNR7L1NW3DDELI2N" localSheetId="10" hidden="1">PCA Cube by GL #REF!</definedName>
    <definedName name="BExVYT82EAH1LNR7L1NW3DDELI2N" hidden="1">PCA Cube by GL #REF!</definedName>
    <definedName name="BExW05XB4CFQGXK85I4JD3DR365K" localSheetId="10" hidden="1">#REF!</definedName>
    <definedName name="BExW05XB4CFQGXK85I4JD3DR365K" hidden="1">#REF!</definedName>
    <definedName name="BExW0IYPWV86RX1Z2Z3BU1ZUFNWM" localSheetId="10" hidden="1">#REF!</definedName>
    <definedName name="BExW0IYPWV86RX1Z2Z3BU1ZUFNWM" hidden="1">#REF!</definedName>
    <definedName name="BExW0K5QQI8MRY9DIMGIYV5NP52C" localSheetId="11" hidden="1">Balance #REF!</definedName>
    <definedName name="BExW0K5QQI8MRY9DIMGIYV5NP52C" localSheetId="10" hidden="1">Balance #REF!</definedName>
    <definedName name="BExW0K5QQI8MRY9DIMGIYV5NP52C" hidden="1">Balance #REF!</definedName>
    <definedName name="BExW0KGI8LFJ4LKXWV0PAZX8ZBEN" localSheetId="11" hidden="1">Stat Key #REF!</definedName>
    <definedName name="BExW0KGI8LFJ4LKXWV0PAZX8ZBEN" localSheetId="10" hidden="1">Stat Key #REF!</definedName>
    <definedName name="BExW0KGI8LFJ4LKXWV0PAZX8ZBEN" hidden="1">Stat Key #REF!</definedName>
    <definedName name="BExW1MZ3VQ6VBRYJSLT8QIAVDB36" localSheetId="11" hidden="1">Stat Key #REF!</definedName>
    <definedName name="BExW1MZ3VQ6VBRYJSLT8QIAVDB36" localSheetId="10" hidden="1">Stat Key #REF!</definedName>
    <definedName name="BExW1MZ3VQ6VBRYJSLT8QIAVDB36" hidden="1">Stat Key #REF!</definedName>
    <definedName name="BExW5JDRQEA50B319VGP92MKL08X" localSheetId="11" hidden="1">Stat Key #REF!</definedName>
    <definedName name="BExW5JDRQEA50B319VGP92MKL08X" localSheetId="10" hidden="1">Stat Key #REF!</definedName>
    <definedName name="BExW5JDRQEA50B319VGP92MKL08X" hidden="1">Stat Key #REF!</definedName>
    <definedName name="BExW5NKOL90K9ZGIR3Z216HK6W90" localSheetId="11" hidden="1">Balance #REF!</definedName>
    <definedName name="BExW5NKOL90K9ZGIR3Z216HK6W90" localSheetId="10" hidden="1">Balance #REF!</definedName>
    <definedName name="BExW5NKOL90K9ZGIR3Z216HK6W90" hidden="1">Balance #REF!</definedName>
    <definedName name="BExXM5V66CPJL0CWKYUQQEUMHNRV" localSheetId="11" hidden="1">PCA Cube 'Dinh bien_HCNS'!p&amp;'Dinh bien_HCNS'!L by Profit #REF!</definedName>
    <definedName name="BExXM5V66CPJL0CWKYUQQEUMHNRV" localSheetId="10" hidden="1">PCA Cube [0]!p&amp;[0]!L by Profit #REF!</definedName>
    <definedName name="BExXM5V66CPJL0CWKYUQQEUMHNRV" hidden="1">PCA Cube p&amp;L by Profit #REF!</definedName>
    <definedName name="BExXN4XKLUPO8W2I342RDGS27T1H" localSheetId="11" hidden="1">Balance #REF!</definedName>
    <definedName name="BExXN4XKLUPO8W2I342RDGS27T1H" localSheetId="10" hidden="1">Balance #REF!</definedName>
    <definedName name="BExXN4XKLUPO8W2I342RDGS27T1H" hidden="1">Balance #REF!</definedName>
    <definedName name="BExXOMKQ2RSCTA0TXMDSYSNZUWV2" localSheetId="11" hidden="1">Balance #REF!</definedName>
    <definedName name="BExXOMKQ2RSCTA0TXMDSYSNZUWV2" localSheetId="10" hidden="1">Balance #REF!</definedName>
    <definedName name="BExXOMKQ2RSCTA0TXMDSYSNZUWV2" hidden="1">Balance #REF!</definedName>
    <definedName name="BExXORIVIWLDMFL3IQ7IULEKAQF8" localSheetId="11" hidden="1">PCA Cube by GL #REF!</definedName>
    <definedName name="BExXORIVIWLDMFL3IQ7IULEKAQF8" localSheetId="10" hidden="1">PCA Cube by GL #REF!</definedName>
    <definedName name="BExXORIVIWLDMFL3IQ7IULEKAQF8" hidden="1">PCA Cube by GL #REF!</definedName>
    <definedName name="BExXPHQWNMWNZUKVHWLG0UVDXUBO" hidden="1">#N/A</definedName>
    <definedName name="BExXPOXVAXEBXHGFZIGQPJV9PCF3" localSheetId="11" hidden="1">PCA Statkey by Profit #REF!</definedName>
    <definedName name="BExXPOXVAXEBXHGFZIGQPJV9PCF3" localSheetId="10" hidden="1">PCA Statkey by Profit #REF!</definedName>
    <definedName name="BExXPOXVAXEBXHGFZIGQPJV9PCF3" hidden="1">PCA Statkey by Profit #REF!</definedName>
    <definedName name="BExXQC5Y3NO1QJ37OOGM8AW5YQON" localSheetId="11" hidden="1">Cost #REF!</definedName>
    <definedName name="BExXQC5Y3NO1QJ37OOGM8AW5YQON" localSheetId="10" hidden="1">Cost #REF!</definedName>
    <definedName name="BExXQC5Y3NO1QJ37OOGM8AW5YQON" hidden="1">Cost #REF!</definedName>
    <definedName name="BExXRFVH8IKEEJQ85CT0WK0ILOAI" localSheetId="11" hidden="1">Cost #REF!</definedName>
    <definedName name="BExXRFVH8IKEEJQ85CT0WK0ILOAI" localSheetId="10" hidden="1">Cost #REF!</definedName>
    <definedName name="BExXRFVH8IKEEJQ85CT0WK0ILOAI" hidden="1">Cost #REF!</definedName>
    <definedName name="BExXRG0Z51OUC9XG8I43W14ACRGG" localSheetId="11" hidden="1">Stat Key #REF!</definedName>
    <definedName name="BExXRG0Z51OUC9XG8I43W14ACRGG" localSheetId="10" hidden="1">Stat Key #REF!</definedName>
    <definedName name="BExXRG0Z51OUC9XG8I43W14ACRGG" hidden="1">Stat Key #REF!</definedName>
    <definedName name="BExXRR9JBR9BNCJVKMGMBI3DS4TG" localSheetId="11" hidden="1">PCA Cube by GL #REF!</definedName>
    <definedName name="BExXRR9JBR9BNCJVKMGMBI3DS4TG" localSheetId="10" hidden="1">PCA Cube by GL #REF!</definedName>
    <definedName name="BExXRR9JBR9BNCJVKMGMBI3DS4TG" hidden="1">PCA Cube by GL #REF!</definedName>
    <definedName name="BExXT1F3RWI3Y38E73TI1CI2LD96" localSheetId="11" hidden="1">Cost #REF!</definedName>
    <definedName name="BExXT1F3RWI3Y38E73TI1CI2LD96" localSheetId="10" hidden="1">Cost #REF!</definedName>
    <definedName name="BExXT1F3RWI3Y38E73TI1CI2LD96" hidden="1">Cost #REF!</definedName>
    <definedName name="BExXU3MPA8HDCS70PPNHVHOWVVFG" localSheetId="11" hidden="1">PCA Cube by GL #REF!</definedName>
    <definedName name="BExXU3MPA8HDCS70PPNHVHOWVVFG" localSheetId="10" hidden="1">PCA Cube by GL #REF!</definedName>
    <definedName name="BExXU3MPA8HDCS70PPNHVHOWVVFG" hidden="1">PCA Cube by GL #REF!</definedName>
    <definedName name="BExXWWBWJKZ6AINRM8UE2K6H813M" localSheetId="10" hidden="1">#REF!</definedName>
    <definedName name="BExXWWBWJKZ6AINRM8UE2K6H813M" hidden="1">#REF!</definedName>
    <definedName name="BExXX9O2QS1HP1ZGRRQNV22SV8JD" localSheetId="11" hidden="1">PCA Cube 'Dinh bien_HCNS'!p&amp;'Dinh bien_HCNS'!L by Profit #REF!</definedName>
    <definedName name="BExXX9O2QS1HP1ZGRRQNV22SV8JD" localSheetId="10" hidden="1">PCA Cube [0]!p&amp;[0]!L by Profit #REF!</definedName>
    <definedName name="BExXX9O2QS1HP1ZGRRQNV22SV8JD" hidden="1">PCA Cube p&amp;L by Profit #REF!</definedName>
    <definedName name="BExXXOCLXRVQBHYH970269XO80HS" localSheetId="11" hidden="1">Stat Key #REF!</definedName>
    <definedName name="BExXXOCLXRVQBHYH970269XO80HS" localSheetId="10" hidden="1">Stat Key #REF!</definedName>
    <definedName name="BExXXOCLXRVQBHYH970269XO80HS" hidden="1">Stat Key #REF!</definedName>
    <definedName name="BExXYD2O80YE26BKL10CAV0R515F" localSheetId="11" hidden="1">PCA Cube 'Dinh bien_HCNS'!p&amp;'Dinh bien_HCNS'!L by Profit #REF!</definedName>
    <definedName name="BExXYD2O80YE26BKL10CAV0R515F" localSheetId="10" hidden="1">PCA Cube [0]!p&amp;[0]!L by Profit #REF!</definedName>
    <definedName name="BExXYD2O80YE26BKL10CAV0R515F" hidden="1">PCA Cube p&amp;L by Profit #REF!</definedName>
    <definedName name="BExXZN2XZS4KDG9XEUIG9QI53FYR" localSheetId="10" hidden="1">#REF!</definedName>
    <definedName name="BExXZN2XZS4KDG9XEUIG9QI53FYR" hidden="1">#REF!</definedName>
    <definedName name="BExY0Y4RTTMPCKW55F89EN59A45B" localSheetId="11" hidden="1">PCA Cube 'Dinh bien_HCNS'!p&amp;'Dinh bien_HCNS'!L by Profit #REF!</definedName>
    <definedName name="BExY0Y4RTTMPCKW55F89EN59A45B" localSheetId="10" hidden="1">PCA Cube [0]!p&amp;[0]!L by Profit #REF!</definedName>
    <definedName name="BExY0Y4RTTMPCKW55F89EN59A45B" hidden="1">PCA Cube p&amp;L by Profit #REF!</definedName>
    <definedName name="BExY1L7KE5XLL8VS9SFCV71P927O" localSheetId="11" hidden="1">Sales #REF!</definedName>
    <definedName name="BExY1L7KE5XLL8VS9SFCV71P927O" localSheetId="10" hidden="1">Sales #REF!</definedName>
    <definedName name="BExY1L7KE5XLL8VS9SFCV71P927O" hidden="1">Sales #REF!</definedName>
    <definedName name="BExY2A8ETRH3FUPH3RA2G4YUXUTI" localSheetId="11" hidden="1">Sales #REF!</definedName>
    <definedName name="BExY2A8ETRH3FUPH3RA2G4YUXUTI" localSheetId="10" hidden="1">Sales #REF!</definedName>
    <definedName name="BExY2A8ETRH3FUPH3RA2G4YUXUTI" hidden="1">Sales #REF!</definedName>
    <definedName name="BExY470KYIV2VP0SC58OM8QMZTY9" localSheetId="10" hidden="1">#REF!</definedName>
    <definedName name="BExY470KYIV2VP0SC58OM8QMZTY9" hidden="1">#REF!</definedName>
    <definedName name="BExY568B2ORG9UPJHA700F203WNG" localSheetId="11" hidden="1">Financials - Prior #REF!</definedName>
    <definedName name="BExY568B2ORG9UPJHA700F203WNG" localSheetId="10" hidden="1">Financials - Prior #REF!</definedName>
    <definedName name="BExY568B2ORG9UPJHA700F203WNG" hidden="1">Financials - Prior #REF!</definedName>
    <definedName name="BExZJDYD8PH4TW3C4MW9PZDRV9DF" localSheetId="11" hidden="1">Stat Key #REF!</definedName>
    <definedName name="BExZJDYD8PH4TW3C4MW9PZDRV9DF" localSheetId="10" hidden="1">Stat Key #REF!</definedName>
    <definedName name="BExZJDYD8PH4TW3C4MW9PZDRV9DF" hidden="1">Stat Key #REF!</definedName>
    <definedName name="BExZKM5QZ0L9CYV6R657E62IN7NB" localSheetId="11" hidden="1">PCA Cube 'Dinh bien_HCNS'!p&amp;'Dinh bien_HCNS'!L by Profit #REF!</definedName>
    <definedName name="BExZKM5QZ0L9CYV6R657E62IN7NB" localSheetId="10" hidden="1">PCA Cube [0]!p&amp;[0]!L by Profit #REF!</definedName>
    <definedName name="BExZKM5QZ0L9CYV6R657E62IN7NB" hidden="1">PCA Cube p&amp;L by Profit #REF!</definedName>
    <definedName name="BExZL5XUL9TGNR9ISX97XPOVD38M" localSheetId="10" hidden="1">#REF!</definedName>
    <definedName name="BExZL5XUL9TGNR9ISX97XPOVD38M" hidden="1">#REF!</definedName>
    <definedName name="BExZO0VV323HIYMF516781JVA7N6" localSheetId="11" hidden="1">PCA Cube by GL #REF!</definedName>
    <definedName name="BExZO0VV323HIYMF516781JVA7N6" localSheetId="10" hidden="1">PCA Cube by GL #REF!</definedName>
    <definedName name="BExZO0VV323HIYMF516781JVA7N6" hidden="1">PCA Cube by GL #REF!</definedName>
    <definedName name="BExZPMFHJGID7HHK2HWOI292D4WT" localSheetId="11" hidden="1">Sales #REF!</definedName>
    <definedName name="BExZPMFHJGID7HHK2HWOI292D4WT" localSheetId="10" hidden="1">Sales #REF!</definedName>
    <definedName name="BExZPMFHJGID7HHK2HWOI292D4WT" hidden="1">Sales #REF!</definedName>
    <definedName name="BExZPQ0XN99A1IHMTMS0QBJ523PK" localSheetId="11" hidden="1">Financials - Prior #REF!</definedName>
    <definedName name="BExZPQ0XN99A1IHMTMS0QBJ523PK" localSheetId="10" hidden="1">Financials - Prior #REF!</definedName>
    <definedName name="BExZPQ0XN99A1IHMTMS0QBJ523PK" hidden="1">Financials - Prior #REF!</definedName>
    <definedName name="BExZR4IX5O1TS4IN669ZZ80XZ40K" localSheetId="11" hidden="1">Sales #REF!</definedName>
    <definedName name="BExZR4IX5O1TS4IN669ZZ80XZ40K" localSheetId="10" hidden="1">Sales #REF!</definedName>
    <definedName name="BExZR4IX5O1TS4IN669ZZ80XZ40K" hidden="1">Sales #REF!</definedName>
    <definedName name="BExZR8KIMQN8EKAR3KEEO85VP071" localSheetId="11" hidden="1">Stat Key #REF!</definedName>
    <definedName name="BExZR8KIMQN8EKAR3KEEO85VP071" localSheetId="10" hidden="1">Stat Key #REF!</definedName>
    <definedName name="BExZR8KIMQN8EKAR3KEEO85VP071" hidden="1">Stat Key #REF!</definedName>
    <definedName name="BExZSBJ61MOB9Y5KK8OZPGTJMSDB" localSheetId="11" hidden="1">Stat Key #REF!</definedName>
    <definedName name="BExZSBJ61MOB9Y5KK8OZPGTJMSDB" localSheetId="10" hidden="1">Stat Key #REF!</definedName>
    <definedName name="BExZSBJ61MOB9Y5KK8OZPGTJMSDB" hidden="1">Stat Key #REF!</definedName>
    <definedName name="BExZSMX51HR5GLKW08JGXAF6M43N" localSheetId="11" hidden="1">Balance #REF!</definedName>
    <definedName name="BExZSMX51HR5GLKW08JGXAF6M43N" localSheetId="10" hidden="1">Balance #REF!</definedName>
    <definedName name="BExZSMX51HR5GLKW08JGXAF6M43N" hidden="1">Balance #REF!</definedName>
    <definedName name="BExZT8SSBP52BMR781HUJ7Y55GQF" localSheetId="11" hidden="1">Cost #REF!</definedName>
    <definedName name="BExZT8SSBP52BMR781HUJ7Y55GQF" localSheetId="10" hidden="1">Cost #REF!</definedName>
    <definedName name="BExZT8SSBP52BMR781HUJ7Y55GQF" hidden="1">Cost #REF!</definedName>
    <definedName name="BExZTTBUKWEHN3YPOBMWC5VK0COX" localSheetId="11" hidden="1">Stat Key #REF!</definedName>
    <definedName name="BExZTTBUKWEHN3YPOBMWC5VK0COX" localSheetId="10" hidden="1">Stat Key #REF!</definedName>
    <definedName name="BExZTTBUKWEHN3YPOBMWC5VK0COX" hidden="1">Stat Key #REF!</definedName>
    <definedName name="BExZUW50J9DSAB92APRCSV0E7DZM" localSheetId="10" hidden="1">#REF!</definedName>
    <definedName name="BExZUW50J9DSAB92APRCSV0E7DZM" hidden="1">#REF!</definedName>
    <definedName name="BExZUWFSMOQ5BBONOV4QBKEA6NW9" localSheetId="10" hidden="1">#REF!</definedName>
    <definedName name="BExZUWFSMOQ5BBONOV4QBKEA6NW9" hidden="1">#REF!</definedName>
    <definedName name="BExZVCRRENPUGU4IAFDN9KWTHXFV" localSheetId="11" hidden="1">Balance #REF!</definedName>
    <definedName name="BExZVCRRENPUGU4IAFDN9KWTHXFV" localSheetId="10" hidden="1">Balance #REF!</definedName>
    <definedName name="BExZVCRRENPUGU4IAFDN9KWTHXFV" hidden="1">Balance #REF!</definedName>
    <definedName name="BExZWRVADOH3OLA7ZJTBKSPKX8BO" localSheetId="11" hidden="1">Stat Key #REF!</definedName>
    <definedName name="BExZWRVADOH3OLA7ZJTBKSPKX8BO" localSheetId="10" hidden="1">Stat Key #REF!</definedName>
    <definedName name="BExZWRVADOH3OLA7ZJTBKSPKX8BO" hidden="1">Stat Key #REF!</definedName>
    <definedName name="BExZZFMHSCTXPM4LX9F56KCZONMY" localSheetId="11" hidden="1">Stat Key #REF!</definedName>
    <definedName name="BExZZFMHSCTXPM4LX9F56KCZONMY" localSheetId="10" hidden="1">Stat Key #REF!</definedName>
    <definedName name="BExZZFMHSCTXPM4LX9F56KCZONMY" hidden="1">Stat Key #REF!</definedName>
    <definedName name="bf7yre" localSheetId="11" hidden="1">{"'Sheet1'!$L$16"}</definedName>
    <definedName name="bf7yre" hidden="1">{"'Sheet1'!$L$16"}</definedName>
    <definedName name="bfbfdhfdhdfgh" localSheetId="11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localSheetId="10" hidden="1">#REF!</definedName>
    <definedName name="BHXH" hidden="1">#REF!</definedName>
    <definedName name="bi" localSheetId="11" hidden="1">{"HK PR",#N/A,FALSE,"HK";"SUMMARY",#N/A,FALSE,"PAYROLL";"SUMMARY",#N/A,FALSE,"PAYROLL";"HK PR",#N/A,FALSE,"HK"}</definedName>
    <definedName name="bi" localSheetId="25" hidden="1">{"HK PR",#N/A,FALSE,"HK";"SUMMARY",#N/A,FALSE,"PAYROLL";"SUMMARY",#N/A,FALSE,"PAYROLL";"HK PR",#N/A,FALSE,"HK"}</definedName>
    <definedName name="bi" localSheetId="24" hidden="1">{"HK PR",#N/A,FALSE,"HK";"SUMMARY",#N/A,FALSE,"PAYROLL";"SUMMARY",#N/A,FALSE,"PAYROLL";"HK PR",#N/A,FALSE,"HK"}</definedName>
    <definedName name="bi" localSheetId="22" hidden="1">{"HK PR",#N/A,FALSE,"HK";"SUMMARY",#N/A,FALSE,"PAYROLL";"SUMMARY",#N/A,FALSE,"PAYROLL";"HK PR",#N/A,FALSE,"HK"}</definedName>
    <definedName name="bi" localSheetId="0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25" hidden="1">{"'Sheet1'!$L$16"}</definedName>
    <definedName name="bieudo" localSheetId="24" hidden="1">{"'Sheet1'!$L$16"}</definedName>
    <definedName name="bieudo" localSheetId="22" hidden="1">{"'Sheet1'!$L$16"}</definedName>
    <definedName name="bieudo" localSheetId="0" hidden="1">{"'Sheet1'!$L$16"}</definedName>
    <definedName name="bieudo" hidden="1">{"'Sheet1'!$L$16"}</definedName>
    <definedName name="bieudo1" localSheetId="11" hidden="1">{"'Sheet1'!$L$16"}</definedName>
    <definedName name="bieudo1" localSheetId="25" hidden="1">{"'Sheet1'!$L$16"}</definedName>
    <definedName name="bieudo1" localSheetId="24" hidden="1">{"'Sheet1'!$L$16"}</definedName>
    <definedName name="bieudo1" localSheetId="22" hidden="1">{"'Sheet1'!$L$16"}</definedName>
    <definedName name="bieudo1" localSheetId="0" hidden="1">{"'Sheet1'!$L$16"}</definedName>
    <definedName name="bieudo1" hidden="1">{"'Sheet1'!$L$16"}</definedName>
    <definedName name="binh" localSheetId="11" hidden="1">{"'Sheet1'!$L$16"}</definedName>
    <definedName name="binh" hidden="1">{"'Sheet1'!$L$16"}</definedName>
    <definedName name="binh1" localSheetId="11" hidden="1">{"'Sheet1'!$L$16"}</definedName>
    <definedName name="binh1" localSheetId="25" hidden="1">{"'Sheet1'!$L$16"}</definedName>
    <definedName name="binh1" localSheetId="24" hidden="1">{"'Sheet1'!$L$16"}</definedName>
    <definedName name="binh1" localSheetId="22" hidden="1">{"'Sheet1'!$L$16"}</definedName>
    <definedName name="binh1" localSheetId="0" hidden="1">{"'Sheet1'!$L$16"}</definedName>
    <definedName name="binh1" hidden="1">{"'Sheet1'!$L$16"}</definedName>
    <definedName name="biz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localSheetId="11" hidden="1">{#N/A,#N/A,FALSE,"CCTV"}</definedName>
    <definedName name="BJJ" hidden="1">{#N/A,#N/A,FALSE,"CCTV"}</definedName>
    <definedName name="bleine.erg" localSheetId="11" hidden="1">{"fleisch",#N/A,FALSE,"WG HK";"food",#N/A,FALSE,"WG HK";"hartwaren",#N/A,FALSE,"WG HK";"weichwaren",#N/A,FALSE,"WG HK"}</definedName>
    <definedName name="bleine.erg" hidden="1">{"fleisch",#N/A,FALSE,"WG HK";"food",#N/A,FALSE,"WG HK";"hartwaren",#N/A,FALSE,"WG HK";"weichwaren",#N/A,FALSE,"WG HK"}</definedName>
    <definedName name="BLPH1" localSheetId="10" hidden="1">#REF!</definedName>
    <definedName name="BLPH1" hidden="1">#REF!</definedName>
    <definedName name="BLPH2" localSheetId="10" hidden="1">#REF!</definedName>
    <definedName name="BLPH2" hidden="1">#REF!</definedName>
    <definedName name="BLPH3" localSheetId="10" hidden="1">#REF!</definedName>
    <definedName name="BLPH3" hidden="1">#REF!</definedName>
    <definedName name="BLPH4" localSheetId="10" hidden="1">#REF!</definedName>
    <definedName name="BLPH4" hidden="1">#REF!</definedName>
    <definedName name="BLPH5" localSheetId="10" hidden="1">#REF!</definedName>
    <definedName name="BLPH5" hidden="1">#REF!</definedName>
    <definedName name="BLPH6" localSheetId="10" hidden="1">#REF!</definedName>
    <definedName name="BLPH6" hidden="1">#REF!</definedName>
    <definedName name="BM" localSheetId="10" hidden="1">#REF!</definedName>
    <definedName name="BM" hidden="1">#REF!</definedName>
    <definedName name="BNE_MESSAGES_HIDDEN" localSheetId="10" hidden="1">#REF!</definedName>
    <definedName name="BNE_MESSAGES_HIDDEN" hidden="1">#REF!</definedName>
    <definedName name="BO" localSheetId="11" hidden="1">{#N/A,#N/A,FALSE,"CCTV"}</definedName>
    <definedName name="BO" hidden="1">{#N/A,#N/A,FALSE,"CCTV"}</definedName>
    <definedName name="BO00043B7E1E324A3B816B38E3ACAE0671" localSheetId="10" hidden="1">#REF!</definedName>
    <definedName name="BO00043B7E1E324A3B816B38E3ACAE0671" hidden="1">#REF!</definedName>
    <definedName name="BO0007353E98C84C90990324AADCC29B40" localSheetId="10" hidden="1">#REF!</definedName>
    <definedName name="BO0007353E98C84C90990324AADCC29B40" localSheetId="25" hidden="1">#REF!</definedName>
    <definedName name="BO0007353E98C84C90990324AADCC29B40" hidden="1">#REF!</definedName>
    <definedName name="BO001D509B859B4E6D8B03981122F6CF9A" localSheetId="10" hidden="1">#REF!</definedName>
    <definedName name="BO001D509B859B4E6D8B03981122F6CF9A" hidden="1">#REF!</definedName>
    <definedName name="BO00469B4A8FC24A3B870A9D7B502678F0" localSheetId="10" hidden="1">#REF!</definedName>
    <definedName name="BO00469B4A8FC24A3B870A9D7B502678F0" hidden="1">#REF!</definedName>
    <definedName name="BO00511179B958499598FEC41C5AC390A4" localSheetId="10" hidden="1">#REF!</definedName>
    <definedName name="BO00511179B958499598FEC41C5AC390A4" hidden="1">#REF!</definedName>
    <definedName name="BO0058A5E0C1104588BFD1FC5F694286F9" localSheetId="10" hidden="1">#REF!</definedName>
    <definedName name="BO0058A5E0C1104588BFD1FC5F694286F9" localSheetId="25" hidden="1">#REF!</definedName>
    <definedName name="BO0058A5E0C1104588BFD1FC5F694286F9" hidden="1">#REF!</definedName>
    <definedName name="BO005A577D92864FC8B40998831CDFE7A8" localSheetId="10" hidden="1">#REF!</definedName>
    <definedName name="BO005A577D92864FC8B40998831CDFE7A8" localSheetId="25" hidden="1">#REF!</definedName>
    <definedName name="BO005A577D92864FC8B40998831CDFE7A8" hidden="1">#REF!</definedName>
    <definedName name="BO005BDC81E98343A093AADEF94EB59FAF" localSheetId="10" hidden="1">#REF!</definedName>
    <definedName name="BO005BDC81E98343A093AADEF94EB59FAF" hidden="1">#REF!</definedName>
    <definedName name="BO006EB7602ECB4617926F9BF23B814C2B" localSheetId="10" hidden="1">#REF!</definedName>
    <definedName name="BO006EB7602ECB4617926F9BF23B814C2B" hidden="1">#REF!</definedName>
    <definedName name="BO0072FE9EACD94DEDAA496B23B65E7D1C" localSheetId="10" hidden="1">#REF!</definedName>
    <definedName name="BO0072FE9EACD94DEDAA496B23B65E7D1C" hidden="1">#REF!</definedName>
    <definedName name="BO00812175877B44EE88DDEE95E65B5A27" localSheetId="10" hidden="1">#REF!</definedName>
    <definedName name="BO00812175877B44EE88DDEE95E65B5A27" hidden="1">#REF!</definedName>
    <definedName name="BO00A6737BAC0E4619AF80A481C30796C1" localSheetId="10" hidden="1">#REF!</definedName>
    <definedName name="BO00A6737BAC0E4619AF80A481C30796C1" hidden="1">#REF!</definedName>
    <definedName name="BO00AF1B8FB5C74830AF6C90ECD1289A90" localSheetId="10" hidden="1">#REF!</definedName>
    <definedName name="BO00AF1B8FB5C74830AF6C90ECD1289A90" hidden="1">#REF!</definedName>
    <definedName name="BO00CD9D7A0C624F4BB2AF0F67622C7F91" localSheetId="10" hidden="1">#REF!</definedName>
    <definedName name="BO00CD9D7A0C624F4BB2AF0F67622C7F91" hidden="1">#REF!</definedName>
    <definedName name="BO00D8F3CF7CD2475BB9B1385DA290D0F5" localSheetId="10" hidden="1">#REF!</definedName>
    <definedName name="BO00D8F3CF7CD2475BB9B1385DA290D0F5" hidden="1">#REF!</definedName>
    <definedName name="BO010C1152C9AA4686BBA23F5C14948D90" localSheetId="10" hidden="1">#REF!</definedName>
    <definedName name="BO010C1152C9AA4686BBA23F5C14948D90" hidden="1">#REF!</definedName>
    <definedName name="BO0129892555A4411A8EC61716113918DD" localSheetId="10" hidden="1">#REF!</definedName>
    <definedName name="BO0129892555A4411A8EC61716113918DD" hidden="1">#REF!</definedName>
    <definedName name="BO018E3CCFDE224CDDABC737A9A76A8FDA" localSheetId="10" hidden="1">#REF!</definedName>
    <definedName name="BO018E3CCFDE224CDDABC737A9A76A8FDA" hidden="1">#REF!</definedName>
    <definedName name="BO01C72B19B7EE45BC8CE7B0BD936E7956" localSheetId="10" hidden="1">#REF!</definedName>
    <definedName name="BO01C72B19B7EE45BC8CE7B0BD936E7956" hidden="1">#REF!</definedName>
    <definedName name="BO01D0E16CBD0C473996504B44510A2B25" localSheetId="10" hidden="1">[6]lailo!#REF!</definedName>
    <definedName name="BO01D0E16CBD0C473996504B44510A2B25" localSheetId="25" hidden="1">#REF!</definedName>
    <definedName name="BO01D0E16CBD0C473996504B44510A2B25" localSheetId="24" hidden="1">#REF!</definedName>
    <definedName name="BO01D0E16CBD0C473996504B44510A2B25" localSheetId="22" hidden="1">#REF!</definedName>
    <definedName name="BO01D0E16CBD0C473996504B44510A2B25" localSheetId="0" hidden="1">#REF!</definedName>
    <definedName name="BO01D0E16CBD0C473996504B44510A2B25" hidden="1">[6]lailo!#REF!</definedName>
    <definedName name="BO01EF9BC3509746939ED1C0E4F00BF055" localSheetId="10" hidden="1">#REF!</definedName>
    <definedName name="BO01EF9BC3509746939ED1C0E4F00BF055" localSheetId="25" hidden="1">#REF!</definedName>
    <definedName name="BO01EF9BC3509746939ED1C0E4F00BF055" hidden="1">#REF!</definedName>
    <definedName name="BO020F2E97F5CF403D8F93927170418F64" localSheetId="10" hidden="1">#REF!</definedName>
    <definedName name="BO020F2E97F5CF403D8F93927170418F64" hidden="1">#REF!</definedName>
    <definedName name="BO0216458ABC754695A1F9A8CDB0DD094C" localSheetId="10" hidden="1">#REF!</definedName>
    <definedName name="BO0216458ABC754695A1F9A8CDB0DD094C" localSheetId="25" hidden="1">#REF!</definedName>
    <definedName name="BO0216458ABC754695A1F9A8CDB0DD094C" hidden="1">#REF!</definedName>
    <definedName name="BO022317F8B3944CD883A13E728C129916" localSheetId="10" hidden="1">#REF!</definedName>
    <definedName name="BO022317F8B3944CD883A13E728C129916" localSheetId="25" hidden="1">#REF!</definedName>
    <definedName name="BO022317F8B3944CD883A13E728C129916" hidden="1">#REF!</definedName>
    <definedName name="BO02392633CA99433B88D46F2EF39F428A" localSheetId="10" hidden="1">#REF!</definedName>
    <definedName name="BO02392633CA99433B88D46F2EF39F428A" hidden="1">#REF!</definedName>
    <definedName name="BO02516734C6DF4EF2B0A72A47B8AABEFB" localSheetId="10" hidden="1">[7]Ketqua!#REF!</definedName>
    <definedName name="BO02516734C6DF4EF2B0A72A47B8AABEFB" localSheetId="0" hidden="1">#REF!</definedName>
    <definedName name="BO02516734C6DF4EF2B0A72A47B8AABEFB" hidden="1">[7]Ketqua!#REF!</definedName>
    <definedName name="BO025AE4BEE53A48D9A746940840AC45E3" localSheetId="10" hidden="1">#REF!</definedName>
    <definedName name="BO025AE4BEE53A48D9A746940840AC45E3" hidden="1">#REF!</definedName>
    <definedName name="BO0263C4E4D97940D39436F60599A2C5F1" localSheetId="10" hidden="1">#REF!</definedName>
    <definedName name="BO0263C4E4D97940D39436F60599A2C5F1" hidden="1">#REF!</definedName>
    <definedName name="BO0267242988E74024A09BC21EDF6C64A4" localSheetId="10" hidden="1">#REF!</definedName>
    <definedName name="BO0267242988E74024A09BC21EDF6C64A4" hidden="1">#REF!</definedName>
    <definedName name="BO0267FAC085D24B43ABFECB24098612DA" localSheetId="10" hidden="1">#REF!</definedName>
    <definedName name="BO0267FAC085D24B43ABFECB24098612DA" hidden="1">#REF!</definedName>
    <definedName name="BO028E39D140FF49049FAF8BBBD288FBDC" localSheetId="10" hidden="1">#REF!</definedName>
    <definedName name="BO028E39D140FF49049FAF8BBBD288FBDC" hidden="1">#REF!</definedName>
    <definedName name="BO0298FD225F294931811B0F63E6435B0F" localSheetId="10" hidden="1">#REF!</definedName>
    <definedName name="BO0298FD225F294931811B0F63E6435B0F" hidden="1">#REF!</definedName>
    <definedName name="BO02A5060651364F86A67E16B0D01E5044" localSheetId="10" hidden="1">#REF!</definedName>
    <definedName name="BO02A5060651364F86A67E16B0D01E5044" hidden="1">#REF!</definedName>
    <definedName name="BO02A8FD3A8942468DBAD7F1EDD7F87346" localSheetId="10" hidden="1">[7]Ketqua!#REF!</definedName>
    <definedName name="BO02A8FD3A8942468DBAD7F1EDD7F87346" localSheetId="0" hidden="1">#REF!</definedName>
    <definedName name="BO02A8FD3A8942468DBAD7F1EDD7F87346" hidden="1">[7]Ketqua!#REF!</definedName>
    <definedName name="BO02B45FA6AADE4C048DCAE919837D312D" localSheetId="10" hidden="1">#REF!</definedName>
    <definedName name="BO02B45FA6AADE4C048DCAE919837D312D" hidden="1">#REF!</definedName>
    <definedName name="BO02B4A629B0A64CA08F02737274717F08" localSheetId="10" hidden="1">#REF!</definedName>
    <definedName name="BO02B4A629B0A64CA08F02737274717F08" hidden="1">#REF!</definedName>
    <definedName name="BO02DC581C85D44A4389CC4C44151E1DB0" localSheetId="10" hidden="1">#REF!</definedName>
    <definedName name="BO02DC581C85D44A4389CC4C44151E1DB0" hidden="1">#REF!</definedName>
    <definedName name="BO02EDCEDFE10D4AC2A231A3CBE58F7EE5" localSheetId="10" hidden="1">#REF!</definedName>
    <definedName name="BO02EDCEDFE10D4AC2A231A3CBE58F7EE5" hidden="1">#REF!</definedName>
    <definedName name="BO0310434ADBE047E4A5F0AD18050F6D5F" localSheetId="10" hidden="1">#REF!</definedName>
    <definedName name="BO0310434ADBE047E4A5F0AD18050F6D5F" hidden="1">#REF!</definedName>
    <definedName name="BO0314764F4C5D42EA9D1F72E84948A9BB" localSheetId="10" hidden="1">#REF!</definedName>
    <definedName name="BO0314764F4C5D42EA9D1F72E84948A9BB" hidden="1">#REF!</definedName>
    <definedName name="BO0316956B2BAC45A481DC8002316172FC" localSheetId="10" hidden="1">#REF!</definedName>
    <definedName name="BO0316956B2BAC45A481DC8002316172FC" hidden="1">#REF!</definedName>
    <definedName name="BO031CB95051AA419CB611A1C0F7545ED6" localSheetId="10" hidden="1">#REF!</definedName>
    <definedName name="BO031CB95051AA419CB611A1C0F7545ED6" hidden="1">#REF!</definedName>
    <definedName name="BO0328F39573D7436EA381251DD7480737" localSheetId="10" hidden="1">#REF!</definedName>
    <definedName name="BO0328F39573D7436EA381251DD7480737" hidden="1">#REF!</definedName>
    <definedName name="BO0329DF376872482BAF40387242076A6D" localSheetId="10" hidden="1">#REF!</definedName>
    <definedName name="BO0329DF376872482BAF40387242076A6D" hidden="1">#REF!</definedName>
    <definedName name="BO034C1D37DF534343A97C0F61C184324C" localSheetId="10" hidden="1">#REF!</definedName>
    <definedName name="BO034C1D37DF534343A97C0F61C184324C" hidden="1">#REF!</definedName>
    <definedName name="BO036A36663A234B36B1D4EE07A3B64966" localSheetId="10" hidden="1">#REF!</definedName>
    <definedName name="BO036A36663A234B36B1D4EE07A3B64966" hidden="1">#REF!</definedName>
    <definedName name="BO036F67714744474AB1F77029EE79AB51" localSheetId="10" hidden="1">#REF!</definedName>
    <definedName name="BO036F67714744474AB1F77029EE79AB51" hidden="1">#REF!</definedName>
    <definedName name="BO03977E62870F485EB06A6C1FDEA877E5" localSheetId="10" hidden="1">#REF!</definedName>
    <definedName name="BO03977E62870F485EB06A6C1FDEA877E5" hidden="1">#REF!</definedName>
    <definedName name="BO039A64D8FDDC49A880B52646C73F8551" localSheetId="10" hidden="1">#REF!</definedName>
    <definedName name="BO039A64D8FDDC49A880B52646C73F8551" hidden="1">#REF!</definedName>
    <definedName name="BO03A3D34B8CDB4916966D3B9D7530964C" localSheetId="10" hidden="1">#REF!</definedName>
    <definedName name="BO03A3D34B8CDB4916966D3B9D7530964C" hidden="1">#REF!</definedName>
    <definedName name="BO03AEAA8135F246B6B78DE44E056257DC" localSheetId="10" hidden="1">#REF!</definedName>
    <definedName name="BO03AEAA8135F246B6B78DE44E056257DC" hidden="1">#REF!</definedName>
    <definedName name="BO03B0651779BF413996A5DE334F47529E" localSheetId="10" hidden="1">#REF!</definedName>
    <definedName name="BO03B0651779BF413996A5DE334F47529E" hidden="1">#REF!</definedName>
    <definedName name="BO03D993E14C9345D9A09E5317112E649E" localSheetId="10" hidden="1">#REF!</definedName>
    <definedName name="BO03D993E14C9345D9A09E5317112E649E" hidden="1">#REF!</definedName>
    <definedName name="BO03F1070120594A87AB0062B6EC7563DC" localSheetId="10" hidden="1">#REF!</definedName>
    <definedName name="BO03F1070120594A87AB0062B6EC7563DC" hidden="1">#REF!</definedName>
    <definedName name="BO03FF099F75314586A6835C388F1BF0E1" localSheetId="10" hidden="1">#REF!</definedName>
    <definedName name="BO03FF099F75314586A6835C388F1BF0E1" hidden="1">#REF!</definedName>
    <definedName name="BO0417ED1D7CBF4ED2B28EA719E997CA52" localSheetId="10" hidden="1">#REF!</definedName>
    <definedName name="BO0417ED1D7CBF4ED2B28EA719E997CA52" hidden="1">#REF!</definedName>
    <definedName name="BO041904C037764F3D843C1624A04C02AC" localSheetId="10" hidden="1">#REF!</definedName>
    <definedName name="BO041904C037764F3D843C1624A04C02AC" hidden="1">#REF!</definedName>
    <definedName name="BO04411B9C03EF4B029504628119BA38BE" localSheetId="10" hidden="1">#REF!</definedName>
    <definedName name="BO04411B9C03EF4B029504628119BA38BE" hidden="1">#REF!</definedName>
    <definedName name="BO0441DA88C7F74AE9BFADC1941F5CF686" localSheetId="10" hidden="1">#REF!</definedName>
    <definedName name="BO0441DA88C7F74AE9BFADC1941F5CF686" hidden="1">#REF!</definedName>
    <definedName name="BO04421AD5ACB3481FAC4353D581E82D5A" localSheetId="10" hidden="1">#REF!</definedName>
    <definedName name="BO04421AD5ACB3481FAC4353D581E82D5A" hidden="1">#REF!</definedName>
    <definedName name="BO044F0637C2AD47F09DFC37A56C115C0E" localSheetId="10" hidden="1">#REF!</definedName>
    <definedName name="BO044F0637C2AD47F09DFC37A56C115C0E" hidden="1">#REF!</definedName>
    <definedName name="BO0468B70DCA464DEB896E51909AE6CC0A" localSheetId="10" hidden="1">#REF!</definedName>
    <definedName name="BO0468B70DCA464DEB896E51909AE6CC0A" hidden="1">#REF!</definedName>
    <definedName name="BO048A491E9D8F402587ED350C273C7635" localSheetId="10" hidden="1">#REF!</definedName>
    <definedName name="BO048A491E9D8F402587ED350C273C7635" hidden="1">#REF!</definedName>
    <definedName name="BO048C4D3FE93F49AA8198D2880A899608" localSheetId="10" hidden="1">[6]lailo!#REF!</definedName>
    <definedName name="BO048C4D3FE93F49AA8198D2880A899608" localSheetId="25" hidden="1">#REF!</definedName>
    <definedName name="BO048C4D3FE93F49AA8198D2880A899608" localSheetId="24" hidden="1">#REF!</definedName>
    <definedName name="BO048C4D3FE93F49AA8198D2880A899608" localSheetId="22" hidden="1">#REF!</definedName>
    <definedName name="BO048C4D3FE93F49AA8198D2880A899608" localSheetId="0" hidden="1">#REF!</definedName>
    <definedName name="BO048C4D3FE93F49AA8198D2880A899608" hidden="1">[6]lailo!#REF!</definedName>
    <definedName name="BO049368304C694928BF12E8C39A084E34" localSheetId="10" hidden="1">#REF!</definedName>
    <definedName name="BO049368304C694928BF12E8C39A084E34" hidden="1">#REF!</definedName>
    <definedName name="BO0497D4BA7B1F46C88C265E498D165441" localSheetId="10" hidden="1">#REF!</definedName>
    <definedName name="BO0497D4BA7B1F46C88C265E498D165441" localSheetId="25" hidden="1">#REF!</definedName>
    <definedName name="BO0497D4BA7B1F46C88C265E498D165441" hidden="1">#REF!</definedName>
    <definedName name="BO049DD26879614F4D8D1A8B4DE85A5A00" localSheetId="10" hidden="1">#REF!</definedName>
    <definedName name="BO049DD26879614F4D8D1A8B4DE85A5A00" hidden="1">#REF!</definedName>
    <definedName name="BO04B25781FA1341529AF5AB3CBE3AC2CB" localSheetId="10" hidden="1">#REF!</definedName>
    <definedName name="BO04B25781FA1341529AF5AB3CBE3AC2CB" hidden="1">#REF!</definedName>
    <definedName name="BO04B75EC4531244EA841D17B01F38E684" localSheetId="10" hidden="1">#REF!</definedName>
    <definedName name="BO04B75EC4531244EA841D17B01F38E684" localSheetId="25" hidden="1">#REF!</definedName>
    <definedName name="BO04B75EC4531244EA841D17B01F38E684" hidden="1">#REF!</definedName>
    <definedName name="BO04BE305BE627425DA7C2FEF199FBCBA2" localSheetId="10" hidden="1">#REF!</definedName>
    <definedName name="BO04BE305BE627425DA7C2FEF199FBCBA2" localSheetId="25" hidden="1">#REF!</definedName>
    <definedName name="BO04BE305BE627425DA7C2FEF199FBCBA2" hidden="1">#REF!</definedName>
    <definedName name="BO04BF788D29F64A1989788FA25E12E023" localSheetId="10" hidden="1">#REF!</definedName>
    <definedName name="BO04BF788D29F64A1989788FA25E12E023" hidden="1">#REF!</definedName>
    <definedName name="BO04D714BBB7F04DF3900CB84A582E797F" localSheetId="10" hidden="1">#REF!</definedName>
    <definedName name="BO04D714BBB7F04DF3900CB84A582E797F" hidden="1">#REF!</definedName>
    <definedName name="BO04E64DD9362740CC9D10E316836F8F67" localSheetId="10" hidden="1">#REF!</definedName>
    <definedName name="BO04E64DD9362740CC9D10E316836F8F67" hidden="1">#REF!</definedName>
    <definedName name="BO051C1091726B452B8D655520FF5EE783" localSheetId="10" hidden="1">#REF!</definedName>
    <definedName name="BO051C1091726B452B8D655520FF5EE783" hidden="1">#REF!</definedName>
    <definedName name="BO053101CB6B5347D1A1EBDB90D6FB228A" localSheetId="10" hidden="1">#REF!</definedName>
    <definedName name="BO053101CB6B5347D1A1EBDB90D6FB228A" hidden="1">#REF!</definedName>
    <definedName name="BO05364567627347FCA1CA8CE5B4A3FB26" localSheetId="10" hidden="1">#REF!</definedName>
    <definedName name="BO05364567627347FCA1CA8CE5B4A3FB26" hidden="1">#REF!</definedName>
    <definedName name="BO05419C07D7B6466394350974D9D4F877" localSheetId="10" hidden="1">[8]Giaitrinh!#REF!</definedName>
    <definedName name="BO05419C07D7B6466394350974D9D4F877" localSheetId="0" hidden="1">#REF!</definedName>
    <definedName name="BO05419C07D7B6466394350974D9D4F877" hidden="1">[8]Giaitrinh!#REF!</definedName>
    <definedName name="BO054ED8F6C4F44487ADB29B59982252CC" localSheetId="10" hidden="1">#REF!</definedName>
    <definedName name="BO054ED8F6C4F44487ADB29B59982252CC" hidden="1">#REF!</definedName>
    <definedName name="BO0556F300631C480EA6B463850051DA74" localSheetId="10" hidden="1">#REF!</definedName>
    <definedName name="BO0556F300631C480EA6B463850051DA74" hidden="1">#REF!</definedName>
    <definedName name="BO055E5CFDB95646998EC626861A0C2B73" localSheetId="10" hidden="1">#REF!</definedName>
    <definedName name="BO055E5CFDB95646998EC626861A0C2B73" hidden="1">#REF!</definedName>
    <definedName name="BO05825FB84EB24E3B83FF5DCC93F10D81" localSheetId="10" hidden="1">#REF!</definedName>
    <definedName name="BO05825FB84EB24E3B83FF5DCC93F10D81" hidden="1">#REF!</definedName>
    <definedName name="BO05995E7AB6704082ADAB4A0B58C5CEEF" localSheetId="10" hidden="1">#REF!</definedName>
    <definedName name="BO05995E7AB6704082ADAB4A0B58C5CEEF" hidden="1">#REF!</definedName>
    <definedName name="BO05A3F61282EC43B3B97A691A40F7C450" localSheetId="10" hidden="1">#REF!</definedName>
    <definedName name="BO05A3F61282EC43B3B97A691A40F7C450" hidden="1">#REF!</definedName>
    <definedName name="BO05C2DB77C7B947E98528927DCA453F7F" localSheetId="10" hidden="1">#REF!</definedName>
    <definedName name="BO05C2DB77C7B947E98528927DCA453F7F" hidden="1">#REF!</definedName>
    <definedName name="BO05CDD744762749858557A0B082E5E0CC" localSheetId="10" hidden="1">#REF!</definedName>
    <definedName name="BO05CDD744762749858557A0B082E5E0CC" hidden="1">#REF!</definedName>
    <definedName name="BO05D7BFBA926C4BEA996341E2927DBF40" localSheetId="10" hidden="1">#REF!</definedName>
    <definedName name="BO05D7BFBA926C4BEA996341E2927DBF40" hidden="1">#REF!</definedName>
    <definedName name="BO05E365F7C10B4BA4BB1703328868651A" localSheetId="10" hidden="1">#REF!</definedName>
    <definedName name="BO05E365F7C10B4BA4BB1703328868651A" hidden="1">#REF!</definedName>
    <definedName name="BO05E40BCD1D3C46B9A30A4697F9797A57" localSheetId="10" hidden="1">#REF!</definedName>
    <definedName name="BO05E40BCD1D3C46B9A30A4697F9797A57" hidden="1">#REF!</definedName>
    <definedName name="BO060F8C52B3094EAC877EBE571B0DF8B1" localSheetId="10" hidden="1">#REF!</definedName>
    <definedName name="BO060F8C52B3094EAC877EBE571B0DF8B1" hidden="1">#REF!</definedName>
    <definedName name="BO062524A44C3C4563B104F4101474D932" localSheetId="10" hidden="1">#REF!</definedName>
    <definedName name="BO062524A44C3C4563B104F4101474D932" hidden="1">#REF!</definedName>
    <definedName name="BO0625991EB72E4657A577E0A4DF41E2A5" localSheetId="10" hidden="1">#REF!</definedName>
    <definedName name="BO0625991EB72E4657A577E0A4DF41E2A5" hidden="1">#REF!</definedName>
    <definedName name="BO0628130A34F34472B8E9063AF8F9AFC3" localSheetId="10" hidden="1">#REF!</definedName>
    <definedName name="BO0628130A34F34472B8E9063AF8F9AFC3" hidden="1">#REF!</definedName>
    <definedName name="BO06444E01A6B34207B4CD327BA584CFFF" localSheetId="10" hidden="1">#REF!</definedName>
    <definedName name="BO06444E01A6B34207B4CD327BA584CFFF" hidden="1">#REF!</definedName>
    <definedName name="BO065127342F5E49D488919F425C845667" localSheetId="10" hidden="1">#REF!</definedName>
    <definedName name="BO065127342F5E49D488919F425C845667" hidden="1">#REF!</definedName>
    <definedName name="BO0661E126B4BF4E8EACCA3FBD6C2C87CF" localSheetId="10" hidden="1">#REF!</definedName>
    <definedName name="BO0661E126B4BF4E8EACCA3FBD6C2C87CF" hidden="1">#REF!</definedName>
    <definedName name="BO06680EA4F77447F799C43FA166DF7162" localSheetId="10" hidden="1">#REF!</definedName>
    <definedName name="BO06680EA4F77447F799C43FA166DF7162" hidden="1">#REF!</definedName>
    <definedName name="BO066A4C1DA23B49DFACCCAF1FA429A2B9" localSheetId="10" hidden="1">#REF!</definedName>
    <definedName name="BO066A4C1DA23B49DFACCCAF1FA429A2B9" hidden="1">#REF!</definedName>
    <definedName name="BO0670AF263C42445F9ACE8605F789AEE5" localSheetId="10" hidden="1">#REF!</definedName>
    <definedName name="BO0670AF263C42445F9ACE8605F789AEE5" hidden="1">#REF!</definedName>
    <definedName name="BO06760500AD0C4142A407DB3927CE2BAE" localSheetId="10" hidden="1">#REF!</definedName>
    <definedName name="BO06760500AD0C4142A407DB3927CE2BAE" hidden="1">#REF!</definedName>
    <definedName name="BO06857A035FAF4289957CDE75EB967671" localSheetId="10" hidden="1">#REF!</definedName>
    <definedName name="BO06857A035FAF4289957CDE75EB967671" hidden="1">#REF!</definedName>
    <definedName name="BO068ED56E4F9942A496A1732FE7C6436F" localSheetId="10" hidden="1">#REF!</definedName>
    <definedName name="BO068ED56E4F9942A496A1732FE7C6436F" hidden="1">#REF!</definedName>
    <definedName name="BO069278A1412F47DE85C43EB68CAF717F" localSheetId="10" hidden="1">#REF!</definedName>
    <definedName name="BO069278A1412F47DE85C43EB68CAF717F" hidden="1">#REF!</definedName>
    <definedName name="BO069D95D7128C4CDBB80B0FA7654B69D1" localSheetId="10" hidden="1">#REF!</definedName>
    <definedName name="BO069D95D7128C4CDBB80B0FA7654B69D1" hidden="1">#REF!</definedName>
    <definedName name="BO069FFAF6E0F24557A494D9ED7F76D822" localSheetId="10" hidden="1">#REF!</definedName>
    <definedName name="BO069FFAF6E0F24557A494D9ED7F76D822" hidden="1">#REF!</definedName>
    <definedName name="BO06A1D57108984BD8BFF93A7198192A58" localSheetId="10" hidden="1">#REF!</definedName>
    <definedName name="BO06A1D57108984BD8BFF93A7198192A58" hidden="1">#REF!</definedName>
    <definedName name="BO06B55AE9F1974782A547E2592A91DC44" localSheetId="10" hidden="1">#REF!</definedName>
    <definedName name="BO06B55AE9F1974782A547E2592A91DC44" hidden="1">#REF!</definedName>
    <definedName name="BO06CDADE6119F4877A0512DB59C5C94BF" localSheetId="10" hidden="1">#REF!</definedName>
    <definedName name="BO06CDADE6119F4877A0512DB59C5C94BF" hidden="1">#REF!</definedName>
    <definedName name="BO06E32C35EADD426283277A6F4767C6B0" localSheetId="10" hidden="1">[7]Ketqua!#REF!</definedName>
    <definedName name="BO06E32C35EADD426283277A6F4767C6B0" localSheetId="0" hidden="1">#REF!</definedName>
    <definedName name="BO06E32C35EADD426283277A6F4767C6B0" hidden="1">[7]Ketqua!#REF!</definedName>
    <definedName name="BO06F7275DF23345599284D3C4A571E0B7" localSheetId="10" hidden="1">#REF!</definedName>
    <definedName name="BO06F7275DF23345599284D3C4A571E0B7" hidden="1">#REF!</definedName>
    <definedName name="BO06F84B2E93AF42B79BEE7ACF7916F30F" localSheetId="10" hidden="1">#REF!</definedName>
    <definedName name="BO06F84B2E93AF42B79BEE7ACF7916F30F" hidden="1">#REF!</definedName>
    <definedName name="BO072E9D4BFB3B48A99E31E6E0F4FF1CFC" localSheetId="10" hidden="1">#REF!</definedName>
    <definedName name="BO072E9D4BFB3B48A99E31E6E0F4FF1CFC" hidden="1">#REF!</definedName>
    <definedName name="BO0748F9E9364A44AAB45528629279E47E" localSheetId="10" hidden="1">#REF!</definedName>
    <definedName name="BO0748F9E9364A44AAB45528629279E47E" hidden="1">#REF!</definedName>
    <definedName name="BO0757CF0ECADF45B9B3960183597987D1" localSheetId="10" hidden="1">#REF!</definedName>
    <definedName name="BO0757CF0ECADF45B9B3960183597987D1" hidden="1">#REF!</definedName>
    <definedName name="BO076D271E53024E82B0564BC6E6B8C52B" localSheetId="10" hidden="1">#REF!</definedName>
    <definedName name="BO076D271E53024E82B0564BC6E6B8C52B" hidden="1">#REF!</definedName>
    <definedName name="BO07720AA381684C1982634DF097D5658D" localSheetId="10" hidden="1">#REF!</definedName>
    <definedName name="BO07720AA381684C1982634DF097D5658D" hidden="1">#REF!</definedName>
    <definedName name="BO0777C7463E304517B7CBFBC815B79B02" localSheetId="10" hidden="1">#REF!</definedName>
    <definedName name="BO0777C7463E304517B7CBFBC815B79B02" hidden="1">#REF!</definedName>
    <definedName name="BO0789E5305658448CB66B462D6CE4F4BA" localSheetId="10" hidden="1">#REF!</definedName>
    <definedName name="BO0789E5305658448CB66B462D6CE4F4BA" hidden="1">#REF!</definedName>
    <definedName name="BO07A8CDC0A3CF441BAAE2615CC7E6C67A" localSheetId="10" hidden="1">#REF!</definedName>
    <definedName name="BO07A8CDC0A3CF441BAAE2615CC7E6C67A" hidden="1">#REF!</definedName>
    <definedName name="BO07B5E13CAA4346C2B80A18CCB51064C0" localSheetId="10" hidden="1">#REF!</definedName>
    <definedName name="BO07B5E13CAA4346C2B80A18CCB51064C0" hidden="1">#REF!</definedName>
    <definedName name="BO07BC23E784F941FAADD17157A1CB33AD" localSheetId="10" hidden="1">#REF!</definedName>
    <definedName name="BO07BC23E784F941FAADD17157A1CB33AD" hidden="1">#REF!</definedName>
    <definedName name="BO07BEF03937C14F1F82EB8B092E03BDC0" localSheetId="10" hidden="1">#REF!</definedName>
    <definedName name="BO07BEF03937C14F1F82EB8B092E03BDC0" hidden="1">#REF!</definedName>
    <definedName name="BO07CB7ABA9AC54540B9F268B3B8AD172C" localSheetId="10" hidden="1">#REF!</definedName>
    <definedName name="BO07CB7ABA9AC54540B9F268B3B8AD172C" hidden="1">#REF!</definedName>
    <definedName name="BO07CF77C24A4B44DDB08669A0C267D9E2" localSheetId="10" hidden="1">#REF!</definedName>
    <definedName name="BO07CF77C24A4B44DDB08669A0C267D9E2" hidden="1">#REF!</definedName>
    <definedName name="BO07DA355DE5DC4B13B806344DD774A4B4" localSheetId="10" hidden="1">#REF!</definedName>
    <definedName name="BO07DA355DE5DC4B13B806344DD774A4B4" hidden="1">#REF!</definedName>
    <definedName name="BO080FC624DC7D4EC58A73B6445EFE83D5" localSheetId="10" hidden="1">#REF!</definedName>
    <definedName name="BO080FC624DC7D4EC58A73B6445EFE83D5" hidden="1">#REF!</definedName>
    <definedName name="BO08108BE3901A43B4BB727284F0DE1350" localSheetId="10" hidden="1">#REF!</definedName>
    <definedName name="BO08108BE3901A43B4BB727284F0DE1350" hidden="1">#REF!</definedName>
    <definedName name="BO0813779BF7A441E4B829B7EE15E1F5B1" localSheetId="10" hidden="1">#REF!</definedName>
    <definedName name="BO0813779BF7A441E4B829B7EE15E1F5B1" hidden="1">#REF!</definedName>
    <definedName name="BO082937E7E8384EE39F50885F11A99C90" localSheetId="10" hidden="1">#REF!</definedName>
    <definedName name="BO082937E7E8384EE39F50885F11A99C90" hidden="1">#REF!</definedName>
    <definedName name="BO08675A85626246288A2D9C5FCE88641E" localSheetId="10" hidden="1">#REF!</definedName>
    <definedName name="BO08675A85626246288A2D9C5FCE88641E" hidden="1">#REF!</definedName>
    <definedName name="BO0880E86E8DAA4FBE98CCD8F4F1DAC7F6" localSheetId="10" hidden="1">#REF!</definedName>
    <definedName name="BO0880E86E8DAA4FBE98CCD8F4F1DAC7F6" hidden="1">#REF!</definedName>
    <definedName name="BO08B225E9BF8A41A8B4A0D670AAFC1E69" localSheetId="10" hidden="1">#REF!</definedName>
    <definedName name="BO08B225E9BF8A41A8B4A0D670AAFC1E69" hidden="1">#REF!</definedName>
    <definedName name="BO08C0B8997F0C4C86BD4457E57CD5A310" localSheetId="10" hidden="1">#REF!</definedName>
    <definedName name="BO08C0B8997F0C4C86BD4457E57CD5A310" hidden="1">#REF!</definedName>
    <definedName name="BO08C624A094B64DA8B640575212B5C126" localSheetId="10" hidden="1">#REF!</definedName>
    <definedName name="BO08C624A094B64DA8B640575212B5C126" hidden="1">#REF!</definedName>
    <definedName name="BO08CEA8CEF6B74CF1973592DF7B11817A" localSheetId="10" hidden="1">#REF!</definedName>
    <definedName name="BO08CEA8CEF6B74CF1973592DF7B11817A" hidden="1">#REF!</definedName>
    <definedName name="BO08D9E70F5D7D4899B7F098067EC1CF0D" localSheetId="10" hidden="1">#REF!</definedName>
    <definedName name="BO08D9E70F5D7D4899B7F098067EC1CF0D" hidden="1">#REF!</definedName>
    <definedName name="BO08DB01CDE2CD4C38AEBBE72539089923" localSheetId="10" hidden="1">#REF!</definedName>
    <definedName name="BO08DB01CDE2CD4C38AEBBE72539089923" hidden="1">#REF!</definedName>
    <definedName name="BO08E8A4D0D99A45F4AB50AB8CCC759E80" localSheetId="10" hidden="1">#REF!</definedName>
    <definedName name="BO08E8A4D0D99A45F4AB50AB8CCC759E80" hidden="1">#REF!</definedName>
    <definedName name="BO08EF964A3F544A6A9831BD58A1BDB761" localSheetId="10" hidden="1">#REF!</definedName>
    <definedName name="BO08EF964A3F544A6A9831BD58A1BDB761" hidden="1">#REF!</definedName>
    <definedName name="BO08F1FCFB0DC54FFDAB14A30F80F47C43" localSheetId="10" hidden="1">#REF!</definedName>
    <definedName name="BO08F1FCFB0DC54FFDAB14A30F80F47C43" hidden="1">#REF!</definedName>
    <definedName name="BO0903D2D3A4AC4D208D66680ACCFC17BD" localSheetId="10" hidden="1">#REF!</definedName>
    <definedName name="BO0903D2D3A4AC4D208D66680ACCFC17BD" hidden="1">#REF!</definedName>
    <definedName name="BO09400289551E4CF0B83BB913BE045720" localSheetId="10" hidden="1">#REF!</definedName>
    <definedName name="BO09400289551E4CF0B83BB913BE045720" hidden="1">#REF!</definedName>
    <definedName name="BO094B22A2B81E4A909F1E33DDC80B47F0" localSheetId="10" hidden="1">#REF!</definedName>
    <definedName name="BO094B22A2B81E4A909F1E33DDC80B47F0" hidden="1">#REF!</definedName>
    <definedName name="BO096A288CD2B241D3B6E5D99F7CC46080" localSheetId="10" hidden="1">#REF!</definedName>
    <definedName name="BO096A288CD2B241D3B6E5D99F7CC46080" hidden="1">#REF!</definedName>
    <definedName name="BO096CE2A90C4A41B5B366879C41DFCDAA" localSheetId="10" hidden="1">#REF!</definedName>
    <definedName name="BO096CE2A90C4A41B5B366879C41DFCDAA" hidden="1">#REF!</definedName>
    <definedName name="BO0973353AECB245E5A9E7CB101539D7B9" localSheetId="10" hidden="1">#REF!</definedName>
    <definedName name="BO0973353AECB245E5A9E7CB101539D7B9" hidden="1">#REF!</definedName>
    <definedName name="BO097FA591C7F24B78A7B81D10C92CD657" localSheetId="10" hidden="1">#REF!</definedName>
    <definedName name="BO097FA591C7F24B78A7B81D10C92CD657" hidden="1">#REF!</definedName>
    <definedName name="BO09858E7F51104BCE9A132E93A02FD9A5" localSheetId="10" hidden="1">#REF!</definedName>
    <definedName name="BO09858E7F51104BCE9A132E93A02FD9A5" hidden="1">#REF!</definedName>
    <definedName name="BO0987A8D37A4C454297D5EE0C1416C72B" localSheetId="10" hidden="1">#REF!</definedName>
    <definedName name="BO0987A8D37A4C454297D5EE0C1416C72B" hidden="1">#REF!</definedName>
    <definedName name="BO098886531A7840E2991AED7761D2C8C3" localSheetId="10" hidden="1">#REF!</definedName>
    <definedName name="BO098886531A7840E2991AED7761D2C8C3" hidden="1">#REF!</definedName>
    <definedName name="BO099F887F9C5F4068BA6B8F1084394257" localSheetId="10" hidden="1">[6]lailo!#REF!</definedName>
    <definedName name="BO099F887F9C5F4068BA6B8F1084394257" localSheetId="25" hidden="1">#REF!</definedName>
    <definedName name="BO099F887F9C5F4068BA6B8F1084394257" localSheetId="24" hidden="1">#REF!</definedName>
    <definedName name="BO099F887F9C5F4068BA6B8F1084394257" localSheetId="22" hidden="1">#REF!</definedName>
    <definedName name="BO099F887F9C5F4068BA6B8F1084394257" localSheetId="0" hidden="1">#REF!</definedName>
    <definedName name="BO099F887F9C5F4068BA6B8F1084394257" hidden="1">[6]lailo!#REF!</definedName>
    <definedName name="BO09A92B216FCC406388E7D75F758060D5" localSheetId="10" hidden="1">#REF!</definedName>
    <definedName name="BO09A92B216FCC406388E7D75F758060D5" localSheetId="25" hidden="1">#REF!</definedName>
    <definedName name="BO09A92B216FCC406388E7D75F758060D5" hidden="1">#REF!</definedName>
    <definedName name="BO09B01FBE487D42169A0B01DC62FE7DDC" localSheetId="10" hidden="1">[6]lailo!#REF!</definedName>
    <definedName name="BO09B01FBE487D42169A0B01DC62FE7DDC" localSheetId="25" hidden="1">#REF!</definedName>
    <definedName name="BO09B01FBE487D42169A0B01DC62FE7DDC" localSheetId="24" hidden="1">#REF!</definedName>
    <definedName name="BO09B01FBE487D42169A0B01DC62FE7DDC" localSheetId="22" hidden="1">#REF!</definedName>
    <definedName name="BO09B01FBE487D42169A0B01DC62FE7DDC" localSheetId="0" hidden="1">#REF!</definedName>
    <definedName name="BO09B01FBE487D42169A0B01DC62FE7DDC" hidden="1">[6]lailo!#REF!</definedName>
    <definedName name="BO09B1C52A1D8443609A270B3D7E126A13" localSheetId="10" hidden="1">[7]Ketqua!#REF!</definedName>
    <definedName name="BO09B1C52A1D8443609A270B3D7E126A13" localSheetId="0" hidden="1">#REF!</definedName>
    <definedName name="BO09B1C52A1D8443609A270B3D7E126A13" hidden="1">[7]Ketqua!#REF!</definedName>
    <definedName name="BO09C22B1D529145609DEC624CE7B07293" localSheetId="10" hidden="1">#REF!</definedName>
    <definedName name="BO09C22B1D529145609DEC624CE7B07293" hidden="1">#REF!</definedName>
    <definedName name="BO09C3E790E8D9462BAE7754E47C08E4E9" localSheetId="10" hidden="1">[6]lailo!#REF!</definedName>
    <definedName name="BO09C3E790E8D9462BAE7754E47C08E4E9" localSheetId="25" hidden="1">#REF!</definedName>
    <definedName name="BO09C3E790E8D9462BAE7754E47C08E4E9" localSheetId="24" hidden="1">#REF!</definedName>
    <definedName name="BO09C3E790E8D9462BAE7754E47C08E4E9" localSheetId="22" hidden="1">#REF!</definedName>
    <definedName name="BO09C3E790E8D9462BAE7754E47C08E4E9" localSheetId="0" hidden="1">#REF!</definedName>
    <definedName name="BO09C3E790E8D9462BAE7754E47C08E4E9" hidden="1">[6]lailo!#REF!</definedName>
    <definedName name="BO09D2135A97CF4588B42BF527E4D09C55" localSheetId="10" hidden="1">#REF!</definedName>
    <definedName name="BO09D2135A97CF4588B42BF527E4D09C55" localSheetId="25" hidden="1">#REF!</definedName>
    <definedName name="BO09D2135A97CF4588B42BF527E4D09C55" hidden="1">#REF!</definedName>
    <definedName name="BO09D401756279444FB19C8C325604ED43" localSheetId="10" hidden="1">#REF!</definedName>
    <definedName name="BO09D401756279444FB19C8C325604ED43" localSheetId="25" hidden="1">#REF!</definedName>
    <definedName name="BO09D401756279444FB19C8C325604ED43" hidden="1">#REF!</definedName>
    <definedName name="BO09F9926728774B699D17E2EB79FE2047" localSheetId="10" hidden="1">#REF!</definedName>
    <definedName name="BO09F9926728774B699D17E2EB79FE2047" localSheetId="25" hidden="1">#REF!</definedName>
    <definedName name="BO09F9926728774B699D17E2EB79FE2047" hidden="1">#REF!</definedName>
    <definedName name="BO09FB4DFBEE664BB5A9A0F935EDAE0910" localSheetId="10" hidden="1">#REF!</definedName>
    <definedName name="BO09FB4DFBEE664BB5A9A0F935EDAE0910" hidden="1">#REF!</definedName>
    <definedName name="BO0A23B7D284D446FE9C1DD53288BD27DE" localSheetId="10" hidden="1">#REF!</definedName>
    <definedName name="BO0A23B7D284D446FE9C1DD53288BD27DE" hidden="1">#REF!</definedName>
    <definedName name="BO0A26688140CC479E85A39F5B4D96731B" localSheetId="10" hidden="1">#REF!</definedName>
    <definedName name="BO0A26688140CC479E85A39F5B4D96731B" hidden="1">#REF!</definedName>
    <definedName name="BO0A32B6AC654D44CDBB9B2636FFAA73B0" localSheetId="10" hidden="1">#REF!</definedName>
    <definedName name="BO0A32B6AC654D44CDBB9B2636FFAA73B0" hidden="1">#REF!</definedName>
    <definedName name="BO0A60F033F2924CC68F7477FB671B2584" localSheetId="10" hidden="1">#REF!</definedName>
    <definedName name="BO0A60F033F2924CC68F7477FB671B2584" hidden="1">#REF!</definedName>
    <definedName name="BO0A692014A9F34BC5A0E9C318C9192144" localSheetId="10" hidden="1">#REF!</definedName>
    <definedName name="BO0A692014A9F34BC5A0E9C318C9192144" hidden="1">#REF!</definedName>
    <definedName name="BO0A6D31301EBA402CA4AFD772113DF1FA" localSheetId="10" hidden="1">#REF!</definedName>
    <definedName name="BO0A6D31301EBA402CA4AFD772113DF1FA" hidden="1">#REF!</definedName>
    <definedName name="BO0A748E0D694E4A95BE1F938C385817CA" localSheetId="10" hidden="1">#REF!</definedName>
    <definedName name="BO0A748E0D694E4A95BE1F938C385817CA" hidden="1">#REF!</definedName>
    <definedName name="BO0A7575E7F6E74826988292EB5B4093AE" localSheetId="10" hidden="1">#REF!</definedName>
    <definedName name="BO0A7575E7F6E74826988292EB5B4093AE" hidden="1">#REF!</definedName>
    <definedName name="BO0A920544EB81456B85FAC9B67A3FF171" localSheetId="10" hidden="1">#REF!</definedName>
    <definedName name="BO0A920544EB81456B85FAC9B67A3FF171" hidden="1">#REF!</definedName>
    <definedName name="BO0A9E68CC5A7043BB960BEADB03EBE2E9" localSheetId="10" hidden="1">#REF!</definedName>
    <definedName name="BO0A9E68CC5A7043BB960BEADB03EBE2E9" hidden="1">#REF!</definedName>
    <definedName name="BO0AA1A74152C84E97A93B0166215E6148" localSheetId="10" hidden="1">#REF!</definedName>
    <definedName name="BO0AA1A74152C84E97A93B0166215E6148" hidden="1">#REF!</definedName>
    <definedName name="BO0AA2FDCFA64447DF8256CCDAAF790D83" localSheetId="10" hidden="1">#REF!</definedName>
    <definedName name="BO0AA2FDCFA64447DF8256CCDAAF790D83" hidden="1">#REF!</definedName>
    <definedName name="BO0AAD29D46ECD4A74B1A519EEC09B7712" localSheetId="10" hidden="1">#REF!</definedName>
    <definedName name="BO0AAD29D46ECD4A74B1A519EEC09B7712" hidden="1">#REF!</definedName>
    <definedName name="BO0AAFC0DF972C4902B8D8F14ADF55A818" localSheetId="10" hidden="1">#REF!</definedName>
    <definedName name="BO0AAFC0DF972C4902B8D8F14ADF55A818" hidden="1">#REF!</definedName>
    <definedName name="BO0AB2BAACBF594870B22CA7819C14CABA" localSheetId="10" hidden="1">#REF!</definedName>
    <definedName name="BO0AB2BAACBF594870B22CA7819C14CABA" hidden="1">#REF!</definedName>
    <definedName name="BO0AB3771B806B45068A9904218B7C5228" localSheetId="10" hidden="1">#REF!</definedName>
    <definedName name="BO0AB3771B806B45068A9904218B7C5228" hidden="1">#REF!</definedName>
    <definedName name="BO0ADF9A38BBB74FA484953A9E1DBDB5E6" localSheetId="10" hidden="1">#REF!</definedName>
    <definedName name="BO0ADF9A38BBB74FA484953A9E1DBDB5E6" hidden="1">#REF!</definedName>
    <definedName name="BO0AE3BB74CA744F94A22F4DF3A34121FC" localSheetId="10" hidden="1">#REF!</definedName>
    <definedName name="BO0AE3BB74CA744F94A22F4DF3A34121FC" hidden="1">#REF!</definedName>
    <definedName name="BO0AE560EC229F4837AAC8130E0FC6643F" localSheetId="10" hidden="1">[8]Giaitrinh!#REF!</definedName>
    <definedName name="BO0AE560EC229F4837AAC8130E0FC6643F" localSheetId="0" hidden="1">#REF!</definedName>
    <definedName name="BO0AE560EC229F4837AAC8130E0FC6643F" hidden="1">[8]Giaitrinh!#REF!</definedName>
    <definedName name="BO0AED5766F290418EA468FBD50205C876" localSheetId="10" hidden="1">#REF!</definedName>
    <definedName name="BO0AED5766F290418EA468FBD50205C876" hidden="1">#REF!</definedName>
    <definedName name="BO0AF1D3719BCC455AA423A32958FD52DE" localSheetId="10" hidden="1">#REF!</definedName>
    <definedName name="BO0AF1D3719BCC455AA423A32958FD52DE" hidden="1">#REF!</definedName>
    <definedName name="BO0AF400996B154884A98D817AD5C8B0E2" localSheetId="10" hidden="1">#REF!</definedName>
    <definedName name="BO0AF400996B154884A98D817AD5C8B0E2" hidden="1">#REF!</definedName>
    <definedName name="BO0AFF424C36204448B856F7E76F89ACE1" localSheetId="10" hidden="1">#REF!</definedName>
    <definedName name="BO0AFF424C36204448B856F7E76F89ACE1" hidden="1">#REF!</definedName>
    <definedName name="BO0B15AAC55B6F4E83950274F89A679C15" localSheetId="10" hidden="1">#REF!</definedName>
    <definedName name="BO0B15AAC55B6F4E83950274F89A679C15" hidden="1">#REF!</definedName>
    <definedName name="BO0B2915A5CD7547679E86A924C22B6E1E" localSheetId="10" hidden="1">#REF!</definedName>
    <definedName name="BO0B2915A5CD7547679E86A924C22B6E1E" hidden="1">#REF!</definedName>
    <definedName name="BO0B350E1C3CF3474682956773D7FA86BE" localSheetId="10" hidden="1">#REF!</definedName>
    <definedName name="BO0B350E1C3CF3474682956773D7FA86BE" localSheetId="25" hidden="1">#REF!</definedName>
    <definedName name="BO0B350E1C3CF3474682956773D7FA86BE" hidden="1">#REF!</definedName>
    <definedName name="BO0B4162F0BA614929BBA6B308050817A0" localSheetId="10" hidden="1">#REF!</definedName>
    <definedName name="BO0B4162F0BA614929BBA6B308050817A0" hidden="1">#REF!</definedName>
    <definedName name="BO0B417597CBF74CC483AEBD408A5D6361" localSheetId="10" hidden="1">#REF!</definedName>
    <definedName name="BO0B417597CBF74CC483AEBD408A5D6361" hidden="1">#REF!</definedName>
    <definedName name="BO0B4C25BF3EE541BABF6D7C3DFF218BFE" localSheetId="10" hidden="1">#REF!</definedName>
    <definedName name="BO0B4C25BF3EE541BABF6D7C3DFF218BFE" localSheetId="25" hidden="1">#REF!</definedName>
    <definedName name="BO0B4C25BF3EE541BABF6D7C3DFF218BFE" hidden="1">#REF!</definedName>
    <definedName name="BO0B77B5296AD7452A84BBA0611ADF01A7" localSheetId="10" hidden="1">#REF!</definedName>
    <definedName name="BO0B77B5296AD7452A84BBA0611ADF01A7" localSheetId="25" hidden="1">#REF!</definedName>
    <definedName name="BO0B77B5296AD7452A84BBA0611ADF01A7" hidden="1">#REF!</definedName>
    <definedName name="BO0B799600F21B407FAD75621D5B997825" localSheetId="10" hidden="1">#REF!</definedName>
    <definedName name="BO0B799600F21B407FAD75621D5B997825" hidden="1">#REF!</definedName>
    <definedName name="BO0BAA9F17511F4BA28D51F58A0C77E99A" localSheetId="10" hidden="1">#REF!</definedName>
    <definedName name="BO0BAA9F17511F4BA28D51F58A0C77E99A" hidden="1">#REF!</definedName>
    <definedName name="BO0BB9C7D9B7924A759172EB280C1A3056" localSheetId="10" hidden="1">#REF!</definedName>
    <definedName name="BO0BB9C7D9B7924A759172EB280C1A3056" hidden="1">#REF!</definedName>
    <definedName name="BO0BBF1A7A0878418D95B9CAE48927AE44" localSheetId="10" hidden="1">#REF!</definedName>
    <definedName name="BO0BBF1A7A0878418D95B9CAE48927AE44" hidden="1">#REF!</definedName>
    <definedName name="BO0BD0AEE8541F48F3B1E2E1BA54D1700B" localSheetId="10" hidden="1">#REF!</definedName>
    <definedName name="BO0BD0AEE8541F48F3B1E2E1BA54D1700B" hidden="1">#REF!</definedName>
    <definedName name="BO0BE3A585969F49B1B1C585B4CB0CDC8D" localSheetId="10" hidden="1">#REF!</definedName>
    <definedName name="BO0BE3A585969F49B1B1C585B4CB0CDC8D" hidden="1">#REF!</definedName>
    <definedName name="BO0BE95B3C4C274F49B67AA10EF360BE54" localSheetId="10" hidden="1">#REF!</definedName>
    <definedName name="BO0BE95B3C4C274F49B67AA10EF360BE54" hidden="1">#REF!</definedName>
    <definedName name="BO0BF454E88EF74B48803129AEC45ADD55" localSheetId="10" hidden="1">#REF!</definedName>
    <definedName name="BO0BF454E88EF74B48803129AEC45ADD55" hidden="1">#REF!</definedName>
    <definedName name="BO0BF54ECC1B91414CA99737DFFBC96540" localSheetId="10" hidden="1">#REF!</definedName>
    <definedName name="BO0BF54ECC1B91414CA99737DFFBC96540" hidden="1">#REF!</definedName>
    <definedName name="BO0C00665F68114FC08E6F90C337B79243" localSheetId="10" hidden="1">#REF!</definedName>
    <definedName name="BO0C00665F68114FC08E6F90C337B79243" hidden="1">#REF!</definedName>
    <definedName name="BO0C04366928374EDCB515F848C6813152" localSheetId="10" hidden="1">#REF!</definedName>
    <definedName name="BO0C04366928374EDCB515F848C6813152" hidden="1">#REF!</definedName>
    <definedName name="BO0C0A2392D627480DAAA517D2036A1F89" localSheetId="10" hidden="1">#REF!</definedName>
    <definedName name="BO0C0A2392D627480DAAA517D2036A1F89" hidden="1">#REF!</definedName>
    <definedName name="BO0C1588B296D24080A5CF6ADCD90CC710" localSheetId="10" hidden="1">#REF!</definedName>
    <definedName name="BO0C1588B296D24080A5CF6ADCD90CC710" hidden="1">#REF!</definedName>
    <definedName name="BO0C17E817C2D144F2834C6BD18FADD8FA" localSheetId="10" hidden="1">#REF!</definedName>
    <definedName name="BO0C17E817C2D144F2834C6BD18FADD8FA" hidden="1">#REF!</definedName>
    <definedName name="BO0C38F2CF945940E5A5FE470897C4E1BF" localSheetId="10" hidden="1">#REF!</definedName>
    <definedName name="BO0C38F2CF945940E5A5FE470897C4E1BF" hidden="1">#REF!</definedName>
    <definedName name="BO0C47F1EFD66949C894B83296C952B213" localSheetId="10" hidden="1">#REF!</definedName>
    <definedName name="BO0C47F1EFD66949C894B83296C952B213" hidden="1">#REF!</definedName>
    <definedName name="BO0C5AC168B74E4DC5B44FC5C62A5781B6" localSheetId="10" hidden="1">#REF!</definedName>
    <definedName name="BO0C5AC168B74E4DC5B44FC5C62A5781B6" hidden="1">#REF!</definedName>
    <definedName name="BO0C682FC5412C40CB8E66A95C573D3EDD" localSheetId="10" hidden="1">#REF!</definedName>
    <definedName name="BO0C682FC5412C40CB8E66A95C573D3EDD" hidden="1">#REF!</definedName>
    <definedName name="BO0C6E3F00004541F98642D415C462327D" localSheetId="10" hidden="1">#REF!</definedName>
    <definedName name="BO0C6E3F00004541F98642D415C462327D" hidden="1">#REF!</definedName>
    <definedName name="BO0C6EB03FCF5943CFBD625011881D07ED" localSheetId="10" hidden="1">#REF!</definedName>
    <definedName name="BO0C6EB03FCF5943CFBD625011881D07ED" hidden="1">#REF!</definedName>
    <definedName name="BO0C7282636F7C4F2887993571F995D137" localSheetId="10" hidden="1">#REF!</definedName>
    <definedName name="BO0C7282636F7C4F2887993571F995D137" hidden="1">#REF!</definedName>
    <definedName name="BO0C810AA895444AD0BB032874CD9CA293" localSheetId="10" hidden="1">#REF!</definedName>
    <definedName name="BO0C810AA895444AD0BB032874CD9CA293" hidden="1">#REF!</definedName>
    <definedName name="BO0C8471AFC6804FFFA3591B15EACBD181" localSheetId="10" hidden="1">#REF!</definedName>
    <definedName name="BO0C8471AFC6804FFFA3591B15EACBD181" hidden="1">#REF!</definedName>
    <definedName name="BO0C8517565CE449748D03306C29DCE056" localSheetId="10" hidden="1">[7]Ketqua!#REF!</definedName>
    <definedName name="BO0C8517565CE449748D03306C29DCE056" localSheetId="0" hidden="1">#REF!</definedName>
    <definedName name="BO0C8517565CE449748D03306C29DCE056" hidden="1">[7]Ketqua!#REF!</definedName>
    <definedName name="BO0CD122B513B74229B1D51F8E728EC17C" localSheetId="10" hidden="1">#REF!</definedName>
    <definedName name="BO0CD122B513B74229B1D51F8E728EC17C" hidden="1">#REF!</definedName>
    <definedName name="BO0CE33488C0A54C0F8DD310C6DAAD5047" localSheetId="10" hidden="1">#REF!</definedName>
    <definedName name="BO0CE33488C0A54C0F8DD310C6DAAD5047" hidden="1">#REF!</definedName>
    <definedName name="BO0CFA6370884047D781BA7E539B6DE0F8" localSheetId="10" hidden="1">#REF!</definedName>
    <definedName name="BO0CFA6370884047D781BA7E539B6DE0F8" hidden="1">#REF!</definedName>
    <definedName name="BO0D0885D874E64D488FF822FF769A04BA" localSheetId="10" hidden="1">#REF!</definedName>
    <definedName name="BO0D0885D874E64D488FF822FF769A04BA" hidden="1">#REF!</definedName>
    <definedName name="BO0D1171CA4E83447CBBFB38FF514A00EB" localSheetId="10" hidden="1">#REF!</definedName>
    <definedName name="BO0D1171CA4E83447CBBFB38FF514A00EB" hidden="1">#REF!</definedName>
    <definedName name="BO0D12A207895945AF91F604B363C11B8D" localSheetId="10" hidden="1">#REF!</definedName>
    <definedName name="BO0D12A207895945AF91F604B363C11B8D" hidden="1">#REF!</definedName>
    <definedName name="BO0D2433943B3E48368AB07223E9910CAE" localSheetId="10" hidden="1">#REF!</definedName>
    <definedName name="BO0D2433943B3E48368AB07223E9910CAE" hidden="1">#REF!</definedName>
    <definedName name="BO0D2C66BD3B2A47E9A03737A81D4255AF" localSheetId="10" hidden="1">#REF!</definedName>
    <definedName name="BO0D2C66BD3B2A47E9A03737A81D4255AF" hidden="1">#REF!</definedName>
    <definedName name="BO0D3B883DBEC7423D8D6BB9751EAA4632" localSheetId="10" hidden="1">#REF!</definedName>
    <definedName name="BO0D3B883DBEC7423D8D6BB9751EAA4632" hidden="1">#REF!</definedName>
    <definedName name="BO0D433F8DB1E648C5BE62989780E9E6E7" localSheetId="10" hidden="1">#REF!</definedName>
    <definedName name="BO0D433F8DB1E648C5BE62989780E9E6E7" hidden="1">#REF!</definedName>
    <definedName name="BO0D5DE5C5C65345BA8072D9DE42B13845" localSheetId="10" hidden="1">#REF!</definedName>
    <definedName name="BO0D5DE5C5C65345BA8072D9DE42B13845" hidden="1">#REF!</definedName>
    <definedName name="BO0D6139AA4DE64478A9DFB6305BBA4B1F" localSheetId="10" hidden="1">#REF!</definedName>
    <definedName name="BO0D6139AA4DE64478A9DFB6305BBA4B1F" hidden="1">#REF!</definedName>
    <definedName name="BO0D75094176B84C4887901A09EF434B93" localSheetId="10" hidden="1">#REF!</definedName>
    <definedName name="BO0D75094176B84C4887901A09EF434B93" hidden="1">#REF!</definedName>
    <definedName name="BO0D8012E44B8345678130C08C96324DA3" localSheetId="10" hidden="1">#REF!</definedName>
    <definedName name="BO0D8012E44B8345678130C08C96324DA3" hidden="1">#REF!</definedName>
    <definedName name="BO0D85A3ADC8614F02A05CFEC7007DD5F0" localSheetId="10" hidden="1">#REF!</definedName>
    <definedName name="BO0D85A3ADC8614F02A05CFEC7007DD5F0" hidden="1">#REF!</definedName>
    <definedName name="BO0D8BA2F600A945BF86F3792D70670A12" localSheetId="10" hidden="1">#REF!</definedName>
    <definedName name="BO0D8BA2F600A945BF86F3792D70670A12" hidden="1">#REF!</definedName>
    <definedName name="BO0D95BE2323944543B198A1E5AD9E727B" localSheetId="10" hidden="1">#REF!</definedName>
    <definedName name="BO0D95BE2323944543B198A1E5AD9E727B" hidden="1">#REF!</definedName>
    <definedName name="BO0DA1A11034A84E7E82B04D9C814FEE12" localSheetId="10" hidden="1">#REF!</definedName>
    <definedName name="BO0DA1A11034A84E7E82B04D9C814FEE12" hidden="1">#REF!</definedName>
    <definedName name="BO0DBD8E3011484F65BB422F97E0DD5E0F" localSheetId="10" hidden="1">#REF!</definedName>
    <definedName name="BO0DBD8E3011484F65BB422F97E0DD5E0F" hidden="1">#REF!</definedName>
    <definedName name="BO0DCC56FC632247BBB9075437D1DA9F49" localSheetId="10" hidden="1">#REF!</definedName>
    <definedName name="BO0DCC56FC632247BBB9075437D1DA9F49" hidden="1">#REF!</definedName>
    <definedName name="BO0DE2162A0DD5431B976DE1FE86CABB61" localSheetId="10" hidden="1">#REF!</definedName>
    <definedName name="BO0DE2162A0DD5431B976DE1FE86CABB61" hidden="1">#REF!</definedName>
    <definedName name="BO0DE5B032BD554D358472765883129529" localSheetId="10" hidden="1">#REF!</definedName>
    <definedName name="BO0DE5B032BD554D358472765883129529" hidden="1">#REF!</definedName>
    <definedName name="BO0DEE62251EE3431BA1CFEE75DE054F7D" localSheetId="10" hidden="1">#REF!</definedName>
    <definedName name="BO0DEE62251EE3431BA1CFEE75DE054F7D" hidden="1">#REF!</definedName>
    <definedName name="BO0DEFFF53638E47B7BD9B6541FF332A8D" localSheetId="10" hidden="1">#REF!</definedName>
    <definedName name="BO0DEFFF53638E47B7BD9B6541FF332A8D" hidden="1">#REF!</definedName>
    <definedName name="BO0DF53BCEFF7B4846999D4811F5D2AEFE" localSheetId="10" hidden="1">#REF!</definedName>
    <definedName name="BO0DF53BCEFF7B4846999D4811F5D2AEFE" hidden="1">#REF!</definedName>
    <definedName name="BO0DFE2B2A71CA47C88A9CD3DA026363B1" localSheetId="10" hidden="1">#REF!</definedName>
    <definedName name="BO0DFE2B2A71CA47C88A9CD3DA026363B1" hidden="1">#REF!</definedName>
    <definedName name="BO0E0DCCA8662A4B7D9624048C956E2349" localSheetId="10" hidden="1">#REF!</definedName>
    <definedName name="BO0E0DCCA8662A4B7D9624048C956E2349" hidden="1">#REF!</definedName>
    <definedName name="BO0E1DDD3522754DDC8A2031EAAEF606DD" localSheetId="10" hidden="1">#REF!</definedName>
    <definedName name="BO0E1DDD3522754DDC8A2031EAAEF606DD" hidden="1">#REF!</definedName>
    <definedName name="BO0E1E2F80FC8D4C0DB3564683D16EEFC1" localSheetId="10" hidden="1">[6]lailo!#REF!</definedName>
    <definedName name="BO0E1E2F80FC8D4C0DB3564683D16EEFC1" localSheetId="25" hidden="1">#REF!</definedName>
    <definedName name="BO0E1E2F80FC8D4C0DB3564683D16EEFC1" localSheetId="24" hidden="1">#REF!</definedName>
    <definedName name="BO0E1E2F80FC8D4C0DB3564683D16EEFC1" localSheetId="22" hidden="1">#REF!</definedName>
    <definedName name="BO0E1E2F80FC8D4C0DB3564683D16EEFC1" localSheetId="0" hidden="1">#REF!</definedName>
    <definedName name="BO0E1E2F80FC8D4C0DB3564683D16EEFC1" hidden="1">[6]lailo!#REF!</definedName>
    <definedName name="BO0E27F1CD072948F29AECF05EFC4A7578" localSheetId="10" hidden="1">#REF!</definedName>
    <definedName name="BO0E27F1CD072948F29AECF05EFC4A7578" localSheetId="25" hidden="1">#REF!</definedName>
    <definedName name="BO0E27F1CD072948F29AECF05EFC4A7578" hidden="1">#REF!</definedName>
    <definedName name="BO0E3744B5B95B4593842CB858CD9C693E" localSheetId="10" hidden="1">#REF!</definedName>
    <definedName name="BO0E3744B5B95B4593842CB858CD9C693E" hidden="1">#REF!</definedName>
    <definedName name="BO0E430A5E4F144A208D9D5B3C20B5D29F" localSheetId="10" hidden="1">#REF!</definedName>
    <definedName name="BO0E430A5E4F144A208D9D5B3C20B5D29F" localSheetId="25" hidden="1">#REF!</definedName>
    <definedName name="BO0E430A5E4F144A208D9D5B3C20B5D29F" hidden="1">#REF!</definedName>
    <definedName name="BO0E92C76E22454378A2ADA4C84B066AE2" localSheetId="10" hidden="1">#REF!</definedName>
    <definedName name="BO0E92C76E22454378A2ADA4C84B066AE2" hidden="1">#REF!</definedName>
    <definedName name="BO0E95F4D81CCD49788BFD31E660E08DEA" localSheetId="10" hidden="1">#REF!</definedName>
    <definedName name="BO0E95F4D81CCD49788BFD31E660E08DEA" localSheetId="25" hidden="1">#REF!</definedName>
    <definedName name="BO0E95F4D81CCD49788BFD31E660E08DEA" hidden="1">#REF!</definedName>
    <definedName name="BO0EBF7920EE1540FE9C216E0BC226AC65" localSheetId="10" hidden="1">#REF!</definedName>
    <definedName name="BO0EBF7920EE1540FE9C216E0BC226AC65" hidden="1">#REF!</definedName>
    <definedName name="BO0ED34E55770945A08E026206F28AABA2" localSheetId="10" hidden="1">#REF!</definedName>
    <definedName name="BO0ED34E55770945A08E026206F28AABA2" hidden="1">#REF!</definedName>
    <definedName name="BO0ED3A526643C438EAB31E6145C4E45A0" localSheetId="10" hidden="1">#REF!</definedName>
    <definedName name="BO0ED3A526643C438EAB31E6145C4E45A0" hidden="1">#REF!</definedName>
    <definedName name="BO0ED883B059E145E7AD618EAA4D4C0021" localSheetId="10" hidden="1">[8]Giaitrinh!#REF!</definedName>
    <definedName name="BO0ED883B059E145E7AD618EAA4D4C0021" localSheetId="0" hidden="1">#REF!</definedName>
    <definedName name="BO0ED883B059E145E7AD618EAA4D4C0021" hidden="1">[8]Giaitrinh!#REF!</definedName>
    <definedName name="BO0EF0E1F710E14D64B0318AE457F6C85A" localSheetId="10" hidden="1">#REF!</definedName>
    <definedName name="BO0EF0E1F710E14D64B0318AE457F6C85A" hidden="1">#REF!</definedName>
    <definedName name="BO0EFE864F0335421B9CA21E51583EA657" localSheetId="10" hidden="1">#REF!</definedName>
    <definedName name="BO0EFE864F0335421B9CA21E51583EA657" hidden="1">#REF!</definedName>
    <definedName name="BO0F2EC114AED841FCBA53DD2D2A185A40" localSheetId="10" hidden="1">#REF!</definedName>
    <definedName name="BO0F2EC114AED841FCBA53DD2D2A185A40" hidden="1">#REF!</definedName>
    <definedName name="BO0F2F1527902543118B3B0891D0B4342A" localSheetId="10" hidden="1">#REF!</definedName>
    <definedName name="BO0F2F1527902543118B3B0891D0B4342A" hidden="1">#REF!</definedName>
    <definedName name="BO0F40139F378C4754978E7B648F5EF76C" localSheetId="10" hidden="1">#REF!</definedName>
    <definedName name="BO0F40139F378C4754978E7B648F5EF76C" hidden="1">#REF!</definedName>
    <definedName name="BO0F4D33F674534ACBAEA5A52A9D5B3732" localSheetId="10" hidden="1">#REF!</definedName>
    <definedName name="BO0F4D33F674534ACBAEA5A52A9D5B3732" hidden="1">#REF!</definedName>
    <definedName name="BO0F5F084DF9434109A1D0148673E339CE" localSheetId="10" hidden="1">#REF!</definedName>
    <definedName name="BO0F5F084DF9434109A1D0148673E339CE" hidden="1">#REF!</definedName>
    <definedName name="BO0F607125CD504928928E6D4416EEEFC4" localSheetId="10" hidden="1">#REF!</definedName>
    <definedName name="BO0F607125CD504928928E6D4416EEEFC4" hidden="1">#REF!</definedName>
    <definedName name="BO0F6173E5083F40248C720708B2C24E8F" localSheetId="10" hidden="1">#REF!</definedName>
    <definedName name="BO0F6173E5083F40248C720708B2C24E8F" hidden="1">#REF!</definedName>
    <definedName name="BO0F61A735D9814416BAF32AED7B332B69" localSheetId="10" hidden="1">#REF!</definedName>
    <definedName name="BO0F61A735D9814416BAF32AED7B332B69" hidden="1">#REF!</definedName>
    <definedName name="BO0F63C06E3E0A406D81A8D980865B4A8C" localSheetId="10" hidden="1">#REF!</definedName>
    <definedName name="BO0F63C06E3E0A406D81A8D980865B4A8C" hidden="1">#REF!</definedName>
    <definedName name="BO0F8ED4536B0445B4946298F4B61EE3C4" localSheetId="10" hidden="1">[8]xml!#REF!</definedName>
    <definedName name="BO0F8ED4536B0445B4946298F4B61EE3C4" localSheetId="0" hidden="1">#REF!</definedName>
    <definedName name="BO0F8ED4536B0445B4946298F4B61EE3C4" hidden="1">[8]xml!#REF!</definedName>
    <definedName name="BO0FA8E789E3794953BF206F3E6698D7B0" localSheetId="10" hidden="1">#REF!</definedName>
    <definedName name="BO0FA8E789E3794953BF206F3E6698D7B0" hidden="1">#REF!</definedName>
    <definedName name="BO0FAA206141644A4A9CC2F711A9169654" localSheetId="10" hidden="1">#REF!</definedName>
    <definedName name="BO0FAA206141644A4A9CC2F711A9169654" hidden="1">#REF!</definedName>
    <definedName name="BO0FC2A6E48EF44F31A2E66CB2160C2660" localSheetId="10" hidden="1">#REF!</definedName>
    <definedName name="BO0FC2A6E48EF44F31A2E66CB2160C2660" hidden="1">#REF!</definedName>
    <definedName name="BO0FE7F6805CD74E4EA2B3D39BD3AF18E3" localSheetId="10" hidden="1">#REF!</definedName>
    <definedName name="BO0FE7F6805CD74E4EA2B3D39BD3AF18E3" hidden="1">#REF!</definedName>
    <definedName name="BO0FF6A12E1DFF43F68000BB41263C6766" localSheetId="10" hidden="1">#REF!</definedName>
    <definedName name="BO0FF6A12E1DFF43F68000BB41263C6766" hidden="1">#REF!</definedName>
    <definedName name="BO0FF82BB103FB4B9A882AD5330EAE4FC6" localSheetId="10" hidden="1">[9]Giaitrinh!#REF!</definedName>
    <definedName name="BO0FF82BB103FB4B9A882AD5330EAE4FC6" localSheetId="0" hidden="1">#REF!</definedName>
    <definedName name="BO0FF82BB103FB4B9A882AD5330EAE4FC6" hidden="1">[9]Giaitrinh!#REF!</definedName>
    <definedName name="BO100DAFF26E56419D9A8CFC5AE2565CB4" localSheetId="10" hidden="1">[6]lailo!#REF!</definedName>
    <definedName name="BO100DAFF26E56419D9A8CFC5AE2565CB4" localSheetId="25" hidden="1">#REF!</definedName>
    <definedName name="BO100DAFF26E56419D9A8CFC5AE2565CB4" localSheetId="24" hidden="1">#REF!</definedName>
    <definedName name="BO100DAFF26E56419D9A8CFC5AE2565CB4" localSheetId="22" hidden="1">#REF!</definedName>
    <definedName name="BO100DAFF26E56419D9A8CFC5AE2565CB4" localSheetId="0" hidden="1">#REF!</definedName>
    <definedName name="BO100DAFF26E56419D9A8CFC5AE2565CB4" hidden="1">[6]lailo!#REF!</definedName>
    <definedName name="BO1011EFDB7313475AB25630C77E2CD7FB" localSheetId="10" hidden="1">#REF!</definedName>
    <definedName name="BO1011EFDB7313475AB25630C77E2CD7FB" localSheetId="25" hidden="1">#REF!</definedName>
    <definedName name="BO1011EFDB7313475AB25630C77E2CD7FB" hidden="1">#REF!</definedName>
    <definedName name="BO101B3CBA1D804854AA097B099DEACA06" localSheetId="10" hidden="1">#REF!</definedName>
    <definedName name="BO101B3CBA1D804854AA097B099DEACA06" localSheetId="25" hidden="1">#REF!</definedName>
    <definedName name="BO101B3CBA1D804854AA097B099DEACA06" hidden="1">#REF!</definedName>
    <definedName name="BO101EDBA5B09D4FBEA5C83431A243009A" localSheetId="10" hidden="1">#REF!</definedName>
    <definedName name="BO101EDBA5B09D4FBEA5C83431A243009A" hidden="1">#REF!</definedName>
    <definedName name="BO1026C64ECF28460A8F1662BA42D1D66F" localSheetId="10" hidden="1">#REF!</definedName>
    <definedName name="BO1026C64ECF28460A8F1662BA42D1D66F" localSheetId="25" hidden="1">#REF!</definedName>
    <definedName name="BO1026C64ECF28460A8F1662BA42D1D66F" hidden="1">#REF!</definedName>
    <definedName name="BO1037E116A07A44E8BF4CCE2C73F3599D" localSheetId="10" hidden="1">#REF!</definedName>
    <definedName name="BO1037E116A07A44E8BF4CCE2C73F3599D" hidden="1">#REF!</definedName>
    <definedName name="BO103B44D247244130906D01A5B85452F0" localSheetId="10" hidden="1">#REF!</definedName>
    <definedName name="BO103B44D247244130906D01A5B85452F0" hidden="1">#REF!</definedName>
    <definedName name="BO10494918D7FB4CDC81288D2F49DA6940" localSheetId="10" hidden="1">#REF!</definedName>
    <definedName name="BO10494918D7FB4CDC81288D2F49DA6940" hidden="1">#REF!</definedName>
    <definedName name="BO104E67F80A4845CEBB2B25939F001D94" localSheetId="10" hidden="1">#REF!</definedName>
    <definedName name="BO104E67F80A4845CEBB2B25939F001D94" hidden="1">#REF!</definedName>
    <definedName name="BO105AC2E8F90843D8B7ADAB6EF572B8A9" localSheetId="10" hidden="1">#REF!</definedName>
    <definedName name="BO105AC2E8F90843D8B7ADAB6EF572B8A9" hidden="1">#REF!</definedName>
    <definedName name="BO107867BBEC8E4659B0BADEC7ACCB8848" localSheetId="10" hidden="1">#REF!</definedName>
    <definedName name="BO107867BBEC8E4659B0BADEC7ACCB8848" hidden="1">#REF!</definedName>
    <definedName name="BO107CF8CCC73047BAA48A0F3417125FB3" localSheetId="10" hidden="1">#REF!</definedName>
    <definedName name="BO107CF8CCC73047BAA48A0F3417125FB3" hidden="1">#REF!</definedName>
    <definedName name="BO108536F420A44B898203C55E26974DDA" localSheetId="10" hidden="1">#REF!</definedName>
    <definedName name="BO108536F420A44B898203C55E26974DDA" hidden="1">#REF!</definedName>
    <definedName name="BO10AB82431FBA49A8BB620D1CF48AA554" localSheetId="10" hidden="1">#REF!</definedName>
    <definedName name="BO10AB82431FBA49A8BB620D1CF48AA554" hidden="1">#REF!</definedName>
    <definedName name="BO10CFBC7FAF1B442DBB6CD191B6E80A4F" localSheetId="10" hidden="1">#REF!</definedName>
    <definedName name="BO10CFBC7FAF1B442DBB6CD191B6E80A4F" hidden="1">#REF!</definedName>
    <definedName name="BO10F37521359A421C8066E3BC8A799CCA" localSheetId="10" hidden="1">#REF!</definedName>
    <definedName name="BO10F37521359A421C8066E3BC8A799CCA" hidden="1">#REF!</definedName>
    <definedName name="BO10FD9B82E935477A99C13BA68F0F0892" localSheetId="10" hidden="1">#REF!</definedName>
    <definedName name="BO10FD9B82E935477A99C13BA68F0F0892" hidden="1">#REF!</definedName>
    <definedName name="BO10FE631D5B854D8485FF6A769D0051AA" localSheetId="10" hidden="1">#REF!</definedName>
    <definedName name="BO10FE631D5B854D8485FF6A769D0051AA" hidden="1">#REF!</definedName>
    <definedName name="BO1101C49490DF47B5980F23740F262DF6" localSheetId="10" hidden="1">#REF!</definedName>
    <definedName name="BO1101C49490DF47B5980F23740F262DF6" hidden="1">#REF!</definedName>
    <definedName name="BO11037C9217AC4B2F88E1DE47DA1D1C83" localSheetId="10" hidden="1">#REF!</definedName>
    <definedName name="BO11037C9217AC4B2F88E1DE47DA1D1C83" hidden="1">#REF!</definedName>
    <definedName name="BO110AA3EE62DF43429ADD659CD1FCDE5F" localSheetId="10" hidden="1">#REF!</definedName>
    <definedName name="BO110AA3EE62DF43429ADD659CD1FCDE5F" hidden="1">#REF!</definedName>
    <definedName name="BO110F6DA28A5F4A4DACE1463A9CC4D1DE" localSheetId="10" hidden="1">#REF!</definedName>
    <definedName name="BO110F6DA28A5F4A4DACE1463A9CC4D1DE" hidden="1">#REF!</definedName>
    <definedName name="BO11157839ABA24ED0B1CFAA63ED39C8AE" localSheetId="10" hidden="1">#REF!</definedName>
    <definedName name="BO11157839ABA24ED0B1CFAA63ED39C8AE" hidden="1">#REF!</definedName>
    <definedName name="BO11355E49788346F2A5B6A69F2D6F5DB4" localSheetId="10" hidden="1">#REF!</definedName>
    <definedName name="BO11355E49788346F2A5B6A69F2D6F5DB4" hidden="1">#REF!</definedName>
    <definedName name="BO1139C50622C14FD3ACAD05489B0A6DDA" localSheetId="10" hidden="1">#REF!</definedName>
    <definedName name="BO1139C50622C14FD3ACAD05489B0A6DDA" hidden="1">#REF!</definedName>
    <definedName name="BO113AADB3EE164AB287BD823572C08C85" localSheetId="10" hidden="1">#REF!</definedName>
    <definedName name="BO113AADB3EE164AB287BD823572C08C85" hidden="1">#REF!</definedName>
    <definedName name="BO113DBA7EFF8042ED8AB3ECF88DF64EDF" localSheetId="10" hidden="1">#REF!</definedName>
    <definedName name="BO113DBA7EFF8042ED8AB3ECF88DF64EDF" hidden="1">#REF!</definedName>
    <definedName name="BO113DFCDBE1B84417AB30F58EB74C8A02" localSheetId="10" hidden="1">#REF!</definedName>
    <definedName name="BO113DFCDBE1B84417AB30F58EB74C8A02" hidden="1">#REF!</definedName>
    <definedName name="BO113E1DCC2AFC49139CF1B61A6B72D8D0" localSheetId="10" hidden="1">#REF!</definedName>
    <definedName name="BO113E1DCC2AFC49139CF1B61A6B72D8D0" hidden="1">#REF!</definedName>
    <definedName name="BO115150121C404B92B8292215FD47A676" localSheetId="10" hidden="1">#REF!</definedName>
    <definedName name="BO115150121C404B92B8292215FD47A676" hidden="1">#REF!</definedName>
    <definedName name="BO115FA841010345EA87622617C00ED59F" localSheetId="10" hidden="1">#REF!</definedName>
    <definedName name="BO115FA841010345EA87622617C00ED59F" hidden="1">#REF!</definedName>
    <definedName name="BO115FD69D0BB94E1398EBFC921472CD65" localSheetId="10" hidden="1">[8]xml!#REF!</definedName>
    <definedName name="BO115FD69D0BB94E1398EBFC921472CD65" localSheetId="0" hidden="1">#REF!</definedName>
    <definedName name="BO115FD69D0BB94E1398EBFC921472CD65" hidden="1">[8]xml!#REF!</definedName>
    <definedName name="BO1177CD42210745D08166DB6025B4FF48" localSheetId="10" hidden="1">#REF!</definedName>
    <definedName name="BO1177CD42210745D08166DB6025B4FF48" hidden="1">#REF!</definedName>
    <definedName name="BO1195F61C7239451DBF66E2469B3C5F36" localSheetId="10" hidden="1">#REF!</definedName>
    <definedName name="BO1195F61C7239451DBF66E2469B3C5F36" hidden="1">#REF!</definedName>
    <definedName name="BO11973B6561A0498FA3706C023A116B05" localSheetId="10" hidden="1">#REF!</definedName>
    <definedName name="BO11973B6561A0498FA3706C023A116B05" hidden="1">#REF!</definedName>
    <definedName name="BO11D45D2A380E4753A698027552BE513C" localSheetId="0" hidden="1">#REF!</definedName>
    <definedName name="BO11D45D2A380E4753A698027552BE513C" hidden="1">[7]Ketqua!$I$11:$U$11</definedName>
    <definedName name="BO11E833F928CD449A92CD2F043A3EC300" localSheetId="10" hidden="1">#REF!</definedName>
    <definedName name="BO11E833F928CD449A92CD2F043A3EC300" hidden="1">#REF!</definedName>
    <definedName name="BO11EAB705D2034743837BC0B8152BBB41" localSheetId="10" hidden="1">#REF!</definedName>
    <definedName name="BO11EAB705D2034743837BC0B8152BBB41" hidden="1">#REF!</definedName>
    <definedName name="BO121210BE9D85473E8E940B3B7BB1F400" localSheetId="10" hidden="1">#REF!</definedName>
    <definedName name="BO121210BE9D85473E8E940B3B7BB1F400" hidden="1">#REF!</definedName>
    <definedName name="BO123545DC7DE2411AADB44CC104165E5B" localSheetId="10" hidden="1">#REF!</definedName>
    <definedName name="BO123545DC7DE2411AADB44CC104165E5B" hidden="1">#REF!</definedName>
    <definedName name="BO1247719AFAA8494CB660516F8BCEC32F" localSheetId="10" hidden="1">[8]xml!#REF!</definedName>
    <definedName name="BO1247719AFAA8494CB660516F8BCEC32F" localSheetId="0" hidden="1">#REF!</definedName>
    <definedName name="BO1247719AFAA8494CB660516F8BCEC32F" hidden="1">[8]xml!#REF!</definedName>
    <definedName name="BO1270E2A70D83427D90B7976FDB8D7F6B" localSheetId="10" hidden="1">#REF!</definedName>
    <definedName name="BO1270E2A70D83427D90B7976FDB8D7F6B" hidden="1">#REF!</definedName>
    <definedName name="BO127F6BE867F948EF815573ED75221EA1" localSheetId="10" hidden="1">#REF!</definedName>
    <definedName name="BO127F6BE867F948EF815573ED75221EA1" hidden="1">#REF!</definedName>
    <definedName name="BO128CE600A5504ED1A4D4FBE83A131854" localSheetId="10" hidden="1">#REF!</definedName>
    <definedName name="BO128CE600A5504ED1A4D4FBE83A131854" hidden="1">#REF!</definedName>
    <definedName name="BO128DA76DA2644090B145C6D45306439F" localSheetId="10" hidden="1">[8]xml!#REF!</definedName>
    <definedName name="BO128DA76DA2644090B145C6D45306439F" localSheetId="0" hidden="1">#REF!</definedName>
    <definedName name="BO128DA76DA2644090B145C6D45306439F" hidden="1">[8]xml!#REF!</definedName>
    <definedName name="BO12A467DD3B954167AD2B4FF98B2FCDC7" localSheetId="10" hidden="1">#REF!</definedName>
    <definedName name="BO12A467DD3B954167AD2B4FF98B2FCDC7" hidden="1">#REF!</definedName>
    <definedName name="BO12C40EA206EF41DEA0E055BF665F9DCC" localSheetId="10" hidden="1">#REF!</definedName>
    <definedName name="BO12C40EA206EF41DEA0E055BF665F9DCC" hidden="1">#REF!</definedName>
    <definedName name="BO12CAFE7F98384CD4BDCF0A675CCD2E18" localSheetId="10" hidden="1">#REF!</definedName>
    <definedName name="BO12CAFE7F98384CD4BDCF0A675CCD2E18" hidden="1">#REF!</definedName>
    <definedName name="BO12D65E4D89CC47F990F5C7B82F2A72E7" localSheetId="10" hidden="1">#REF!</definedName>
    <definedName name="BO12D65E4D89CC47F990F5C7B82F2A72E7" hidden="1">#REF!</definedName>
    <definedName name="BO12DC5938A45A4514A9A3F1A5168F3DED" localSheetId="10" hidden="1">#REF!</definedName>
    <definedName name="BO12DC5938A45A4514A9A3F1A5168F3DED" hidden="1">#REF!</definedName>
    <definedName name="BO12EA6B9B0705428C95E35AC2181BA78D" localSheetId="10" hidden="1">#REF!</definedName>
    <definedName name="BO12EA6B9B0705428C95E35AC2181BA78D" hidden="1">#REF!</definedName>
    <definedName name="BO12F9F287D7A04850829E8211565B6932" localSheetId="10" hidden="1">#REF!</definedName>
    <definedName name="BO12F9F287D7A04850829E8211565B6932" hidden="1">#REF!</definedName>
    <definedName name="BO1325986E870C41DDAE8ED05A1B9FE297" localSheetId="10" hidden="1">#REF!</definedName>
    <definedName name="BO1325986E870C41DDAE8ED05A1B9FE297" hidden="1">#REF!</definedName>
    <definedName name="BO1327AE4521634660B2EA04CBE197447B" localSheetId="10" hidden="1">#REF!</definedName>
    <definedName name="BO1327AE4521634660B2EA04CBE197447B" hidden="1">#REF!</definedName>
    <definedName name="BO13284B9AEB7C46979258C1EEAE6390B3" localSheetId="10" hidden="1">#REF!</definedName>
    <definedName name="BO13284B9AEB7C46979258C1EEAE6390B3" hidden="1">#REF!</definedName>
    <definedName name="BO132943BF05E04514A93936E60D34EDC6" localSheetId="10" hidden="1">[7]Ketqua!#REF!</definedName>
    <definedName name="BO132943BF05E04514A93936E60D34EDC6" localSheetId="0" hidden="1">#REF!</definedName>
    <definedName name="BO132943BF05E04514A93936E60D34EDC6" hidden="1">[7]Ketqua!#REF!</definedName>
    <definedName name="BO133812EBE2564D9A91868085D2693F63" localSheetId="10" hidden="1">#REF!</definedName>
    <definedName name="BO133812EBE2564D9A91868085D2693F63" hidden="1">#REF!</definedName>
    <definedName name="BO133BC354B9924865B5E109C64C6F65C6" localSheetId="10" hidden="1">#REF!</definedName>
    <definedName name="BO133BC354B9924865B5E109C64C6F65C6" hidden="1">#REF!</definedName>
    <definedName name="BO13509C2E07C648D7ACC69CCC771BF5CF" localSheetId="10" hidden="1">#REF!</definedName>
    <definedName name="BO13509C2E07C648D7ACC69CCC771BF5CF" hidden="1">#REF!</definedName>
    <definedName name="BO13599CB01A8D47B4B378E70E8D7C41BC" localSheetId="10" hidden="1">#REF!</definedName>
    <definedName name="BO13599CB01A8D47B4B378E70E8D7C41BC" hidden="1">#REF!</definedName>
    <definedName name="BO13601DDCE16947E4BBE8CFA87C2969F9" localSheetId="10" hidden="1">#REF!</definedName>
    <definedName name="BO13601DDCE16947E4BBE8CFA87C2969F9" hidden="1">#REF!</definedName>
    <definedName name="BO1378F1D0A4EC4F5C83A1A4FDFA8578E9" localSheetId="10" hidden="1">#REF!</definedName>
    <definedName name="BO1378F1D0A4EC4F5C83A1A4FDFA8578E9" hidden="1">#REF!</definedName>
    <definedName name="BO137F3B29748F4BD5886E798FD23F54F8" localSheetId="10" hidden="1">#REF!</definedName>
    <definedName name="BO137F3B29748F4BD5886E798FD23F54F8" localSheetId="25" hidden="1">#REF!</definedName>
    <definedName name="BO137F3B29748F4BD5886E798FD23F54F8" hidden="1">#REF!</definedName>
    <definedName name="BO1385D29733C14D91B3EEF21CA0EBBD24" localSheetId="10" hidden="1">#REF!</definedName>
    <definedName name="BO1385D29733C14D91B3EEF21CA0EBBD24" localSheetId="25" hidden="1">#REF!</definedName>
    <definedName name="BO1385D29733C14D91B3EEF21CA0EBBD24" hidden="1">#REF!</definedName>
    <definedName name="BO1393899720BE4F51912354E268AF38C4" localSheetId="10" hidden="1">#REF!</definedName>
    <definedName name="BO1393899720BE4F51912354E268AF38C4" localSheetId="25" hidden="1">#REF!</definedName>
    <definedName name="BO1393899720BE4F51912354E268AF38C4" hidden="1">#REF!</definedName>
    <definedName name="BO13AA8629806448649C43B362638EC5D5" localSheetId="10" hidden="1">#REF!</definedName>
    <definedName name="BO13AA8629806448649C43B362638EC5D5" hidden="1">#REF!</definedName>
    <definedName name="BO13EDEA9D5522465593F850664C5C2BA8" localSheetId="10" hidden="1">#REF!</definedName>
    <definedName name="BO13EDEA9D5522465593F850664C5C2BA8" hidden="1">#REF!</definedName>
    <definedName name="BO1429D896D9EB44B1BB7DB6A2DCCFF7AF" localSheetId="10" hidden="1">#REF!</definedName>
    <definedName name="BO1429D896D9EB44B1BB7DB6A2DCCFF7AF" hidden="1">#REF!</definedName>
    <definedName name="BO142B466C524B45059DA17FB555951F6C" localSheetId="10" hidden="1">#REF!</definedName>
    <definedName name="BO142B466C524B45059DA17FB555951F6C" hidden="1">#REF!</definedName>
    <definedName name="BO1453CFE36C1B4BF2A5B088432FC66299" localSheetId="10" hidden="1">#REF!</definedName>
    <definedName name="BO1453CFE36C1B4BF2A5B088432FC66299" hidden="1">#REF!</definedName>
    <definedName name="BO1478593DE5BF432496448798888CD526" localSheetId="10" hidden="1">#REF!</definedName>
    <definedName name="BO1478593DE5BF432496448798888CD526" hidden="1">#REF!</definedName>
    <definedName name="BO147AF726DF344222A289DB3D24063E1C" localSheetId="10" hidden="1">#REF!</definedName>
    <definedName name="BO147AF726DF344222A289DB3D24063E1C" hidden="1">#REF!</definedName>
    <definedName name="BO1488627F89A5401EA8339050A5CD2FC3" localSheetId="10" hidden="1">#REF!</definedName>
    <definedName name="BO1488627F89A5401EA8339050A5CD2FC3" hidden="1">#REF!</definedName>
    <definedName name="BO1498F5E9895C4C44BECAF99E0DD344F8" localSheetId="10" hidden="1">#REF!</definedName>
    <definedName name="BO1498F5E9895C4C44BECAF99E0DD344F8" hidden="1">#REF!</definedName>
    <definedName name="BO14A602C0C40349EBBDF7570C69069E69" localSheetId="10" hidden="1">#REF!</definedName>
    <definedName name="BO14A602C0C40349EBBDF7570C69069E69" hidden="1">#REF!</definedName>
    <definedName name="BO14B13E512A4A4C3184B0D232C078EF83" localSheetId="10" hidden="1">#REF!</definedName>
    <definedName name="BO14B13E512A4A4C3184B0D232C078EF83" hidden="1">#REF!</definedName>
    <definedName name="BO14C3044CB93D4F5C9AED3ABC0CD1704D" localSheetId="10" hidden="1">#REF!</definedName>
    <definedName name="BO14C3044CB93D4F5C9AED3ABC0CD1704D" hidden="1">#REF!</definedName>
    <definedName name="BO14DB5AB40E69462D90B5A15B8FE2BA3C" localSheetId="10" hidden="1">#REF!</definedName>
    <definedName name="BO14DB5AB40E69462D90B5A15B8FE2BA3C" hidden="1">#REF!</definedName>
    <definedName name="BO14DD6ABB03004D7CACDDFD4CF6783330" localSheetId="10" hidden="1">#REF!</definedName>
    <definedName name="BO14DD6ABB03004D7CACDDFD4CF6783330" hidden="1">#REF!</definedName>
    <definedName name="BO1507CFEE743840409D2F11233AA6FC68" localSheetId="10" hidden="1">#REF!</definedName>
    <definedName name="BO1507CFEE743840409D2F11233AA6FC68" hidden="1">#REF!</definedName>
    <definedName name="BO150A5E3D977F48E993F3CB56BD24DB0C" localSheetId="10" hidden="1">#REF!</definedName>
    <definedName name="BO150A5E3D977F48E993F3CB56BD24DB0C" localSheetId="25" hidden="1">#REF!</definedName>
    <definedName name="BO150A5E3D977F48E993F3CB56BD24DB0C" hidden="1">#REF!</definedName>
    <definedName name="BO150F2145D9F048989F095910F6DB863A" localSheetId="10" hidden="1">#REF!</definedName>
    <definedName name="BO150F2145D9F048989F095910F6DB863A" hidden="1">#REF!</definedName>
    <definedName name="BO151DE5F71231460FAC324E04EE97CB34" localSheetId="10" hidden="1">#REF!</definedName>
    <definedName name="BO151DE5F71231460FAC324E04EE97CB34" localSheetId="25" hidden="1">#REF!</definedName>
    <definedName name="BO151DE5F71231460FAC324E04EE97CB34" hidden="1">#REF!</definedName>
    <definedName name="BO152CDB1E4CEB4659B8841DB4159ADA15" localSheetId="10" hidden="1">#REF!</definedName>
    <definedName name="BO152CDB1E4CEB4659B8841DB4159ADA15" localSheetId="25" hidden="1">#REF!</definedName>
    <definedName name="BO152CDB1E4CEB4659B8841DB4159ADA15" hidden="1">#REF!</definedName>
    <definedName name="BO152D3E36CF9A407C85522B9E34DE1E18" localSheetId="10" hidden="1">#REF!</definedName>
    <definedName name="BO152D3E36CF9A407C85522B9E34DE1E18" hidden="1">#REF!</definedName>
    <definedName name="BO153483A588284650A7BD009046AA2A34" localSheetId="10" hidden="1">#REF!</definedName>
    <definedName name="BO153483A588284650A7BD009046AA2A34" hidden="1">#REF!</definedName>
    <definedName name="BO15435AD0E2494D44AB2FC90BAA762FEF" localSheetId="10" hidden="1">#REF!</definedName>
    <definedName name="BO15435AD0E2494D44AB2FC90BAA762FEF" hidden="1">#REF!</definedName>
    <definedName name="BO155DA562D2034A63A73AA1D1CB835492" localSheetId="10" hidden="1">#REF!</definedName>
    <definedName name="BO155DA562D2034A63A73AA1D1CB835492" hidden="1">#REF!</definedName>
    <definedName name="BO156F4CA0C17044BBAEA485119D8DDB0B" localSheetId="10" hidden="1">#REF!</definedName>
    <definedName name="BO156F4CA0C17044BBAEA485119D8DDB0B" hidden="1">#REF!</definedName>
    <definedName name="BO1575C37D064348359FE3C18641571703" localSheetId="10" hidden="1">#REF!</definedName>
    <definedName name="BO1575C37D064348359FE3C18641571703" hidden="1">#REF!</definedName>
    <definedName name="BO158544AA7C2642BE9E99B8FEC83AE723" localSheetId="10" hidden="1">#REF!</definedName>
    <definedName name="BO158544AA7C2642BE9E99B8FEC83AE723" hidden="1">#REF!</definedName>
    <definedName name="BO1591B43BA01344D1B97CD782CDC8DF16" localSheetId="10" hidden="1">#REF!</definedName>
    <definedName name="BO1591B43BA01344D1B97CD782CDC8DF16" hidden="1">#REF!</definedName>
    <definedName name="BO159858E6E4B3459B85B3DD31CEAF0F99" localSheetId="10" hidden="1">#REF!</definedName>
    <definedName name="BO159858E6E4B3459B85B3DD31CEAF0F99" hidden="1">#REF!</definedName>
    <definedName name="BO15A51EBB65FC4ADCA8B71334F6366727" localSheetId="10" hidden="1">#REF!</definedName>
    <definedName name="BO15A51EBB65FC4ADCA8B71334F6366727" hidden="1">#REF!</definedName>
    <definedName name="BO15A8C795BCCE4ED5B0B7C53F0BCAFBBE" localSheetId="10" hidden="1">#REF!</definedName>
    <definedName name="BO15A8C795BCCE4ED5B0B7C53F0BCAFBBE" hidden="1">#REF!</definedName>
    <definedName name="BO15B2232AD123452E8EB2FB306E61CCDE" localSheetId="10" hidden="1">#REF!</definedName>
    <definedName name="BO15B2232AD123452E8EB2FB306E61CCDE" hidden="1">#REF!</definedName>
    <definedName name="BO15C144F4B3E0469891DC697BD9C1532A" localSheetId="10" hidden="1">#REF!</definedName>
    <definedName name="BO15C144F4B3E0469891DC697BD9C1532A" hidden="1">#REF!</definedName>
    <definedName name="BO15D04F80BAD14079AC0E057DA37BA3CD" localSheetId="10" hidden="1">#REF!</definedName>
    <definedName name="BO15D04F80BAD14079AC0E057DA37BA3CD" hidden="1">#REF!</definedName>
    <definedName name="BO15E059F2D6684847B48D8C2905311580" localSheetId="10" hidden="1">#REF!</definedName>
    <definedName name="BO15E059F2D6684847B48D8C2905311580" hidden="1">#REF!</definedName>
    <definedName name="BO15EDE4B451AD44888135FEEE3E0298D5" localSheetId="10" hidden="1">#REF!</definedName>
    <definedName name="BO15EDE4B451AD44888135FEEE3E0298D5" hidden="1">#REF!</definedName>
    <definedName name="BO15F32B9C3C6B413C8055C2621DDF9142" localSheetId="10" hidden="1">#REF!</definedName>
    <definedName name="BO15F32B9C3C6B413C8055C2621DDF9142" hidden="1">#REF!</definedName>
    <definedName name="BO160786834721450AA9E64ED6D3688CA4" localSheetId="10" hidden="1">#REF!</definedName>
    <definedName name="BO160786834721450AA9E64ED6D3688CA4" hidden="1">#REF!</definedName>
    <definedName name="BO161E10F17E0D466E9A9C9B20AB00C9AF" localSheetId="10" hidden="1">#REF!</definedName>
    <definedName name="BO161E10F17E0D466E9A9C9B20AB00C9AF" hidden="1">#REF!</definedName>
    <definedName name="BO1623BAFCAF594E84A7809584A5470354" localSheetId="10" hidden="1">#REF!</definedName>
    <definedName name="BO1623BAFCAF594E84A7809584A5470354" hidden="1">#REF!</definedName>
    <definedName name="BO164749F1448E47DF9BFE38ADAF77EE9E" localSheetId="10" hidden="1">#REF!</definedName>
    <definedName name="BO164749F1448E47DF9BFE38ADAF77EE9E" hidden="1">#REF!</definedName>
    <definedName name="BO16A96BA04BF447C3B965113AFD504FB1" localSheetId="10" hidden="1">#REF!</definedName>
    <definedName name="BO16A96BA04BF447C3B965113AFD504FB1" hidden="1">#REF!</definedName>
    <definedName name="BO16BAEA0CA1FE4C08A4AB96BAE8EA3C4D" localSheetId="10" hidden="1">#REF!</definedName>
    <definedName name="BO16BAEA0CA1FE4C08A4AB96BAE8EA3C4D" hidden="1">#REF!</definedName>
    <definedName name="BO16BEC480B13743C7B4D19D3239087E0A" localSheetId="10" hidden="1">#REF!</definedName>
    <definedName name="BO16BEC480B13743C7B4D19D3239087E0A" hidden="1">#REF!</definedName>
    <definedName name="BO16E6CF1611C14A0EBDD8FD3FC37EDCA0" localSheetId="10" hidden="1">#REF!</definedName>
    <definedName name="BO16E6CF1611C14A0EBDD8FD3FC37EDCA0" hidden="1">#REF!</definedName>
    <definedName name="BO16E719CF451040DD83A70BFD72F820E4" localSheetId="10" hidden="1">#REF!</definedName>
    <definedName name="BO16E719CF451040DD83A70BFD72F820E4" hidden="1">#REF!</definedName>
    <definedName name="BO171128F9C4FC4C4891D9BA50B799FCE6" localSheetId="10" hidden="1">#REF!</definedName>
    <definedName name="BO171128F9C4FC4C4891D9BA50B799FCE6" hidden="1">#REF!</definedName>
    <definedName name="BO1714AEA5DF784205B2B908570C457908" localSheetId="10" hidden="1">#REF!</definedName>
    <definedName name="BO1714AEA5DF784205B2B908570C457908" hidden="1">#REF!</definedName>
    <definedName name="BO17253B1CDC5445F6BD6ED18530291193" localSheetId="10" hidden="1">#REF!</definedName>
    <definedName name="BO17253B1CDC5445F6BD6ED18530291193" hidden="1">#REF!</definedName>
    <definedName name="BO172BCEEE3A3F4D809343101B94AB01E5" localSheetId="10" hidden="1">#REF!</definedName>
    <definedName name="BO172BCEEE3A3F4D809343101B94AB01E5" hidden="1">#REF!</definedName>
    <definedName name="BO17410FA9D88B422384CB63228AB1DD7B" localSheetId="10" hidden="1">#REF!</definedName>
    <definedName name="BO17410FA9D88B422384CB63228AB1DD7B" hidden="1">#REF!</definedName>
    <definedName name="BO174E8E33D1F3487195DAB1253FBC4A1A" localSheetId="10" hidden="1">#REF!</definedName>
    <definedName name="BO174E8E33D1F3487195DAB1253FBC4A1A" hidden="1">#REF!</definedName>
    <definedName name="BO17631C5077E14E1B9FC7BB2D669F8782" localSheetId="10" hidden="1">#REF!</definedName>
    <definedName name="BO17631C5077E14E1B9FC7BB2D669F8782" hidden="1">#REF!</definedName>
    <definedName name="BO17785A0FEDA848A8B2B52956AF0EC1CF" localSheetId="10" hidden="1">#REF!</definedName>
    <definedName name="BO17785A0FEDA848A8B2B52956AF0EC1CF" hidden="1">#REF!</definedName>
    <definedName name="BO177B0CF65E3645D0BBE680158748C808" localSheetId="10" hidden="1">#REF!</definedName>
    <definedName name="BO177B0CF65E3645D0BBE680158748C808" hidden="1">#REF!</definedName>
    <definedName name="BO177BA839AE674922AEA63344BBF3A7BB" localSheetId="10" hidden="1">#REF!</definedName>
    <definedName name="BO177BA839AE674922AEA63344BBF3A7BB" hidden="1">#REF!</definedName>
    <definedName name="BO177BC8CBF9BB4395B5B5C8077A20D6A2" localSheetId="10" hidden="1">#REF!</definedName>
    <definedName name="BO177BC8CBF9BB4395B5B5C8077A20D6A2" hidden="1">#REF!</definedName>
    <definedName name="BO177FD663E8B648A99045AF62199C01E4" localSheetId="10" hidden="1">#REF!</definedName>
    <definedName name="BO177FD663E8B648A99045AF62199C01E4" hidden="1">#REF!</definedName>
    <definedName name="BO17A2A1D406F047C099D338A44B33078D" localSheetId="10" hidden="1">#REF!</definedName>
    <definedName name="BO17A2A1D406F047C099D338A44B33078D" hidden="1">#REF!</definedName>
    <definedName name="BO17BF6E1ED3D74D5C891613E72B07CFBB" localSheetId="10" hidden="1">#REF!</definedName>
    <definedName name="BO17BF6E1ED3D74D5C891613E72B07CFBB" hidden="1">#REF!</definedName>
    <definedName name="BO17C622E24BA8475B9EEF613B3144940E" localSheetId="10" hidden="1">#REF!</definedName>
    <definedName name="BO17C622E24BA8475B9EEF613B3144940E" hidden="1">#REF!</definedName>
    <definedName name="BO17D8EC688EDA43DD93524C9D3736E1FF" localSheetId="10" hidden="1">#REF!</definedName>
    <definedName name="BO17D8EC688EDA43DD93524C9D3736E1FF" hidden="1">#REF!</definedName>
    <definedName name="BO17EDADCCB1F2469B880B4636F8708393" localSheetId="10" hidden="1">#REF!</definedName>
    <definedName name="BO17EDADCCB1F2469B880B4636F8708393" hidden="1">#REF!</definedName>
    <definedName name="BO17EE338A98D9485985C87A805C6D247A" localSheetId="10" hidden="1">#REF!</definedName>
    <definedName name="BO17EE338A98D9485985C87A805C6D247A" hidden="1">#REF!</definedName>
    <definedName name="BO17EE9EE03DE24CD1A252F64AB1CC9899" localSheetId="10" hidden="1">#REF!</definedName>
    <definedName name="BO17EE9EE03DE24CD1A252F64AB1CC9899" hidden="1">#REF!</definedName>
    <definedName name="BO17F77ADE17FD4586B5AE23DE524AA455" localSheetId="10" hidden="1">#REF!</definedName>
    <definedName name="BO17F77ADE17FD4586B5AE23DE524AA455" localSheetId="25" hidden="1">#REF!</definedName>
    <definedName name="BO17F77ADE17FD4586B5AE23DE524AA455" hidden="1">#REF!</definedName>
    <definedName name="BO180D5AC456C54B1AA485F04675F631C7" localSheetId="10" hidden="1">#REF!</definedName>
    <definedName name="BO180D5AC456C54B1AA485F04675F631C7" localSheetId="25" hidden="1">#REF!</definedName>
    <definedName name="BO180D5AC456C54B1AA485F04675F631C7" hidden="1">#REF!</definedName>
    <definedName name="BO18286B73E6C94321BA98CC7D3C230477" localSheetId="10" hidden="1">[8]xml!#REF!</definedName>
    <definedName name="BO18286B73E6C94321BA98CC7D3C230477" localSheetId="0" hidden="1">#REF!</definedName>
    <definedName name="BO18286B73E6C94321BA98CC7D3C230477" hidden="1">[8]xml!#REF!</definedName>
    <definedName name="BO182E18D1D972408CAAB284BA109EA4A9" localSheetId="10" hidden="1">#REF!</definedName>
    <definedName name="BO182E18D1D972408CAAB284BA109EA4A9" localSheetId="25" hidden="1">#REF!</definedName>
    <definedName name="BO182E18D1D972408CAAB284BA109EA4A9" hidden="1">#REF!</definedName>
    <definedName name="BO1841E0F7D2C548279375AB6B11931155" localSheetId="10" hidden="1">#REF!</definedName>
    <definedName name="BO1841E0F7D2C548279375AB6B11931155" hidden="1">#REF!</definedName>
    <definedName name="BO1859BF306768463FA574AA023797F17E" localSheetId="10" hidden="1">#REF!</definedName>
    <definedName name="BO1859BF306768463FA574AA023797F17E" hidden="1">#REF!</definedName>
    <definedName name="BO1860AE00FE214A399CE58B8709759EC4" localSheetId="10" hidden="1">#REF!</definedName>
    <definedName name="BO1860AE00FE214A399CE58B8709759EC4" hidden="1">#REF!</definedName>
    <definedName name="BO186B93828BB04A65A458AA35FB43BF82" localSheetId="10" hidden="1">#REF!</definedName>
    <definedName name="BO186B93828BB04A65A458AA35FB43BF82" hidden="1">#REF!</definedName>
    <definedName name="BO187EFF24D30343939F56FCB2C2527482" localSheetId="10" hidden="1">#REF!</definedName>
    <definedName name="BO187EFF24D30343939F56FCB2C2527482" hidden="1">#REF!</definedName>
    <definedName name="BO188E34D07D9F4FC1B9B37BE561100B55" localSheetId="10" hidden="1">#REF!</definedName>
    <definedName name="BO188E34D07D9F4FC1B9B37BE561100B55" hidden="1">#REF!</definedName>
    <definedName name="BO189425889FCB441882A0ACDE25BC335F" localSheetId="10" hidden="1">#REF!</definedName>
    <definedName name="BO189425889FCB441882A0ACDE25BC335F" hidden="1">#REF!</definedName>
    <definedName name="BO18ABC490230E43E0A9932B3D2EAEFD3C" localSheetId="10" hidden="1">#REF!</definedName>
    <definedName name="BO18ABC490230E43E0A9932B3D2EAEFD3C" hidden="1">#REF!</definedName>
    <definedName name="BO18B335B027494BA28F3346E6D7569434" localSheetId="10" hidden="1">#REF!</definedName>
    <definedName name="BO18B335B027494BA28F3346E6D7569434" hidden="1">#REF!</definedName>
    <definedName name="BO18B8EA73DA0243A7A08A02D2737471FB" localSheetId="10" hidden="1">#REF!</definedName>
    <definedName name="BO18B8EA73DA0243A7A08A02D2737471FB" hidden="1">#REF!</definedName>
    <definedName name="BO18D6B184C7EB4992AA27ABFE268A664B" localSheetId="10" hidden="1">#REF!</definedName>
    <definedName name="BO18D6B184C7EB4992AA27ABFE268A664B" hidden="1">#REF!</definedName>
    <definedName name="BO18FD27173E114434BAF0E07DADAC899D" localSheetId="10" hidden="1">#REF!</definedName>
    <definedName name="BO18FD27173E114434BAF0E07DADAC899D" hidden="1">#REF!</definedName>
    <definedName name="BO18FF1F4F75384C64A29B08F84D535D5D" localSheetId="10" hidden="1">[8]xml!#REF!</definedName>
    <definedName name="BO18FF1F4F75384C64A29B08F84D535D5D" localSheetId="0" hidden="1">#REF!</definedName>
    <definedName name="BO18FF1F4F75384C64A29B08F84D535D5D" hidden="1">[8]xml!#REF!</definedName>
    <definedName name="BO1901F05E215441F4B85A362B44AB1606" localSheetId="10" hidden="1">#REF!</definedName>
    <definedName name="BO1901F05E215441F4B85A362B44AB1606" hidden="1">#REF!</definedName>
    <definedName name="BO19031D55D27F49D9A2A13E00425DECD2" localSheetId="10" hidden="1">#REF!</definedName>
    <definedName name="BO19031D55D27F49D9A2A13E00425DECD2" hidden="1">#REF!</definedName>
    <definedName name="BO19032ED5DCCA4E539567A43957CF8F6D" localSheetId="10" hidden="1">#REF!</definedName>
    <definedName name="BO19032ED5DCCA4E539567A43957CF8F6D" hidden="1">#REF!</definedName>
    <definedName name="BO190E33B43B6B4814BED567F6F94D0F8A" localSheetId="10" hidden="1">#REF!</definedName>
    <definedName name="BO190E33B43B6B4814BED567F6F94D0F8A" hidden="1">#REF!</definedName>
    <definedName name="BO191EB76E52D341518882C76B1B666C25" localSheetId="10" hidden="1">#REF!</definedName>
    <definedName name="BO191EB76E52D341518882C76B1B666C25" hidden="1">#REF!</definedName>
    <definedName name="BO19271774A13B4E309F1D197D8074CC60" localSheetId="10" hidden="1">#REF!</definedName>
    <definedName name="BO19271774A13B4E309F1D197D8074CC60" hidden="1">#REF!</definedName>
    <definedName name="BO1948DAE2ECF640E1AB72B496B8CC297B" localSheetId="10" hidden="1">#REF!</definedName>
    <definedName name="BO1948DAE2ECF640E1AB72B496B8CC297B" hidden="1">#REF!</definedName>
    <definedName name="BO19541F74D54F4C42844BF088836BCFF7" localSheetId="10" hidden="1">#REF!</definedName>
    <definedName name="BO19541F74D54F4C42844BF088836BCFF7" hidden="1">#REF!</definedName>
    <definedName name="BO1955E5E2F84D47328A7B082C432275B4" localSheetId="10" hidden="1">#REF!</definedName>
    <definedName name="BO1955E5E2F84D47328A7B082C432275B4" hidden="1">#REF!</definedName>
    <definedName name="BO195858CCF4FE4B8BB30D59A947338D91" localSheetId="10" hidden="1">#REF!</definedName>
    <definedName name="BO195858CCF4FE4B8BB30D59A947338D91" hidden="1">#REF!</definedName>
    <definedName name="BO1961457D86D84BBA95FA88A8DF50B156" localSheetId="10" hidden="1">#REF!</definedName>
    <definedName name="BO1961457D86D84BBA95FA88A8DF50B156" hidden="1">#REF!</definedName>
    <definedName name="BO196837DFBFD0453B801D2D54C09D47F0" localSheetId="10" hidden="1">#REF!</definedName>
    <definedName name="BO196837DFBFD0453B801D2D54C09D47F0" hidden="1">#REF!</definedName>
    <definedName name="BO196AD46038C94804B4B05CA9A5E476C0" localSheetId="10" hidden="1">[7]Ketqua!#REF!</definedName>
    <definedName name="BO196AD46038C94804B4B05CA9A5E476C0" localSheetId="0" hidden="1">#REF!</definedName>
    <definedName name="BO196AD46038C94804B4B05CA9A5E476C0" hidden="1">[7]Ketqua!#REF!</definedName>
    <definedName name="BO197553773BDA4D21AFEC976B776A0563" localSheetId="10" hidden="1">#REF!</definedName>
    <definedName name="BO197553773BDA4D21AFEC976B776A0563" hidden="1">#REF!</definedName>
    <definedName name="BO197AE668082B4509A27DC19CDF4FE657" localSheetId="10" hidden="1">#REF!</definedName>
    <definedName name="BO197AE668082B4509A27DC19CDF4FE657" hidden="1">#REF!</definedName>
    <definedName name="BO1989D73DD8E742CFAEEE8C8414B0CA99" localSheetId="10" hidden="1">#REF!</definedName>
    <definedName name="BO1989D73DD8E742CFAEEE8C8414B0CA99" hidden="1">#REF!</definedName>
    <definedName name="BO198A513E10804472981802D3B027DECD" localSheetId="10" hidden="1">#REF!</definedName>
    <definedName name="BO198A513E10804472981802D3B027DECD" hidden="1">#REF!</definedName>
    <definedName name="BO1996EE9E65EB44D2A94B65EA7FA4719A" localSheetId="10" hidden="1">#REF!</definedName>
    <definedName name="BO1996EE9E65EB44D2A94B65EA7FA4719A" hidden="1">#REF!</definedName>
    <definedName name="BO19AC5E7FAAA44074AAE72C6AE25E9BCD" localSheetId="10" hidden="1">#REF!</definedName>
    <definedName name="BO19AC5E7FAAA44074AAE72C6AE25E9BCD" hidden="1">#REF!</definedName>
    <definedName name="BO19B0487A4D6440129B02FCE268C19FB9" localSheetId="10" hidden="1">#REF!</definedName>
    <definedName name="BO19B0487A4D6440129B02FCE268C19FB9" hidden="1">#REF!</definedName>
    <definedName name="BO19D5A475E08D4A889C32EEC9C05039D4" localSheetId="10" hidden="1">#REF!</definedName>
    <definedName name="BO19D5A475E08D4A889C32EEC9C05039D4" hidden="1">#REF!</definedName>
    <definedName name="BO19E1910C2F5A46D18CB4F5A5F99E96FE" localSheetId="10" hidden="1">#REF!</definedName>
    <definedName name="BO19E1910C2F5A46D18CB4F5A5F99E96FE" hidden="1">#REF!</definedName>
    <definedName name="BO1A19F96E42C44C9788DD31CC15F3E865" localSheetId="10" hidden="1">#REF!</definedName>
    <definedName name="BO1A19F96E42C44C9788DD31CC15F3E865" hidden="1">#REF!</definedName>
    <definedName name="BO1A2406B3F537422AAD62498E0B9D9268" localSheetId="10" hidden="1">#REF!</definedName>
    <definedName name="BO1A2406B3F537422AAD62498E0B9D9268" hidden="1">#REF!</definedName>
    <definedName name="BO1A6C5B1CAE1345999D9DFDEED0721750" localSheetId="10" hidden="1">#REF!</definedName>
    <definedName name="BO1A6C5B1CAE1345999D9DFDEED0721750" hidden="1">#REF!</definedName>
    <definedName name="BO1A6D43836A6140C9A4A3DDC0F9C242C2" localSheetId="10" hidden="1">#REF!</definedName>
    <definedName name="BO1A6D43836A6140C9A4A3DDC0F9C242C2" hidden="1">#REF!</definedName>
    <definedName name="BO1A7B5B24042C45D5A4DC4CEE4CD7BDC0" localSheetId="10" hidden="1">#REF!</definedName>
    <definedName name="BO1A7B5B24042C45D5A4DC4CEE4CD7BDC0" hidden="1">#REF!</definedName>
    <definedName name="BO1A96BAFE1D2B4F0484E9CA10AA8758FA" localSheetId="10" hidden="1">#REF!</definedName>
    <definedName name="BO1A96BAFE1D2B4F0484E9CA10AA8758FA" hidden="1">#REF!</definedName>
    <definedName name="BO1AC66FF2ECD349EF953269C92986DDB4" localSheetId="10" hidden="1">#REF!</definedName>
    <definedName name="BO1AC66FF2ECD349EF953269C92986DDB4" hidden="1">#REF!</definedName>
    <definedName name="BO1ADA73E3E9D246E7A2989225A110C045" localSheetId="10" hidden="1">#REF!</definedName>
    <definedName name="BO1ADA73E3E9D246E7A2989225A110C045" hidden="1">#REF!</definedName>
    <definedName name="BO1AE9E3C4A71942E4916D9548584CBF6D" localSheetId="10" hidden="1">#REF!</definedName>
    <definedName name="BO1AE9E3C4A71942E4916D9548584CBF6D" hidden="1">#REF!</definedName>
    <definedName name="BO1AEE622C21DF461FA38FD56BF34EB5D8" localSheetId="10" hidden="1">#REF!</definedName>
    <definedName name="BO1AEE622C21DF461FA38FD56BF34EB5D8" hidden="1">#REF!</definedName>
    <definedName name="BO1AEEEEBA4DB94394924EA5BB23DB97CD" localSheetId="10" hidden="1">#REF!</definedName>
    <definedName name="BO1AEEEEBA4DB94394924EA5BB23DB97CD" hidden="1">#REF!</definedName>
    <definedName name="BO1AF61F63D93C4BD185FFB4575C6D3068" localSheetId="10" hidden="1">#REF!</definedName>
    <definedName name="BO1AF61F63D93C4BD185FFB4575C6D3068" hidden="1">#REF!</definedName>
    <definedName name="BO1B0C1F3412774AAD82B1A0048F43394C" localSheetId="10" hidden="1">#REF!</definedName>
    <definedName name="BO1B0C1F3412774AAD82B1A0048F43394C" hidden="1">#REF!</definedName>
    <definedName name="BO1B10157A8E4842A4BEDBBEED9EB0EBDF" localSheetId="10" hidden="1">#REF!</definedName>
    <definedName name="BO1B10157A8E4842A4BEDBBEED9EB0EBDF" hidden="1">#REF!</definedName>
    <definedName name="BO1B17439E64F746AD90B805470BBCE780" localSheetId="10" hidden="1">#REF!</definedName>
    <definedName name="BO1B17439E64F746AD90B805470BBCE780" hidden="1">#REF!</definedName>
    <definedName name="BO1B1B69B3E7F34247AA4214A1CAFDA616" localSheetId="10" hidden="1">#REF!</definedName>
    <definedName name="BO1B1B69B3E7F34247AA4214A1CAFDA616" hidden="1">#REF!</definedName>
    <definedName name="BO1B5569CB29824C4E8F5B2DAF2429F6C5" localSheetId="10" hidden="1">#REF!</definedName>
    <definedName name="BO1B5569CB29824C4E8F5B2DAF2429F6C5" hidden="1">#REF!</definedName>
    <definedName name="BO1B5944B18CAE4F4EA64888896EA98CE3" localSheetId="10" hidden="1">#REF!</definedName>
    <definedName name="BO1B5944B18CAE4F4EA64888896EA98CE3" hidden="1">#REF!</definedName>
    <definedName name="BO1B61D9263A604D6F87E6EA1BA0EF7D65" localSheetId="10" hidden="1">#REF!</definedName>
    <definedName name="BO1B61D9263A604D6F87E6EA1BA0EF7D65" hidden="1">#REF!</definedName>
    <definedName name="BO1B6A254ADDFE4E2BB4495FF2B8DBC33D" localSheetId="10" hidden="1">#REF!</definedName>
    <definedName name="BO1B6A254ADDFE4E2BB4495FF2B8DBC33D" hidden="1">#REF!</definedName>
    <definedName name="BO1B6D4533806140F4BC15106CD0280204" localSheetId="10" hidden="1">#REF!</definedName>
    <definedName name="BO1B6D4533806140F4BC15106CD0280204" hidden="1">#REF!</definedName>
    <definedName name="BO1B85A883F95C49CEB98C6DF26555C60B" localSheetId="10" hidden="1">#REF!</definedName>
    <definedName name="BO1B85A883F95C49CEB98C6DF26555C60B" hidden="1">#REF!</definedName>
    <definedName name="BO1B88135960FA42718BA4F85F97379171" localSheetId="10" hidden="1">#REF!</definedName>
    <definedName name="BO1B88135960FA42718BA4F85F97379171" hidden="1">#REF!</definedName>
    <definedName name="BO1B90ABA7502449F9BE97B6F6D1279601" localSheetId="10" hidden="1">#REF!</definedName>
    <definedName name="BO1B90ABA7502449F9BE97B6F6D1279601" hidden="1">#REF!</definedName>
    <definedName name="BO1BA0F85FEE9946789FB634B8E9D9DBBB" localSheetId="10" hidden="1">#REF!</definedName>
    <definedName name="BO1BA0F85FEE9946789FB634B8E9D9DBBB" hidden="1">#REF!</definedName>
    <definedName name="BO1BA2B97483984E6BBF9E41A420E910D6" localSheetId="10" hidden="1">#REF!</definedName>
    <definedName name="BO1BA2B97483984E6BBF9E41A420E910D6" hidden="1">#REF!</definedName>
    <definedName name="BO1BB6877A87E34858B9490BC9C17E86A9" localSheetId="10" hidden="1">#REF!</definedName>
    <definedName name="BO1BB6877A87E34858B9490BC9C17E86A9" hidden="1">#REF!</definedName>
    <definedName name="BO1BBDD457650D419E8E27930E41AFEA26" localSheetId="10" hidden="1">#REF!</definedName>
    <definedName name="BO1BBDD457650D419E8E27930E41AFEA26" hidden="1">#REF!</definedName>
    <definedName name="BO1BD01FF0E4524022A25C824C6E59111D" localSheetId="10" hidden="1">#REF!</definedName>
    <definedName name="BO1BD01FF0E4524022A25C824C6E59111D" hidden="1">#REF!</definedName>
    <definedName name="BO1BD3FB86C9A0455BB37599C94BB564CE" localSheetId="10" hidden="1">[6]lailo!#REF!</definedName>
    <definedName name="BO1BD3FB86C9A0455BB37599C94BB564CE" localSheetId="25" hidden="1">#REF!</definedName>
    <definedName name="BO1BD3FB86C9A0455BB37599C94BB564CE" localSheetId="24" hidden="1">#REF!</definedName>
    <definedName name="BO1BD3FB86C9A0455BB37599C94BB564CE" localSheetId="22" hidden="1">#REF!</definedName>
    <definedName name="BO1BD3FB86C9A0455BB37599C94BB564CE" localSheetId="0" hidden="1">#REF!</definedName>
    <definedName name="BO1BD3FB86C9A0455BB37599C94BB564CE" hidden="1">[6]lailo!#REF!</definedName>
    <definedName name="BO1BD5BEE3F0664E2299E441B511B97CD6" localSheetId="10" hidden="1">#REF!</definedName>
    <definedName name="BO1BD5BEE3F0664E2299E441B511B97CD6" localSheetId="25" hidden="1">#REF!</definedName>
    <definedName name="BO1BD5BEE3F0664E2299E441B511B97CD6" hidden="1">#REF!</definedName>
    <definedName name="BO1BD7F6ACD4384F4B9F3447154798A6E4" localSheetId="10" hidden="1">#REF!</definedName>
    <definedName name="BO1BD7F6ACD4384F4B9F3447154798A6E4" hidden="1">#REF!</definedName>
    <definedName name="BO1BF9E66E763B4EB98D25AC0291A05922" localSheetId="10" hidden="1">#REF!</definedName>
    <definedName name="BO1BF9E66E763B4EB98D25AC0291A05922" hidden="1">#REF!</definedName>
    <definedName name="BO1BFBB0B2A4FD488786350A7D065100AB" localSheetId="10" hidden="1">#REF!</definedName>
    <definedName name="BO1BFBB0B2A4FD488786350A7D065100AB" hidden="1">#REF!</definedName>
    <definedName name="BO1C1B872000E84603A42BE7E77F4FBEEA" localSheetId="10" hidden="1">#REF!</definedName>
    <definedName name="BO1C1B872000E84603A42BE7E77F4FBEEA" localSheetId="25" hidden="1">#REF!</definedName>
    <definedName name="BO1C1B872000E84603A42BE7E77F4FBEEA" hidden="1">#REF!</definedName>
    <definedName name="BO1C212F7E93FD425EB8C7E403A359ADC4" localSheetId="10" hidden="1">#REF!</definedName>
    <definedName name="BO1C212F7E93FD425EB8C7E403A359ADC4" hidden="1">#REF!</definedName>
    <definedName name="BO1C221C7E133F46F290B6C8355CE46EEB" localSheetId="10" hidden="1">#REF!</definedName>
    <definedName name="BO1C221C7E133F46F290B6C8355CE46EEB" localSheetId="25" hidden="1">#REF!</definedName>
    <definedName name="BO1C221C7E133F46F290B6C8355CE46EEB" hidden="1">#REF!</definedName>
    <definedName name="BO1C27CE54798C47D99CE7E44A1F3E5C18" localSheetId="10" hidden="1">#REF!</definedName>
    <definedName name="BO1C27CE54798C47D99CE7E44A1F3E5C18" hidden="1">#REF!</definedName>
    <definedName name="BO1C36BC29610C42C4B8952DC4538EE635" localSheetId="10" hidden="1">#REF!</definedName>
    <definedName name="BO1C36BC29610C42C4B8952DC4538EE635" hidden="1">#REF!</definedName>
    <definedName name="BO1C59A825313742469F5CF8BC150F5CF5" localSheetId="10" hidden="1">#REF!</definedName>
    <definedName name="BO1C59A825313742469F5CF8BC150F5CF5" hidden="1">#REF!</definedName>
    <definedName name="BO1C5C8D2C30914762A13EA7F12F743B68" localSheetId="10" hidden="1">[7]Ketqua!#REF!</definedName>
    <definedName name="BO1C5C8D2C30914762A13EA7F12F743B68" localSheetId="0" hidden="1">#REF!</definedName>
    <definedName name="BO1C5C8D2C30914762A13EA7F12F743B68" hidden="1">[7]Ketqua!#REF!</definedName>
    <definedName name="BO1C72E371E5BF4DB78F64CCD26B9AC7DB" localSheetId="10" hidden="1">#REF!</definedName>
    <definedName name="BO1C72E371E5BF4DB78F64CCD26B9AC7DB" hidden="1">#REF!</definedName>
    <definedName name="BO1C72ECD1AFB84967A04F2182D9966D7B" localSheetId="10" hidden="1">#REF!</definedName>
    <definedName name="BO1C72ECD1AFB84967A04F2182D9966D7B" hidden="1">#REF!</definedName>
    <definedName name="BO1C952A70454146FA80004A73026D2827" localSheetId="10" hidden="1">#REF!</definedName>
    <definedName name="BO1C952A70454146FA80004A73026D2827" hidden="1">#REF!</definedName>
    <definedName name="BO1C971F33474941669EB07DD6AEBF0DED" localSheetId="10" hidden="1">#REF!</definedName>
    <definedName name="BO1C971F33474941669EB07DD6AEBF0DED" hidden="1">#REF!</definedName>
    <definedName name="BO1C9C013EB3684B2482400A3F3678BCBC" localSheetId="10" hidden="1">#REF!</definedName>
    <definedName name="BO1C9C013EB3684B2482400A3F3678BCBC" hidden="1">#REF!</definedName>
    <definedName name="BO1CD39B8D2EC34025B6B15A4EA88A8628" localSheetId="10" hidden="1">#REF!</definedName>
    <definedName name="BO1CD39B8D2EC34025B6B15A4EA88A8628" hidden="1">#REF!</definedName>
    <definedName name="BO1CDFABE9376F4369B49FB2A91466507B" localSheetId="10" hidden="1">[8]xml!#REF!</definedName>
    <definedName name="BO1CDFABE9376F4369B49FB2A91466507B" localSheetId="0" hidden="1">#REF!</definedName>
    <definedName name="BO1CDFABE9376F4369B49FB2A91466507B" hidden="1">[8]xml!#REF!</definedName>
    <definedName name="BO1CE38C2DEBA34856B512C24EE3ADC823" localSheetId="10" hidden="1">#REF!</definedName>
    <definedName name="BO1CE38C2DEBA34856B512C24EE3ADC823" hidden="1">#REF!</definedName>
    <definedName name="BO1CEB62F304CB498984EEC2C249932E4A" localSheetId="10" hidden="1">#REF!</definedName>
    <definedName name="BO1CEB62F304CB498984EEC2C249932E4A" hidden="1">#REF!</definedName>
    <definedName name="BO1CF14D5BC014427E91BDD21A2BB0F8BA" localSheetId="10" hidden="1">#REF!</definedName>
    <definedName name="BO1CF14D5BC014427E91BDD21A2BB0F8BA" hidden="1">#REF!</definedName>
    <definedName name="BO1CF529E556D54B818D5B714782BF3FE4" localSheetId="10" hidden="1">#REF!</definedName>
    <definedName name="BO1CF529E556D54B818D5B714782BF3FE4" hidden="1">#REF!</definedName>
    <definedName name="BO1CF581918036492BA441CBB8D16F1A47" localSheetId="10" hidden="1">#REF!</definedName>
    <definedName name="BO1CF581918036492BA441CBB8D16F1A47" hidden="1">#REF!</definedName>
    <definedName name="BO1D05B246E26B4B8C8A2B36D4400529E2" localSheetId="10" hidden="1">#REF!</definedName>
    <definedName name="BO1D05B246E26B4B8C8A2B36D4400529E2" hidden="1">#REF!</definedName>
    <definedName name="BO1D0D73E58467401F8877953CC3097C21" localSheetId="10" hidden="1">#REF!</definedName>
    <definedName name="BO1D0D73E58467401F8877953CC3097C21" hidden="1">#REF!</definedName>
    <definedName name="BO1D0FD343DD8B4600A3486EB3014D0D06" localSheetId="10" hidden="1">#REF!</definedName>
    <definedName name="BO1D0FD343DD8B4600A3486EB3014D0D06" hidden="1">#REF!</definedName>
    <definedName name="BO1D23FB2FBF8C4252A7791F7F788891E5" localSheetId="10" hidden="1">#REF!</definedName>
    <definedName name="BO1D23FB2FBF8C4252A7791F7F788891E5" hidden="1">#REF!</definedName>
    <definedName name="BO1D2ADEC55EF5420896D6F7D0C4D1DE3D" localSheetId="10" hidden="1">#REF!</definedName>
    <definedName name="BO1D2ADEC55EF5420896D6F7D0C4D1DE3D" hidden="1">#REF!</definedName>
    <definedName name="BO1D4294C1EA4C4BAEBCA94586D74D1DC5" localSheetId="10" hidden="1">#REF!</definedName>
    <definedName name="BO1D4294C1EA4C4BAEBCA94586D74D1DC5" hidden="1">#REF!</definedName>
    <definedName name="BO1D4A365C386E4B4EA630D6FCE844C385" localSheetId="10" hidden="1">#REF!</definedName>
    <definedName name="BO1D4A365C386E4B4EA630D6FCE844C385" hidden="1">#REF!</definedName>
    <definedName name="BO1D6DD3B04A7849DEB77D645CDFFD2B77" localSheetId="10" hidden="1">#REF!</definedName>
    <definedName name="BO1D6DD3B04A7849DEB77D645CDFFD2B77" hidden="1">#REF!</definedName>
    <definedName name="BO1D7F19F81E884F1C88B420EEB5B912FC" localSheetId="10" hidden="1">#REF!</definedName>
    <definedName name="BO1D7F19F81E884F1C88B420EEB5B912FC" hidden="1">#REF!</definedName>
    <definedName name="BO1D951DB00F204B15B36EDAB20E703593" localSheetId="10" hidden="1">#REF!</definedName>
    <definedName name="BO1D951DB00F204B15B36EDAB20E703593" hidden="1">#REF!</definedName>
    <definedName name="BO1DB8A055D05744F090E605B1BB368519" localSheetId="10" hidden="1">#REF!</definedName>
    <definedName name="BO1DB8A055D05744F090E605B1BB368519" hidden="1">#REF!</definedName>
    <definedName name="BO1DC1363A774A4136B6D67FACEDEFA16E" localSheetId="10" hidden="1">#REF!</definedName>
    <definedName name="BO1DC1363A774A4136B6D67FACEDEFA16E" hidden="1">#REF!</definedName>
    <definedName name="BO1DC1739350EF409D823B9B266AB509D2" localSheetId="10" hidden="1">#REF!</definedName>
    <definedName name="BO1DC1739350EF409D823B9B266AB509D2" hidden="1">#REF!</definedName>
    <definedName name="BO1DD62ED34D4A4EB2A2EF53C6A29AB304" localSheetId="10" hidden="1">#REF!</definedName>
    <definedName name="BO1DD62ED34D4A4EB2A2EF53C6A29AB304" hidden="1">#REF!</definedName>
    <definedName name="BO1DD7CB6F78AA47618C6AB453D76DE9D7" localSheetId="10" hidden="1">#REF!</definedName>
    <definedName name="BO1DD7CB6F78AA47618C6AB453D76DE9D7" hidden="1">#REF!</definedName>
    <definedName name="BO1DE0C534720C457AADD6950A7451EF52" localSheetId="10" hidden="1">#REF!</definedName>
    <definedName name="BO1DE0C534720C457AADD6950A7451EF52" hidden="1">#REF!</definedName>
    <definedName name="BO1DEBCC2789B44855B1BB23695D3A9CA2" localSheetId="10" hidden="1">#REF!</definedName>
    <definedName name="BO1DEBCC2789B44855B1BB23695D3A9CA2" hidden="1">#REF!</definedName>
    <definedName name="BO1DFF825EB91946929006FEA854EA4371" localSheetId="10" hidden="1">#REF!</definedName>
    <definedName name="BO1DFF825EB91946929006FEA854EA4371" hidden="1">#REF!</definedName>
    <definedName name="BO1E06E01C8E8C40AA893C6E5B435CE4EB" localSheetId="10" hidden="1">#REF!</definedName>
    <definedName name="BO1E06E01C8E8C40AA893C6E5B435CE4EB" hidden="1">#REF!</definedName>
    <definedName name="BO1E2194D8CDFB4D9BA7F5D75EC1B7BF1B" localSheetId="10" hidden="1">#REF!</definedName>
    <definedName name="BO1E2194D8CDFB4D9BA7F5D75EC1B7BF1B" hidden="1">#REF!</definedName>
    <definedName name="BO1E280BFD04604DE0915A57BBF4DA734B" localSheetId="10" hidden="1">#REF!</definedName>
    <definedName name="BO1E280BFD04604DE0915A57BBF4DA734B" hidden="1">#REF!</definedName>
    <definedName name="BO1E3B0593914449F998675C1B0C3C63B4" localSheetId="10" hidden="1">#REF!</definedName>
    <definedName name="BO1E3B0593914449F998675C1B0C3C63B4" hidden="1">#REF!</definedName>
    <definedName name="BO1E5BC917DFFF4EBE850AACAA83574F0D" localSheetId="10" hidden="1">#REF!</definedName>
    <definedName name="BO1E5BC917DFFF4EBE850AACAA83574F0D" hidden="1">#REF!</definedName>
    <definedName name="BO1E66013F35AB46B4BB7BA3843995F77B" localSheetId="10" hidden="1">#REF!</definedName>
    <definedName name="BO1E66013F35AB46B4BB7BA3843995F77B" hidden="1">#REF!</definedName>
    <definedName name="BO1E8D0549E90A410B9A6343B381B9A6B7" localSheetId="10" hidden="1">#REF!</definedName>
    <definedName name="BO1E8D0549E90A410B9A6343B381B9A6B7" hidden="1">#REF!</definedName>
    <definedName name="BO1E9F6FB57BDC47189F17FD8561162E6D" localSheetId="10" hidden="1">#REF!</definedName>
    <definedName name="BO1E9F6FB57BDC47189F17FD8561162E6D" hidden="1">#REF!</definedName>
    <definedName name="BO1EEB43E5768B490D93158CAC36C32735" localSheetId="10" hidden="1">[7]Ketqua!#REF!</definedName>
    <definedName name="BO1EEB43E5768B490D93158CAC36C32735" localSheetId="0" hidden="1">#REF!</definedName>
    <definedName name="BO1EEB43E5768B490D93158CAC36C32735" hidden="1">[7]Ketqua!#REF!</definedName>
    <definedName name="BO1EFB23C23AC144D6B782AFAB5174C8C5" localSheetId="10" hidden="1">#REF!</definedName>
    <definedName name="BO1EFB23C23AC144D6B782AFAB5174C8C5" hidden="1">#REF!</definedName>
    <definedName name="BO1F112F21AFB243A0AF34C83DC1FE8821" localSheetId="10" hidden="1">#REF!</definedName>
    <definedName name="BO1F112F21AFB243A0AF34C83DC1FE8821" hidden="1">#REF!</definedName>
    <definedName name="BO1F19FB8B2D90469C9331D054AD85DE56" localSheetId="10" hidden="1">#REF!</definedName>
    <definedName name="BO1F19FB8B2D90469C9331D054AD85DE56" hidden="1">#REF!</definedName>
    <definedName name="BO1F1DA32087A64A21B113D4CC5083B6F1" localSheetId="10" hidden="1">#REF!</definedName>
    <definedName name="BO1F1DA32087A64A21B113D4CC5083B6F1" hidden="1">#REF!</definedName>
    <definedName name="BO1F1F0AC333B54AB8AA0A2B6A21DD90F9" localSheetId="10" hidden="1">#REF!</definedName>
    <definedName name="BO1F1F0AC333B54AB8AA0A2B6A21DD90F9" hidden="1">#REF!</definedName>
    <definedName name="BO1F2247B4D19F44989217F8B7B69B91A2" localSheetId="10" hidden="1">#REF!</definedName>
    <definedName name="BO1F2247B4D19F44989217F8B7B69B91A2" hidden="1">#REF!</definedName>
    <definedName name="BO1F2388D8E5D94EDA824094FA6DB984E7" localSheetId="10" hidden="1">#REF!</definedName>
    <definedName name="BO1F2388D8E5D94EDA824094FA6DB984E7" hidden="1">#REF!</definedName>
    <definedName name="BO1F2F2D39B9134E14BF6909B867BD7AF6" localSheetId="10" hidden="1">#REF!</definedName>
    <definedName name="BO1F2F2D39B9134E14BF6909B867BD7AF6" hidden="1">#REF!</definedName>
    <definedName name="BO1F40136287DB45C281852C607267BFE6" localSheetId="10" hidden="1">#REF!</definedName>
    <definedName name="BO1F40136287DB45C281852C607267BFE6" hidden="1">#REF!</definedName>
    <definedName name="BO1F45738259304D689C9B54D5215835EF" localSheetId="10" hidden="1">#REF!</definedName>
    <definedName name="BO1F45738259304D689C9B54D5215835EF" hidden="1">#REF!</definedName>
    <definedName name="BO1F671E2851F6442C9E4A4092DB82D97A" localSheetId="10" hidden="1">#REF!</definedName>
    <definedName name="BO1F671E2851F6442C9E4A4092DB82D97A" hidden="1">#REF!</definedName>
    <definedName name="BO1F7081CF9E5A4E7B96BAB76C8C9DA6D1" localSheetId="10" hidden="1">#REF!</definedName>
    <definedName name="BO1F7081CF9E5A4E7B96BAB76C8C9DA6D1" hidden="1">#REF!</definedName>
    <definedName name="BO1F82DEF7BC6F4ABA8238DDF74DBBDCFA" localSheetId="10" hidden="1">#REF!</definedName>
    <definedName name="BO1F82DEF7BC6F4ABA8238DDF74DBBDCFA" hidden="1">#REF!</definedName>
    <definedName name="BO1F89B89382C44E3E9EA1286F9B7631AA" localSheetId="10" hidden="1">#REF!</definedName>
    <definedName name="BO1F89B89382C44E3E9EA1286F9B7631AA" hidden="1">#REF!</definedName>
    <definedName name="BO1F8F14A650D04420837B2B50639E20F4" localSheetId="10" hidden="1">#REF!</definedName>
    <definedName name="BO1F8F14A650D04420837B2B50639E20F4" hidden="1">#REF!</definedName>
    <definedName name="BO1F8F27E10B774F248B6619F83E4ED608" localSheetId="10" hidden="1">#REF!</definedName>
    <definedName name="BO1F8F27E10B774F248B6619F83E4ED608" hidden="1">#REF!</definedName>
    <definedName name="BO1FA9FCA33FAF4441B7CFFFF6A5BBDF34" localSheetId="10" hidden="1">#REF!</definedName>
    <definedName name="BO1FA9FCA33FAF4441B7CFFFF6A5BBDF34" hidden="1">#REF!</definedName>
    <definedName name="BO1FB5EE69C9D54E86B909D9D4F34381B5" localSheetId="10" hidden="1">#REF!</definedName>
    <definedName name="BO1FB5EE69C9D54E86B909D9D4F34381B5" hidden="1">#REF!</definedName>
    <definedName name="BO1FBD4BEC64DF4340B7E401CF1287E3AA" localSheetId="10" hidden="1">#REF!</definedName>
    <definedName name="BO1FBD4BEC64DF4340B7E401CF1287E3AA" hidden="1">#REF!</definedName>
    <definedName name="BO1FC573480CA240178FF48E2670B7A4A0" localSheetId="10" hidden="1">#REF!</definedName>
    <definedName name="BO1FC573480CA240178FF48E2670B7A4A0" hidden="1">#REF!</definedName>
    <definedName name="BO1FCF13EA22DA4A34A96BB43C0482914C" localSheetId="10" hidden="1">#REF!</definedName>
    <definedName name="BO1FCF13EA22DA4A34A96BB43C0482914C" hidden="1">#REF!</definedName>
    <definedName name="BO1FF27D17B8BA45C2ABE26C54D300D75C" localSheetId="10" hidden="1">#REF!</definedName>
    <definedName name="BO1FF27D17B8BA45C2ABE26C54D300D75C" hidden="1">#REF!</definedName>
    <definedName name="BO2000FE749D724E9FA707A10923AA63BA" localSheetId="10" hidden="1">#REF!</definedName>
    <definedName name="BO2000FE749D724E9FA707A10923AA63BA" hidden="1">#REF!</definedName>
    <definedName name="BO202FAD8063BB419499B0BCEC2828F51B" localSheetId="10" hidden="1">#REF!</definedName>
    <definedName name="BO202FAD8063BB419499B0BCEC2828F51B" hidden="1">#REF!</definedName>
    <definedName name="BO20321A83463342B6BE9EED47341BE910" localSheetId="10" hidden="1">#REF!</definedName>
    <definedName name="BO20321A83463342B6BE9EED47341BE910" hidden="1">#REF!</definedName>
    <definedName name="BO2034D10499B544CB9B0F74995F6888FC" localSheetId="0" hidden="1">#REF!</definedName>
    <definedName name="BO2034D10499B544CB9B0F74995F6888FC" hidden="1">[7]Ketqua!$I$11:$U$11</definedName>
    <definedName name="BO203CE104D06B4FB38E875039B216A33F" localSheetId="10" hidden="1">#REF!</definedName>
    <definedName name="BO203CE104D06B4FB38E875039B216A33F" hidden="1">#REF!</definedName>
    <definedName name="BO203FF1C3A1E142D1B63E1B44172413DA" localSheetId="10" hidden="1">#REF!</definedName>
    <definedName name="BO203FF1C3A1E142D1B63E1B44172413DA" hidden="1">#REF!</definedName>
    <definedName name="BO204642FE513F4864BD957482DEE68B8F" localSheetId="10" hidden="1">#REF!</definedName>
    <definedName name="BO204642FE513F4864BD957482DEE68B8F" hidden="1">#REF!</definedName>
    <definedName name="BO204FF4941138448AB83E89CC50327F00" localSheetId="10" hidden="1">#REF!</definedName>
    <definedName name="BO204FF4941138448AB83E89CC50327F00" hidden="1">#REF!</definedName>
    <definedName name="BO2050121A0DF142E7ACBF0C2149DF60DB" localSheetId="10" hidden="1">#REF!</definedName>
    <definedName name="BO2050121A0DF142E7ACBF0C2149DF60DB" hidden="1">#REF!</definedName>
    <definedName name="BO206329EB267149C4A8AA8B5A10CA0B23" localSheetId="10" hidden="1">#REF!</definedName>
    <definedName name="BO206329EB267149C4A8AA8B5A10CA0B23" hidden="1">#REF!</definedName>
    <definedName name="BO207B3037F6444D969B50828F275890CA" localSheetId="10" hidden="1">#REF!</definedName>
    <definedName name="BO207B3037F6444D969B50828F275890CA" hidden="1">#REF!</definedName>
    <definedName name="BO20A54F086F624E93B717496A1B4132C9" localSheetId="10" hidden="1">#REF!</definedName>
    <definedName name="BO20A54F086F624E93B717496A1B4132C9" hidden="1">#REF!</definedName>
    <definedName name="BO20B1EF585C2845948F50CE07BBB23873" localSheetId="10" hidden="1">#REF!</definedName>
    <definedName name="BO20B1EF585C2845948F50CE07BBB23873" hidden="1">#REF!</definedName>
    <definedName name="BO20CF201E4BD14331B50E1720C6B405A2" localSheetId="10" hidden="1">#REF!</definedName>
    <definedName name="BO20CF201E4BD14331B50E1720C6B405A2" hidden="1">#REF!</definedName>
    <definedName name="BO20D1E453DC204AA7855E147F78DD6AAD" localSheetId="10" hidden="1">#REF!</definedName>
    <definedName name="BO20D1E453DC204AA7855E147F78DD6AAD" hidden="1">#REF!</definedName>
    <definedName name="BO20D7CEB906A442EDABD66FC70141FB4D" localSheetId="10" hidden="1">#REF!</definedName>
    <definedName name="BO20D7CEB906A442EDABD66FC70141FB4D" hidden="1">#REF!</definedName>
    <definedName name="BO212DD771873C47AAA57B60EB6B9F57BD" localSheetId="10" hidden="1">#REF!</definedName>
    <definedName name="BO212DD771873C47AAA57B60EB6B9F57BD" hidden="1">#REF!</definedName>
    <definedName name="BO21411822AB8F4E6E8B6896E3D3E1645B" localSheetId="10" hidden="1">#REF!</definedName>
    <definedName name="BO21411822AB8F4E6E8B6896E3D3E1645B" hidden="1">#REF!</definedName>
    <definedName name="BO2141B7A372D84289999CB27B02DD1B1F" localSheetId="10" hidden="1">#REF!</definedName>
    <definedName name="BO2141B7A372D84289999CB27B02DD1B1F" hidden="1">#REF!</definedName>
    <definedName name="BO214488B37F2C49C698D6B5AB57289540" localSheetId="10" hidden="1">#REF!</definedName>
    <definedName name="BO214488B37F2C49C698D6B5AB57289540" hidden="1">#REF!</definedName>
    <definedName name="BO214D132833814397B2BD1FE796DC5190" localSheetId="10" hidden="1">#REF!</definedName>
    <definedName name="BO214D132833814397B2BD1FE796DC5190" hidden="1">#REF!</definedName>
    <definedName name="BO215053EE872749AEBA9B00A1BB1FFEDA" localSheetId="10" hidden="1">#REF!</definedName>
    <definedName name="BO215053EE872749AEBA9B00A1BB1FFEDA" hidden="1">#REF!</definedName>
    <definedName name="BO21545020FCFF4D56B98295C96A8B077E" localSheetId="10" hidden="1">[8]xml!#REF!</definedName>
    <definedName name="BO21545020FCFF4D56B98295C96A8B077E" localSheetId="0" hidden="1">#REF!</definedName>
    <definedName name="BO21545020FCFF4D56B98295C96A8B077E" hidden="1">[8]xml!#REF!</definedName>
    <definedName name="BO2161E39FF33049389EFD95828BAD1D73" localSheetId="10" hidden="1">#REF!</definedName>
    <definedName name="BO2161E39FF33049389EFD95828BAD1D73" hidden="1">#REF!</definedName>
    <definedName name="BO217988AF085C4BACAAF426DE9B872531" localSheetId="10" hidden="1">#REF!</definedName>
    <definedName name="BO217988AF085C4BACAAF426DE9B872531" hidden="1">#REF!</definedName>
    <definedName name="BO217A065BE728400285F9A68018248B4B" localSheetId="10" hidden="1">#REF!</definedName>
    <definedName name="BO217A065BE728400285F9A68018248B4B" hidden="1">#REF!</definedName>
    <definedName name="BO2189DB829D7F4206905850992E33E0A4" localSheetId="10" hidden="1">#REF!</definedName>
    <definedName name="BO2189DB829D7F4206905850992E33E0A4" hidden="1">#REF!</definedName>
    <definedName name="BO218A670230344DEF80294058CE4C9F7F" localSheetId="10" hidden="1">#REF!</definedName>
    <definedName name="BO218A670230344DEF80294058CE4C9F7F" hidden="1">#REF!</definedName>
    <definedName name="BO218F81DAEFAD49AF9B3A72E321755754" localSheetId="10" hidden="1">#REF!</definedName>
    <definedName name="BO218F81DAEFAD49AF9B3A72E321755754" hidden="1">#REF!</definedName>
    <definedName name="BO2190258695E940FAB040CCF6CA7B1588" localSheetId="10" hidden="1">#REF!</definedName>
    <definedName name="BO2190258695E940FAB040CCF6CA7B1588" hidden="1">#REF!</definedName>
    <definedName name="BO219D681483954E00B66D718362DF21D1" localSheetId="10" hidden="1">#REF!</definedName>
    <definedName name="BO219D681483954E00B66D718362DF21D1" hidden="1">#REF!</definedName>
    <definedName name="BO21B20B02CDD146DF8497564C05C765A4" localSheetId="10" hidden="1">#REF!</definedName>
    <definedName name="BO21B20B02CDD146DF8497564C05C765A4" hidden="1">#REF!</definedName>
    <definedName name="BO21B7D6B787174BE2B8F6B01A9D6AA5FE" localSheetId="10" hidden="1">#REF!</definedName>
    <definedName name="BO21B7D6B787174BE2B8F6B01A9D6AA5FE" hidden="1">#REF!</definedName>
    <definedName name="BO21C4FB5FE3604329AEA394B58537129B" localSheetId="10" hidden="1">#REF!</definedName>
    <definedName name="BO21C4FB5FE3604329AEA394B58537129B" hidden="1">#REF!</definedName>
    <definedName name="BO21D0E81725D8466AA71608F53692D790" localSheetId="10" hidden="1">#REF!</definedName>
    <definedName name="BO21D0E81725D8466AA71608F53692D790" hidden="1">#REF!</definedName>
    <definedName name="BO21D7421808CD43AEB5C11E05C94292F9" localSheetId="10" hidden="1">#REF!</definedName>
    <definedName name="BO21D7421808CD43AEB5C11E05C94292F9" hidden="1">#REF!</definedName>
    <definedName name="BO21EC1D4F18934A23B7AC52A326C7BDA2" localSheetId="10" hidden="1">#REF!</definedName>
    <definedName name="BO21EC1D4F18934A23B7AC52A326C7BDA2" hidden="1">#REF!</definedName>
    <definedName name="BO2205B08A30A4409FA799FD8E9BEFE75F" localSheetId="10" hidden="1">#REF!</definedName>
    <definedName name="BO2205B08A30A4409FA799FD8E9BEFE75F" hidden="1">#REF!</definedName>
    <definedName name="BO220D7DC8FBCC46DB8AE26ED60EB83250" localSheetId="10" hidden="1">[8]Giaitrinh!#REF!</definedName>
    <definedName name="BO220D7DC8FBCC46DB8AE26ED60EB83250" localSheetId="0" hidden="1">#REF!</definedName>
    <definedName name="BO220D7DC8FBCC46DB8AE26ED60EB83250" hidden="1">[8]Giaitrinh!#REF!</definedName>
    <definedName name="BO220DE1C2BF2340CEA36C2E77EC9B1C8C" localSheetId="10" hidden="1">#REF!</definedName>
    <definedName name="BO220DE1C2BF2340CEA36C2E77EC9B1C8C" hidden="1">#REF!</definedName>
    <definedName name="BO2231071A1FEB453B856DCA3CF4DBB552" localSheetId="10" hidden="1">#REF!</definedName>
    <definedName name="BO2231071A1FEB453B856DCA3CF4DBB552" hidden="1">#REF!</definedName>
    <definedName name="BO2240036397344197845A0A01D1474D23" localSheetId="10" hidden="1">#REF!</definedName>
    <definedName name="BO2240036397344197845A0A01D1474D23" hidden="1">#REF!</definedName>
    <definedName name="BO225263C52B3C4F878169478C66E33134" localSheetId="10" hidden="1">#REF!</definedName>
    <definedName name="BO225263C52B3C4F878169478C66E33134" hidden="1">#REF!</definedName>
    <definedName name="BO225AD737FABD40FEB1BD400F18DAFD79" localSheetId="10" hidden="1">#REF!</definedName>
    <definedName name="BO225AD737FABD40FEB1BD400F18DAFD79" hidden="1">#REF!</definedName>
    <definedName name="BO22610F6E625A439A8F25394A176010A4" localSheetId="10" hidden="1">#REF!</definedName>
    <definedName name="BO22610F6E625A439A8F25394A176010A4" hidden="1">#REF!</definedName>
    <definedName name="BO226B96C1DBB34F6C8CC9B9974159275C" localSheetId="10" hidden="1">#REF!</definedName>
    <definedName name="BO226B96C1DBB34F6C8CC9B9974159275C" hidden="1">#REF!</definedName>
    <definedName name="BO227B01F824A3434990F27C39FBDF7F99" localSheetId="10" hidden="1">#REF!</definedName>
    <definedName name="BO227B01F824A3434990F27C39FBDF7F99" localSheetId="25" hidden="1">#REF!</definedName>
    <definedName name="BO227B01F824A3434990F27C39FBDF7F99" hidden="1">#REF!</definedName>
    <definedName name="BO22888E30CEE943998FCB14107ADFE414" localSheetId="10" hidden="1">[7]Ketqua!#REF!</definedName>
    <definedName name="BO22888E30CEE943998FCB14107ADFE414" localSheetId="0" hidden="1">#REF!</definedName>
    <definedName name="BO22888E30CEE943998FCB14107ADFE414" hidden="1">[7]Ketqua!#REF!</definedName>
    <definedName name="BO228F47AF9DF4454598ED125BC46429B3" localSheetId="10" hidden="1">#REF!</definedName>
    <definedName name="BO228F47AF9DF4454598ED125BC46429B3" hidden="1">#REF!</definedName>
    <definedName name="BO22916AF3B18045F194E6B4C88878CC89" localSheetId="10" hidden="1">#REF!</definedName>
    <definedName name="BO22916AF3B18045F194E6B4C88878CC89" localSheetId="25" hidden="1">#REF!</definedName>
    <definedName name="BO22916AF3B18045F194E6B4C88878CC89" hidden="1">#REF!</definedName>
    <definedName name="BO2293E5DE2C1E4AF389A9F0A14D86F5AF" localSheetId="10" hidden="1">#REF!</definedName>
    <definedName name="BO2293E5DE2C1E4AF389A9F0A14D86F5AF" hidden="1">#REF!</definedName>
    <definedName name="BO22A1A8DA83ED4E61AB9D4458E8BFBF5E" localSheetId="10" hidden="1">#REF!</definedName>
    <definedName name="BO22A1A8DA83ED4E61AB9D4458E8BFBF5E" hidden="1">#REF!</definedName>
    <definedName name="BO22C69EDF24274F8C8A799D028C666604" localSheetId="10" hidden="1">#REF!</definedName>
    <definedName name="BO22C69EDF24274F8C8A799D028C666604" localSheetId="25" hidden="1">#REF!</definedName>
    <definedName name="BO22C69EDF24274F8C8A799D028C666604" hidden="1">#REF!</definedName>
    <definedName name="BO22D3C349283B473E826A3190CEF9563F" localSheetId="10" hidden="1">#REF!</definedName>
    <definedName name="BO22D3C349283B473E826A3190CEF9563F" hidden="1">#REF!</definedName>
    <definedName name="BO22DAEE4154BE4F90AEB9FD073AD52242" localSheetId="10" hidden="1">#REF!</definedName>
    <definedName name="BO22DAEE4154BE4F90AEB9FD073AD52242" hidden="1">#REF!</definedName>
    <definedName name="BO22EE0BE4D85F4BD5970962FBF8CEBA68" localSheetId="10" hidden="1">#REF!</definedName>
    <definedName name="BO22EE0BE4D85F4BD5970962FBF8CEBA68" hidden="1">#REF!</definedName>
    <definedName name="BO22F1E184403440EA94041E4061CD1A36" localSheetId="10" hidden="1">#REF!</definedName>
    <definedName name="BO22F1E184403440EA94041E4061CD1A36" hidden="1">#REF!</definedName>
    <definedName name="BO23012F6BDC194152B0763334AA8DE09A" localSheetId="10" hidden="1">#REF!</definedName>
    <definedName name="BO23012F6BDC194152B0763334AA8DE09A" hidden="1">#REF!</definedName>
    <definedName name="BO230E6EF6C8C94B8F8C47CFF59CC50C9A" localSheetId="10" hidden="1">#REF!</definedName>
    <definedName name="BO230E6EF6C8C94B8F8C47CFF59CC50C9A" hidden="1">#REF!</definedName>
    <definedName name="BO23209D5E42F647BC859A30AF7205B1EB" localSheetId="10" hidden="1">#REF!</definedName>
    <definedName name="BO23209D5E42F647BC859A30AF7205B1EB" hidden="1">#REF!</definedName>
    <definedName name="BO232A1F5D59654CA6A0C19E0D0B1835E8" localSheetId="10" hidden="1">#REF!</definedName>
    <definedName name="BO232A1F5D59654CA6A0C19E0D0B1835E8" hidden="1">#REF!</definedName>
    <definedName name="BO2354506FB73B40758D7271BB733EF7EA" localSheetId="10" hidden="1">#REF!</definedName>
    <definedName name="BO2354506FB73B40758D7271BB733EF7EA" hidden="1">#REF!</definedName>
    <definedName name="BO236C109499124F4E80ACAA9C9D0DC86E" localSheetId="10" hidden="1">#REF!</definedName>
    <definedName name="BO236C109499124F4E80ACAA9C9D0DC86E" hidden="1">#REF!</definedName>
    <definedName name="BO238D5E71A2E1462CB8F96F7465F66260" localSheetId="10" hidden="1">#REF!</definedName>
    <definedName name="BO238D5E71A2E1462CB8F96F7465F66260" hidden="1">#REF!</definedName>
    <definedName name="BO239512C7B5004432BAAF1A7F1FC243C5" localSheetId="10" hidden="1">#REF!</definedName>
    <definedName name="BO239512C7B5004432BAAF1A7F1FC243C5" hidden="1">#REF!</definedName>
    <definedName name="BO23AD48D3F0FF4E00B57ABF30917F461A" localSheetId="10" hidden="1">#REF!</definedName>
    <definedName name="BO23AD48D3F0FF4E00B57ABF30917F461A" hidden="1">#REF!</definedName>
    <definedName name="BO23C11F2418AF424A9FB7F13AE8573CB8" localSheetId="10" hidden="1">#REF!</definedName>
    <definedName name="BO23C11F2418AF424A9FB7F13AE8573CB8" hidden="1">#REF!</definedName>
    <definedName name="BO23C6AAE56A2449618B0EB245E68264AA" localSheetId="10" hidden="1">#REF!</definedName>
    <definedName name="BO23C6AAE56A2449618B0EB245E68264AA" hidden="1">#REF!</definedName>
    <definedName name="BO23C787C3A9AF4D63ADA1DC818379D5A3" localSheetId="10" hidden="1">#REF!</definedName>
    <definedName name="BO23C787C3A9AF4D63ADA1DC818379D5A3" hidden="1">#REF!</definedName>
    <definedName name="BO23E745F6E6F748179ECDE765648E29FF" localSheetId="10" hidden="1">#REF!</definedName>
    <definedName name="BO23E745F6E6F748179ECDE765648E29FF" hidden="1">#REF!</definedName>
    <definedName name="BO23F1CFE4BC1D46BEB7ED2DB6E28AB9F7" localSheetId="10" hidden="1">#REF!</definedName>
    <definedName name="BO23F1CFE4BC1D46BEB7ED2DB6E28AB9F7" hidden="1">#REF!</definedName>
    <definedName name="BO23F2C6ECD3204761B1472B44EEBBA0DE" localSheetId="10" hidden="1">#REF!</definedName>
    <definedName name="BO23F2C6ECD3204761B1472B44EEBBA0DE" hidden="1">#REF!</definedName>
    <definedName name="BO24191E4F06BB400EB4E45CA4B52D5A66" localSheetId="10" hidden="1">#REF!</definedName>
    <definedName name="BO24191E4F06BB400EB4E45CA4B52D5A66" hidden="1">#REF!</definedName>
    <definedName name="BO242B22001A3D463EB3087B393B5D8480" localSheetId="10" hidden="1">#REF!</definedName>
    <definedName name="BO242B22001A3D463EB3087B393B5D8480" hidden="1">#REF!</definedName>
    <definedName name="BO244E8830D7A2432883AB77D0D44C3518" localSheetId="10" hidden="1">#REF!</definedName>
    <definedName name="BO244E8830D7A2432883AB77D0D44C3518" hidden="1">#REF!</definedName>
    <definedName name="BO245314F5F48D49ECB9E2294C5FD21EF4" localSheetId="10" hidden="1">[9]Giaitrinh!#REF!</definedName>
    <definedName name="BO245314F5F48D49ECB9E2294C5FD21EF4" localSheetId="0" hidden="1">#REF!</definedName>
    <definedName name="BO245314F5F48D49ECB9E2294C5FD21EF4" hidden="1">[9]Giaitrinh!#REF!</definedName>
    <definedName name="BO245D8EA194704D799213C24B96126A35" localSheetId="10" hidden="1">#REF!</definedName>
    <definedName name="BO245D8EA194704D799213C24B96126A35" hidden="1">#REF!</definedName>
    <definedName name="BO246E872D11F54CBDA9CAAE7F3CEE8A3B" localSheetId="10" hidden="1">#REF!</definedName>
    <definedName name="BO246E872D11F54CBDA9CAAE7F3CEE8A3B" hidden="1">#REF!</definedName>
    <definedName name="BO247C057B70AB4F658019AC17263404FD" localSheetId="10" hidden="1">#REF!</definedName>
    <definedName name="BO247C057B70AB4F658019AC17263404FD" hidden="1">#REF!</definedName>
    <definedName name="BO24808A7805734A67B9F3A052643276C5" localSheetId="10" hidden="1">#REF!</definedName>
    <definedName name="BO24808A7805734A67B9F3A052643276C5" hidden="1">#REF!</definedName>
    <definedName name="BO248CF0663C3845EA91C27C65CD94A27B" localSheetId="10" hidden="1">#REF!</definedName>
    <definedName name="BO248CF0663C3845EA91C27C65CD94A27B" hidden="1">#REF!</definedName>
    <definedName name="BO248FCFD187D14607903BF0499FC1EB08" localSheetId="10" hidden="1">#REF!</definedName>
    <definedName name="BO248FCFD187D14607903BF0499FC1EB08" hidden="1">#REF!</definedName>
    <definedName name="BO2491BAC9A38342598DD19C9D4DB0A34F" localSheetId="10" hidden="1">#REF!</definedName>
    <definedName name="BO2491BAC9A38342598DD19C9D4DB0A34F" hidden="1">#REF!</definedName>
    <definedName name="BO24937DC7BA1D49788C07B02DFD3C6342" localSheetId="10" hidden="1">#REF!</definedName>
    <definedName name="BO24937DC7BA1D49788C07B02DFD3C6342" hidden="1">#REF!</definedName>
    <definedName name="BO2495A54824434CB189951F5549DEB370" localSheetId="10" hidden="1">#REF!</definedName>
    <definedName name="BO2495A54824434CB189951F5549DEB370" hidden="1">#REF!</definedName>
    <definedName name="BO249C67D551B148328F4AB326E8B9F4C3" localSheetId="10" hidden="1">#REF!</definedName>
    <definedName name="BO249C67D551B148328F4AB326E8B9F4C3" hidden="1">#REF!</definedName>
    <definedName name="BO24A8918ECB1C4B1EAAC4F1A0663C1145" localSheetId="10" hidden="1">#REF!</definedName>
    <definedName name="BO24A8918ECB1C4B1EAAC4F1A0663C1145" hidden="1">#REF!</definedName>
    <definedName name="BO24BA25EDB1A44A8E8DBB72F1D4D29577" localSheetId="10" hidden="1">#REF!</definedName>
    <definedName name="BO24BA25EDB1A44A8E8DBB72F1D4D29577" hidden="1">#REF!</definedName>
    <definedName name="BO24E59B9E468244B094E12543813C34CF" localSheetId="10" hidden="1">#REF!</definedName>
    <definedName name="BO24E59B9E468244B094E12543813C34CF" hidden="1">#REF!</definedName>
    <definedName name="BO24E609E1B65A4E6D90B359EFB6863E2A" localSheetId="10" hidden="1">#REF!</definedName>
    <definedName name="BO24E609E1B65A4E6D90B359EFB6863E2A" hidden="1">#REF!</definedName>
    <definedName name="BO24F6F06ED01C4C22AA58ACACC4605B6E" localSheetId="10" hidden="1">#REF!</definedName>
    <definedName name="BO24F6F06ED01C4C22AA58ACACC4605B6E" hidden="1">#REF!</definedName>
    <definedName name="BO25093A0D3FA94928B03F855003D8D3E4" localSheetId="10" hidden="1">#REF!</definedName>
    <definedName name="BO25093A0D3FA94928B03F855003D8D3E4" hidden="1">#REF!</definedName>
    <definedName name="BO2519A3AFD9904F0EA701766B92D044A5" localSheetId="10" hidden="1">#REF!</definedName>
    <definedName name="BO2519A3AFD9904F0EA701766B92D044A5" hidden="1">#REF!</definedName>
    <definedName name="BO251EB7BFC4E14C0681BE2DCEEAD845E7" localSheetId="10" hidden="1">#REF!</definedName>
    <definedName name="BO251EB7BFC4E14C0681BE2DCEEAD845E7" hidden="1">#REF!</definedName>
    <definedName name="BO252423B9C6834C65AEB050F7CED8E2BC" localSheetId="10" hidden="1">#REF!</definedName>
    <definedName name="BO252423B9C6834C65AEB050F7CED8E2BC" hidden="1">#REF!</definedName>
    <definedName name="BO252C3CBD29A243C0AEDAC1F87AD31F53" localSheetId="10" hidden="1">#REF!</definedName>
    <definedName name="BO252C3CBD29A243C0AEDAC1F87AD31F53" hidden="1">#REF!</definedName>
    <definedName name="BO252E1F1B616045209E24B8B2BB08F011" localSheetId="10" hidden="1">#REF!</definedName>
    <definedName name="BO252E1F1B616045209E24B8B2BB08F011" hidden="1">#REF!</definedName>
    <definedName name="BO253ACAECC53145009F3843BD2D2D919F" localSheetId="10" hidden="1">[7]Ketqua!#REF!</definedName>
    <definedName name="BO253ACAECC53145009F3843BD2D2D919F" localSheetId="0" hidden="1">#REF!</definedName>
    <definedName name="BO253ACAECC53145009F3843BD2D2D919F" hidden="1">[7]Ketqua!#REF!</definedName>
    <definedName name="BO254702AF37084A989C9C0D98E2CCCDF3" localSheetId="10" hidden="1">#REF!</definedName>
    <definedName name="BO254702AF37084A989C9C0D98E2CCCDF3" hidden="1">#REF!</definedName>
    <definedName name="BO25534CD9966549BBBEF5257F84D5DBE7" localSheetId="10" hidden="1">#REF!</definedName>
    <definedName name="BO25534CD9966549BBBEF5257F84D5DBE7" hidden="1">#REF!</definedName>
    <definedName name="BO256ABB33FDA44F459E85B26D8DD4914A" localSheetId="10" hidden="1">#REF!</definedName>
    <definedName name="BO256ABB33FDA44F459E85B26D8DD4914A" hidden="1">#REF!</definedName>
    <definedName name="BO256CEA9DBE3C4AD0A1636278271A9EB8" localSheetId="10" hidden="1">#REF!</definedName>
    <definedName name="BO256CEA9DBE3C4AD0A1636278271A9EB8" hidden="1">#REF!</definedName>
    <definedName name="BO256F638AB26747CBA5D7602B20D8AD7C" localSheetId="10" hidden="1">#REF!</definedName>
    <definedName name="BO256F638AB26747CBA5D7602B20D8AD7C" hidden="1">#REF!</definedName>
    <definedName name="BO2581D827D67C492AB6F1E29B12DE33F1" localSheetId="10" hidden="1">#REF!</definedName>
    <definedName name="BO2581D827D67C492AB6F1E29B12DE33F1" hidden="1">#REF!</definedName>
    <definedName name="BO258A9ECB60464A8388B0908E365683DA" localSheetId="10" hidden="1">#REF!</definedName>
    <definedName name="BO258A9ECB60464A8388B0908E365683DA" hidden="1">#REF!</definedName>
    <definedName name="BO258F936A6F324905A7D2D954B13649D9" localSheetId="10" hidden="1">#REF!</definedName>
    <definedName name="BO258F936A6F324905A7D2D954B13649D9" hidden="1">#REF!</definedName>
    <definedName name="BO25972B76844C4D6090FBC7E7F45106D6" localSheetId="10" hidden="1">#REF!</definedName>
    <definedName name="BO25972B76844C4D6090FBC7E7F45106D6" hidden="1">#REF!</definedName>
    <definedName name="BO25AF9ADA308342C187BFCECCC794CF43" localSheetId="10" hidden="1">#REF!</definedName>
    <definedName name="BO25AF9ADA308342C187BFCECCC794CF43" hidden="1">#REF!</definedName>
    <definedName name="BO25CC43297124428EB72F08A9A2E14CDC" localSheetId="10" hidden="1">#REF!</definedName>
    <definedName name="BO25CC43297124428EB72F08A9A2E14CDC" hidden="1">#REF!</definedName>
    <definedName name="BO25CC6BFE92064DBF8830573B2D9FD4B4" localSheetId="10" hidden="1">#REF!</definedName>
    <definedName name="BO25CC6BFE92064DBF8830573B2D9FD4B4" hidden="1">#REF!</definedName>
    <definedName name="BO25CE6931E52947EC9FF070514959E42A" localSheetId="10" hidden="1">[7]Ketqua!#REF!</definedName>
    <definedName name="BO25CE6931E52947EC9FF070514959E42A" localSheetId="0" hidden="1">#REF!</definedName>
    <definedName name="BO25CE6931E52947EC9FF070514959E42A" hidden="1">[7]Ketqua!#REF!</definedName>
    <definedName name="BO25DE2F7FA990464E9F8072C85E51FC96" localSheetId="10" hidden="1">#REF!</definedName>
    <definedName name="BO25DE2F7FA990464E9F8072C85E51FC96" hidden="1">#REF!</definedName>
    <definedName name="BO25E9553CF8974A33892EB1745060FD61" localSheetId="10" hidden="1">#REF!</definedName>
    <definedName name="BO25E9553CF8974A33892EB1745060FD61" hidden="1">#REF!</definedName>
    <definedName name="BO2605237EAE654A23B72B55DAF523B6A6" localSheetId="10" hidden="1">#REF!</definedName>
    <definedName name="BO2605237EAE654A23B72B55DAF523B6A6" hidden="1">#REF!</definedName>
    <definedName name="BO260C75EB0FE34E039A2639B39BA79B3D" localSheetId="10" hidden="1">#REF!</definedName>
    <definedName name="BO260C75EB0FE34E039A2639B39BA79B3D" hidden="1">#REF!</definedName>
    <definedName name="BO260CD5A6C36945F0889CD82152A4F67D" localSheetId="10" hidden="1">#REF!</definedName>
    <definedName name="BO260CD5A6C36945F0889CD82152A4F67D" hidden="1">#REF!</definedName>
    <definedName name="BO260E4C1AD61241F5B2B6159395B2919A" localSheetId="10" hidden="1">#REF!</definedName>
    <definedName name="BO260E4C1AD61241F5B2B6159395B2919A" hidden="1">#REF!</definedName>
    <definedName name="BO261B8E29B9B540D5B595913F2F3E772C" localSheetId="10" hidden="1">#REF!</definedName>
    <definedName name="BO261B8E29B9B540D5B595913F2F3E772C" hidden="1">#REF!</definedName>
    <definedName name="BO2621C14BA85E4F63813A3AA292ECE0ED" localSheetId="10" hidden="1">#REF!</definedName>
    <definedName name="BO2621C14BA85E4F63813A3AA292ECE0ED" hidden="1">#REF!</definedName>
    <definedName name="BO263B4B971A0F41C788C42BA2F9A5D53C" localSheetId="10" hidden="1">#REF!</definedName>
    <definedName name="BO263B4B971A0F41C788C42BA2F9A5D53C" hidden="1">#REF!</definedName>
    <definedName name="BO263E075F494444DD84B1B7BE398676C9" localSheetId="10" hidden="1">#REF!</definedName>
    <definedName name="BO263E075F494444DD84B1B7BE398676C9" hidden="1">#REF!</definedName>
    <definedName name="BO263FD10022B946D7941BB791BCB0FFAF" localSheetId="10" hidden="1">#REF!</definedName>
    <definedName name="BO263FD10022B946D7941BB791BCB0FFAF" hidden="1">#REF!</definedName>
    <definedName name="BO26560F3BC6064631902DC58D0D8AEFAF" localSheetId="10" hidden="1">#REF!</definedName>
    <definedName name="BO26560F3BC6064631902DC58D0D8AEFAF" hidden="1">#REF!</definedName>
    <definedName name="BO2672883EFAC5493481EFB4B31BDD63E6" localSheetId="10" hidden="1">[6]lailo!#REF!</definedName>
    <definedName name="BO2672883EFAC5493481EFB4B31BDD63E6" localSheetId="25" hidden="1">#REF!</definedName>
    <definedName name="BO2672883EFAC5493481EFB4B31BDD63E6" localSheetId="24" hidden="1">#REF!</definedName>
    <definedName name="BO2672883EFAC5493481EFB4B31BDD63E6" localSheetId="22" hidden="1">#REF!</definedName>
    <definedName name="BO2672883EFAC5493481EFB4B31BDD63E6" localSheetId="0" hidden="1">#REF!</definedName>
    <definedName name="BO2672883EFAC5493481EFB4B31BDD63E6" hidden="1">[6]lailo!#REF!</definedName>
    <definedName name="BO2684A03C65AE4FAC9C61F096104EFFBA" localSheetId="10" hidden="1">#REF!</definedName>
    <definedName name="BO2684A03C65AE4FAC9C61F096104EFFBA" hidden="1">#REF!</definedName>
    <definedName name="BO26B4CA84091B46B0AA4A7DC046DB89D9" localSheetId="10" hidden="1">#REF!</definedName>
    <definedName name="BO26B4CA84091B46B0AA4A7DC046DB89D9" localSheetId="25" hidden="1">#REF!</definedName>
    <definedName name="BO26B4CA84091B46B0AA4A7DC046DB89D9" hidden="1">#REF!</definedName>
    <definedName name="BO26C7B304F6FA4B03AB8CF8A8BA949F2F" localSheetId="10" hidden="1">#REF!</definedName>
    <definedName name="BO26C7B304F6FA4B03AB8CF8A8BA949F2F" localSheetId="25" hidden="1">#REF!</definedName>
    <definedName name="BO26C7B304F6FA4B03AB8CF8A8BA949F2F" hidden="1">#REF!</definedName>
    <definedName name="BO26DA3E3B12F143B6A03B8DB89DEB0945" localSheetId="10" hidden="1">#REF!</definedName>
    <definedName name="BO26DA3E3B12F143B6A03B8DB89DEB0945" localSheetId="25" hidden="1">#REF!</definedName>
    <definedName name="BO26DA3E3B12F143B6A03B8DB89DEB0945" hidden="1">#REF!</definedName>
    <definedName name="BO26E084514C0D49058DBC96E0B99F9586" localSheetId="10" hidden="1">#REF!</definedName>
    <definedName name="BO26E084514C0D49058DBC96E0B99F9586" hidden="1">#REF!</definedName>
    <definedName name="BO270A5D31B3524AE3B86DF95ACF263DA5" localSheetId="10" hidden="1">#REF!</definedName>
    <definedName name="BO270A5D31B3524AE3B86DF95ACF263DA5" hidden="1">#REF!</definedName>
    <definedName name="BO2712061D2CEE4515A14E98D80E1B0F54" localSheetId="10" hidden="1">#REF!</definedName>
    <definedName name="BO2712061D2CEE4515A14E98D80E1B0F54" hidden="1">#REF!</definedName>
    <definedName name="BO2713576DE8C640EB8F34FBFBC18DC2CF" localSheetId="10" hidden="1">[7]Ketqua!#REF!</definedName>
    <definedName name="BO2713576DE8C640EB8F34FBFBC18DC2CF" localSheetId="0" hidden="1">#REF!</definedName>
    <definedName name="BO2713576DE8C640EB8F34FBFBC18DC2CF" hidden="1">[7]Ketqua!#REF!</definedName>
    <definedName name="BO2736BE2C649942CAAD9C76A4AF14A7B5" localSheetId="10" hidden="1">#REF!</definedName>
    <definedName name="BO2736BE2C649942CAAD9C76A4AF14A7B5" hidden="1">#REF!</definedName>
    <definedName name="BO273AC48D586C4EE0AF06727CEFD221DF" localSheetId="10" hidden="1">#REF!</definedName>
    <definedName name="BO273AC48D586C4EE0AF06727CEFD221DF" hidden="1">#REF!</definedName>
    <definedName name="BO2746CE4B614C491EB43F40E15D1840DF" localSheetId="10" hidden="1">#REF!</definedName>
    <definedName name="BO2746CE4B614C491EB43F40E15D1840DF" hidden="1">#REF!</definedName>
    <definedName name="BO275E25DD631F40F8B24EDCD86DD7FEC2" localSheetId="10" hidden="1">#REF!</definedName>
    <definedName name="BO275E25DD631F40F8B24EDCD86DD7FEC2" hidden="1">#REF!</definedName>
    <definedName name="BO275E4ECEE6494ABA8F39B3E706DB36F1" localSheetId="10" hidden="1">#REF!</definedName>
    <definedName name="BO275E4ECEE6494ABA8F39B3E706DB36F1" hidden="1">#REF!</definedName>
    <definedName name="BO2764088E77EF4BB4BF11B9FB77B9F21C" localSheetId="10" hidden="1">#REF!</definedName>
    <definedName name="BO2764088E77EF4BB4BF11B9FB77B9F21C" hidden="1">#REF!</definedName>
    <definedName name="BO276A19D8C2B04DC29C9152E8680B3A3A" localSheetId="10" hidden="1">[6]lailo!#REF!</definedName>
    <definedName name="BO276A19D8C2B04DC29C9152E8680B3A3A" localSheetId="25" hidden="1">#REF!</definedName>
    <definedName name="BO276A19D8C2B04DC29C9152E8680B3A3A" localSheetId="24" hidden="1">#REF!</definedName>
    <definedName name="BO276A19D8C2B04DC29C9152E8680B3A3A" localSheetId="22" hidden="1">#REF!</definedName>
    <definedName name="BO276A19D8C2B04DC29C9152E8680B3A3A" localSheetId="0" hidden="1">#REF!</definedName>
    <definedName name="BO276A19D8C2B04DC29C9152E8680B3A3A" hidden="1">[6]lailo!#REF!</definedName>
    <definedName name="BO276E5B75752E42ABA7FFE433FA7483DB" localSheetId="10" hidden="1">#REF!</definedName>
    <definedName name="BO276E5B75752E42ABA7FFE433FA7483DB" hidden="1">#REF!</definedName>
    <definedName name="BO27717F5DF82846BD86BDA741114D21B0" localSheetId="10" hidden="1">#REF!</definedName>
    <definedName name="BO27717F5DF82846BD86BDA741114D21B0" localSheetId="25" hidden="1">#REF!</definedName>
    <definedName name="BO27717F5DF82846BD86BDA741114D21B0" hidden="1">#REF!</definedName>
    <definedName name="BO27816D7F127044918D1598D188090C9A" localSheetId="10" hidden="1">[7]Ketqua!#REF!</definedName>
    <definedName name="BO27816D7F127044918D1598D188090C9A" localSheetId="0" hidden="1">#REF!</definedName>
    <definedName name="BO27816D7F127044918D1598D188090C9A" hidden="1">[7]Ketqua!#REF!</definedName>
    <definedName name="BO2799BFF607054122BDC70E3D886E6FF4" localSheetId="10" hidden="1">#REF!</definedName>
    <definedName name="BO2799BFF607054122BDC70E3D886E6FF4" localSheetId="25" hidden="1">#REF!</definedName>
    <definedName name="BO2799BFF607054122BDC70E3D886E6FF4" hidden="1">#REF!</definedName>
    <definedName name="BO27AFB7AC1D91473EA7307E41C74A7165" localSheetId="10" hidden="1">#REF!</definedName>
    <definedName name="BO27AFB7AC1D91473EA7307E41C74A7165" hidden="1">#REF!</definedName>
    <definedName name="BO27BA4C88B9F94146BEB079537EB2F2D0" localSheetId="10" hidden="1">#REF!</definedName>
    <definedName name="BO27BA4C88B9F94146BEB079537EB2F2D0" localSheetId="25" hidden="1">#REF!</definedName>
    <definedName name="BO27BA4C88B9F94146BEB079537EB2F2D0" hidden="1">#REF!</definedName>
    <definedName name="BO27C322ECB31949E18971F08D0502AFDC" localSheetId="10" hidden="1">#REF!</definedName>
    <definedName name="BO27C322ECB31949E18971F08D0502AFDC" hidden="1">#REF!</definedName>
    <definedName name="BO27D814C769454C58B42460776C0DC153" localSheetId="0" hidden="1">#REF!</definedName>
    <definedName name="BO27D814C769454C58B42460776C0DC153" hidden="1">[7]Ketqua!$I$11:$U$11</definedName>
    <definedName name="BO27F80846804E4B759237B12FDF2310EB" localSheetId="10" hidden="1">#REF!</definedName>
    <definedName name="BO27F80846804E4B759237B12FDF2310EB" hidden="1">#REF!</definedName>
    <definedName name="BO27F84F5B264D41BEB1375882ABF59F20" localSheetId="10" hidden="1">#REF!</definedName>
    <definedName name="BO27F84F5B264D41BEB1375882ABF59F20" hidden="1">#REF!</definedName>
    <definedName name="BO27FD3284091B4111A920005D69671CC4" localSheetId="10" hidden="1">#REF!</definedName>
    <definedName name="BO27FD3284091B4111A920005D69671CC4" hidden="1">#REF!</definedName>
    <definedName name="BO27FD91C334984D72A39703E8C8776582" localSheetId="10" hidden="1">#REF!</definedName>
    <definedName name="BO27FD91C334984D72A39703E8C8776582" hidden="1">#REF!</definedName>
    <definedName name="BO28058A6D0D9E43548DE48D1A42EF83A4" localSheetId="10" hidden="1">#REF!</definedName>
    <definedName name="BO28058A6D0D9E43548DE48D1A42EF83A4" hidden="1">#REF!</definedName>
    <definedName name="BO281DC2682F094143838494BE94ACF0D3" localSheetId="10" hidden="1">#REF!</definedName>
    <definedName name="BO281DC2682F094143838494BE94ACF0D3" hidden="1">#REF!</definedName>
    <definedName name="BO2820D853115942E2941DF3C43B838765" localSheetId="10" hidden="1">#REF!</definedName>
    <definedName name="BO2820D853115942E2941DF3C43B838765" hidden="1">#REF!</definedName>
    <definedName name="BO2822CE5A46F546959CCC53503C2BEEA3" localSheetId="10" hidden="1">#REF!</definedName>
    <definedName name="BO2822CE5A46F546959CCC53503C2BEEA3" hidden="1">#REF!</definedName>
    <definedName name="BO285080CA7C46493D8FE264D0E8577415" localSheetId="10" hidden="1">#REF!</definedName>
    <definedName name="BO285080CA7C46493D8FE264D0E8577415" hidden="1">#REF!</definedName>
    <definedName name="BO287AFF6B4DE34974973655CA955E3AEC" localSheetId="10" hidden="1">#REF!</definedName>
    <definedName name="BO287AFF6B4DE34974973655CA955E3AEC" hidden="1">#REF!</definedName>
    <definedName name="BO287E7F9F8DFC4F1B9069C51543542F7E" localSheetId="10" hidden="1">#REF!</definedName>
    <definedName name="BO287E7F9F8DFC4F1B9069C51543542F7E" hidden="1">#REF!</definedName>
    <definedName name="BO28806E61810544FAB47AD484DFC52AF6" localSheetId="10" hidden="1">#REF!</definedName>
    <definedName name="BO28806E61810544FAB47AD484DFC52AF6" hidden="1">#REF!</definedName>
    <definedName name="BO2882E657EAED48D8B17C07929490FB16" localSheetId="10" hidden="1">#REF!</definedName>
    <definedName name="BO2882E657EAED48D8B17C07929490FB16" hidden="1">#REF!</definedName>
    <definedName name="BO289041DB794344C0BEE419C711E28AD3" localSheetId="10" hidden="1">#REF!</definedName>
    <definedName name="BO289041DB794344C0BEE419C711E28AD3" hidden="1">#REF!</definedName>
    <definedName name="BO28A81A1FC39E4E82A093D754724CA956" localSheetId="10" hidden="1">#REF!</definedName>
    <definedName name="BO28A81A1FC39E4E82A093D754724CA956" hidden="1">#REF!</definedName>
    <definedName name="BO28ADD8D60FE240D793C9FCF23B3D9EE7" localSheetId="10" hidden="1">#REF!</definedName>
    <definedName name="BO28ADD8D60FE240D793C9FCF23B3D9EE7" hidden="1">#REF!</definedName>
    <definedName name="BO28E41B589A2C42DAAACA1F4AC4D0BB29" localSheetId="10" hidden="1">#REF!</definedName>
    <definedName name="BO28E41B589A2C42DAAACA1F4AC4D0BB29" hidden="1">#REF!</definedName>
    <definedName name="BO28EADA40EE6742078E028BF90E477956" localSheetId="10" hidden="1">#REF!</definedName>
    <definedName name="BO28EADA40EE6742078E028BF90E477956" hidden="1">#REF!</definedName>
    <definedName name="BO28F284D5E1154013B0BD0FEA710FFC22" localSheetId="10" hidden="1">#REF!</definedName>
    <definedName name="BO28F284D5E1154013B0BD0FEA710FFC22" hidden="1">#REF!</definedName>
    <definedName name="BO2901DA2CDDB049CD918B3CA425F08564" localSheetId="10" hidden="1">#REF!</definedName>
    <definedName name="BO2901DA2CDDB049CD918B3CA425F08564" hidden="1">#REF!</definedName>
    <definedName name="BO29059DBAFB024C1B8E44428FD7EDBCF7" localSheetId="10" hidden="1">#REF!</definedName>
    <definedName name="BO29059DBAFB024C1B8E44428FD7EDBCF7" hidden="1">#REF!</definedName>
    <definedName name="BO290A6FD38F404C51BC3B4B7F0B1BDE96" localSheetId="10" hidden="1">#REF!</definedName>
    <definedName name="BO290A6FD38F404C51BC3B4B7F0B1BDE96" hidden="1">#REF!</definedName>
    <definedName name="BO292558CF2526419C8B5C330E0685DA10" localSheetId="10" hidden="1">#REF!</definedName>
    <definedName name="BO292558CF2526419C8B5C330E0685DA10" hidden="1">#REF!</definedName>
    <definedName name="BO2925793A7C194A11BECC1104CFF5C022" localSheetId="10" hidden="1">#REF!</definedName>
    <definedName name="BO2925793A7C194A11BECC1104CFF5C022" hidden="1">#REF!</definedName>
    <definedName name="BO294002F89D534F1D8DDF694873C95021" localSheetId="10" hidden="1">#REF!</definedName>
    <definedName name="BO294002F89D534F1D8DDF694873C95021" hidden="1">#REF!</definedName>
    <definedName name="BO2950441D89D4497BB606AF9DBCCFB690" localSheetId="10" hidden="1">#REF!</definedName>
    <definedName name="BO2950441D89D4497BB606AF9DBCCFB690" hidden="1">#REF!</definedName>
    <definedName name="BO29559B6771214E08BBE8E294498D2BAE" localSheetId="10" hidden="1">#REF!</definedName>
    <definedName name="BO29559B6771214E08BBE8E294498D2BAE" hidden="1">#REF!</definedName>
    <definedName name="BO295EFD04D22C4A1E87AF56BE5A809813" localSheetId="10" hidden="1">#REF!</definedName>
    <definedName name="BO295EFD04D22C4A1E87AF56BE5A809813" hidden="1">#REF!</definedName>
    <definedName name="BO296FA9CC25174A31A87655830BCB999A" localSheetId="10" hidden="1">#REF!</definedName>
    <definedName name="BO296FA9CC25174A31A87655830BCB999A" hidden="1">#REF!</definedName>
    <definedName name="BO297EB9602E6F4DA79ACB542C5EBAFE90" localSheetId="10" hidden="1">#REF!</definedName>
    <definedName name="BO297EB9602E6F4DA79ACB542C5EBAFE90" hidden="1">#REF!</definedName>
    <definedName name="BO2995AB99558F44B4816D44C804BC8267" localSheetId="10" hidden="1">#REF!</definedName>
    <definedName name="BO2995AB99558F44B4816D44C804BC8267" hidden="1">#REF!</definedName>
    <definedName name="BO29999A213FBF4583A9F7E72E99075BD1" localSheetId="10" hidden="1">#REF!</definedName>
    <definedName name="BO29999A213FBF4583A9F7E72E99075BD1" hidden="1">#REF!</definedName>
    <definedName name="BO29A9074E43644BCEA73805D4C27C8D57" localSheetId="10" hidden="1">#REF!</definedName>
    <definedName name="BO29A9074E43644BCEA73805D4C27C8D57" hidden="1">#REF!</definedName>
    <definedName name="BO29AEF4B23C8C4922BB345307749DFED9" localSheetId="10" hidden="1">#REF!</definedName>
    <definedName name="BO29AEF4B23C8C4922BB345307749DFED9" hidden="1">#REF!</definedName>
    <definedName name="BO29B8A7989C614484827322D582CB22D3" localSheetId="10" hidden="1">#REF!</definedName>
    <definedName name="BO29B8A7989C614484827322D582CB22D3" hidden="1">#REF!</definedName>
    <definedName name="BO29C38DA236A540BE9064CCFDB1A6DA95" localSheetId="10" hidden="1">#REF!</definedName>
    <definedName name="BO29C38DA236A540BE9064CCFDB1A6DA95" hidden="1">#REF!</definedName>
    <definedName name="BO29C9620213C749BEBC28E1FECC545490" localSheetId="10" hidden="1">#REF!</definedName>
    <definedName name="BO29C9620213C749BEBC28E1FECC545490" hidden="1">#REF!</definedName>
    <definedName name="BO29CFEBF42BA04B0F9EF2B73368DD7D36" localSheetId="10" hidden="1">#REF!</definedName>
    <definedName name="BO29CFEBF42BA04B0F9EF2B73368DD7D36" hidden="1">#REF!</definedName>
    <definedName name="BO29D9B6BABE6F40EDA1A64BAFBAAD0029" localSheetId="10" hidden="1">#REF!</definedName>
    <definedName name="BO29D9B6BABE6F40EDA1A64BAFBAAD0029" hidden="1">#REF!</definedName>
    <definedName name="BO29DF8390BF4D4D4C9C109B7FB0800587" localSheetId="10" hidden="1">#REF!</definedName>
    <definedName name="BO29DF8390BF4D4D4C9C109B7FB0800587" hidden="1">#REF!</definedName>
    <definedName name="BO29EA5B2BE6EF4D02A0D124032B2C74A3" localSheetId="10" hidden="1">#REF!</definedName>
    <definedName name="BO29EA5B2BE6EF4D02A0D124032B2C74A3" hidden="1">#REF!</definedName>
    <definedName name="BO29F37DD04DF84D13A76F83F278993FF5" localSheetId="10" hidden="1">#REF!</definedName>
    <definedName name="BO29F37DD04DF84D13A76F83F278993FF5" hidden="1">#REF!</definedName>
    <definedName name="BO2A00A50A17854DB4993CD4DA31111B21" localSheetId="10" hidden="1">#REF!</definedName>
    <definedName name="BO2A00A50A17854DB4993CD4DA31111B21" hidden="1">#REF!</definedName>
    <definedName name="BO2A3663D01ABA40F1964CB61CBC037AFA" localSheetId="10" hidden="1">#REF!</definedName>
    <definedName name="BO2A3663D01ABA40F1964CB61CBC037AFA" hidden="1">#REF!</definedName>
    <definedName name="BO2A3E54D24A3B47668D71E1C7274E7F28" localSheetId="10" hidden="1">#REF!</definedName>
    <definedName name="BO2A3E54D24A3B47668D71E1C7274E7F28" hidden="1">#REF!</definedName>
    <definedName name="BO2A5AB8BFF7D74F2AB4A5439111B8A085" localSheetId="10" hidden="1">#REF!</definedName>
    <definedName name="BO2A5AB8BFF7D74F2AB4A5439111B8A085" hidden="1">#REF!</definedName>
    <definedName name="BO2A68C8385C834137AB6A597C4C15F834" localSheetId="10" hidden="1">#REF!</definedName>
    <definedName name="BO2A68C8385C834137AB6A597C4C15F834" hidden="1">#REF!</definedName>
    <definedName name="BO2ACBDBD170934826BFE6D567BD2B0828" localSheetId="10" hidden="1">#REF!</definedName>
    <definedName name="BO2ACBDBD170934826BFE6D567BD2B0828" hidden="1">#REF!</definedName>
    <definedName name="BO2ACEC73771DA4CA29214F27324CDF669" localSheetId="10" hidden="1">#REF!</definedName>
    <definedName name="BO2ACEC73771DA4CA29214F27324CDF669" hidden="1">#REF!</definedName>
    <definedName name="BO2B0A73BCB20041ED801C025EAB93632D" localSheetId="10" hidden="1">#REF!</definedName>
    <definedName name="BO2B0A73BCB20041ED801C025EAB93632D" hidden="1">#REF!</definedName>
    <definedName name="BO2B0E8BE977F44AA2916D9902C43A3328" localSheetId="10" hidden="1">#REF!</definedName>
    <definedName name="BO2B0E8BE977F44AA2916D9902C43A3328" hidden="1">#REF!</definedName>
    <definedName name="BO2B2448DD4C9644248EC5E9D25F4F48D6" localSheetId="10" hidden="1">#REF!</definedName>
    <definedName name="BO2B2448DD4C9644248EC5E9D25F4F48D6" hidden="1">#REF!</definedName>
    <definedName name="BO2B3121A9F6A5434F8155A58F553EAB1C" localSheetId="10" hidden="1">#REF!</definedName>
    <definedName name="BO2B3121A9F6A5434F8155A58F553EAB1C" hidden="1">#REF!</definedName>
    <definedName name="BO2B35EC858E5E4498AB5E85A1F36C0B55" localSheetId="10" hidden="1">#REF!</definedName>
    <definedName name="BO2B35EC858E5E4498AB5E85A1F36C0B55" hidden="1">#REF!</definedName>
    <definedName name="BO2B380880C86546499F8834AC12F6DED7" localSheetId="10" hidden="1">#REF!</definedName>
    <definedName name="BO2B380880C86546499F8834AC12F6DED7" hidden="1">#REF!</definedName>
    <definedName name="BO2B3C5F919A5A4B3E98665B4E17AFD301" localSheetId="10" hidden="1">#REF!</definedName>
    <definedName name="BO2B3C5F919A5A4B3E98665B4E17AFD301" hidden="1">#REF!</definedName>
    <definedName name="BO2B4252BB76D04F66A45B9EE60EBB29B5" localSheetId="10" hidden="1">#REF!</definedName>
    <definedName name="BO2B4252BB76D04F66A45B9EE60EBB29B5" hidden="1">#REF!</definedName>
    <definedName name="BO2B6AAA2881A84B7C9BDD628A5D6EEC2D" localSheetId="10" hidden="1">#REF!</definedName>
    <definedName name="BO2B6AAA2881A84B7C9BDD628A5D6EEC2D" hidden="1">#REF!</definedName>
    <definedName name="BO2B82B2EDBA004E4583F58BC9C0478BC6" localSheetId="10" hidden="1">#REF!</definedName>
    <definedName name="BO2B82B2EDBA004E4583F58BC9C0478BC6" hidden="1">#REF!</definedName>
    <definedName name="BO2B91C0FF7A1E481CAFD2A997AED66625" localSheetId="10" hidden="1">[7]Ketqua!#REF!</definedName>
    <definedName name="BO2B91C0FF7A1E481CAFD2A997AED66625" localSheetId="0" hidden="1">#REF!</definedName>
    <definedName name="BO2B91C0FF7A1E481CAFD2A997AED66625" hidden="1">[7]Ketqua!#REF!</definedName>
    <definedName name="BO2B9FFCE021A0461C872DCA59C3D3166F" localSheetId="10" hidden="1">#REF!</definedName>
    <definedName name="BO2B9FFCE021A0461C872DCA59C3D3166F" hidden="1">#REF!</definedName>
    <definedName name="BO2BA0327C074A41968868F4F926999ECF" localSheetId="10" hidden="1">#REF!</definedName>
    <definedName name="BO2BA0327C074A41968868F4F926999ECF" hidden="1">#REF!</definedName>
    <definedName name="BO2BA86B254A414DDB8F10CD94B5839C2C" localSheetId="10" hidden="1">#REF!</definedName>
    <definedName name="BO2BA86B254A414DDB8F10CD94B5839C2C" hidden="1">#REF!</definedName>
    <definedName name="BO2BD4C66A4E4A45A7AE3E7F29889ECD99" localSheetId="10" hidden="1">#REF!</definedName>
    <definedName name="BO2BD4C66A4E4A45A7AE3E7F29889ECD99" hidden="1">#REF!</definedName>
    <definedName name="BO2BEDCDF495A14574A976ABA84DC1AA9D" localSheetId="10" hidden="1">#REF!</definedName>
    <definedName name="BO2BEDCDF495A14574A976ABA84DC1AA9D" hidden="1">#REF!</definedName>
    <definedName name="BO2BFF76DEECCD4DF484E8CCDE5D6B2362" localSheetId="10" hidden="1">#REF!</definedName>
    <definedName name="BO2BFF76DEECCD4DF484E8CCDE5D6B2362" hidden="1">#REF!</definedName>
    <definedName name="BO2BFF9769E4C94BB790EEE557FF7DDB56" localSheetId="10" hidden="1">#REF!</definedName>
    <definedName name="BO2BFF9769E4C94BB790EEE557FF7DDB56" hidden="1">#REF!</definedName>
    <definedName name="BO2BFFFF55E91E412EAA08B005F0A65541" localSheetId="10" hidden="1">#REF!</definedName>
    <definedName name="BO2BFFFF55E91E412EAA08B005F0A65541" hidden="1">#REF!</definedName>
    <definedName name="BO2C00DA879D9C45FF879BA5A20E5BC9E9" localSheetId="10" hidden="1">#REF!</definedName>
    <definedName name="BO2C00DA879D9C45FF879BA5A20E5BC9E9" hidden="1">#REF!</definedName>
    <definedName name="BO2C017A82654F43CF943A7D066ECB72BB" localSheetId="10" hidden="1">#REF!</definedName>
    <definedName name="BO2C017A82654F43CF943A7D066ECB72BB" hidden="1">#REF!</definedName>
    <definedName name="BO2C0ACD3804CE4D4D9D67ADE61B2EE690" localSheetId="10" hidden="1">#REF!</definedName>
    <definedName name="BO2C0ACD3804CE4D4D9D67ADE61B2EE690" hidden="1">#REF!</definedName>
    <definedName name="BO2C178AE72FBD4E4B980E039EB05BB49F" localSheetId="10" hidden="1">#REF!</definedName>
    <definedName name="BO2C178AE72FBD4E4B980E039EB05BB49F" hidden="1">#REF!</definedName>
    <definedName name="BO2C1806E0404042B78822AEF94A769B46" localSheetId="10" hidden="1">#REF!</definedName>
    <definedName name="BO2C1806E0404042B78822AEF94A769B46" hidden="1">#REF!</definedName>
    <definedName name="BO2C367D597C6245EBA841FD9D9C4237E2" localSheetId="10" hidden="1">#REF!</definedName>
    <definedName name="BO2C367D597C6245EBA841FD9D9C4237E2" hidden="1">#REF!</definedName>
    <definedName name="BO2C5CAB4265E84DD5856C73EB10FF96C8" localSheetId="10" hidden="1">#REF!</definedName>
    <definedName name="BO2C5CAB4265E84DD5856C73EB10FF96C8" hidden="1">#REF!</definedName>
    <definedName name="BO2C783B4F85E24FB88F7951E6B8A86AB0" localSheetId="10" hidden="1">#REF!</definedName>
    <definedName name="BO2C783B4F85E24FB88F7951E6B8A86AB0" hidden="1">#REF!</definedName>
    <definedName name="BO2C889DD7D9D4453389EF2CC7C7400910" localSheetId="10" hidden="1">#REF!</definedName>
    <definedName name="BO2C889DD7D9D4453389EF2CC7C7400910" hidden="1">#REF!</definedName>
    <definedName name="BO2C893EF3E06045B8AAE30677A78003B4" localSheetId="10" hidden="1">#REF!</definedName>
    <definedName name="BO2C893EF3E06045B8AAE30677A78003B4" hidden="1">#REF!</definedName>
    <definedName name="BO2C8C60696A424B1EACBBFDDE272D0A50" localSheetId="10" hidden="1">#REF!</definedName>
    <definedName name="BO2C8C60696A424B1EACBBFDDE272D0A50" hidden="1">#REF!</definedName>
    <definedName name="BO2C8F21327DD74BE885434F409F574BEC" localSheetId="10" hidden="1">#REF!</definedName>
    <definedName name="BO2C8F21327DD74BE885434F409F574BEC" hidden="1">#REF!</definedName>
    <definedName name="BO2C9B63E184774916BE8749B98B8AE796" localSheetId="10" hidden="1">[6]lailo!#REF!</definedName>
    <definedName name="BO2C9B63E184774916BE8749B98B8AE796" localSheetId="25" hidden="1">#REF!</definedName>
    <definedName name="BO2C9B63E184774916BE8749B98B8AE796" localSheetId="24" hidden="1">#REF!</definedName>
    <definedName name="BO2C9B63E184774916BE8749B98B8AE796" localSheetId="22" hidden="1">#REF!</definedName>
    <definedName name="BO2C9B63E184774916BE8749B98B8AE796" localSheetId="0" hidden="1">#REF!</definedName>
    <definedName name="BO2C9B63E184774916BE8749B98B8AE796" hidden="1">[6]lailo!#REF!</definedName>
    <definedName name="BO2CAD8F94E59F41D18ADFAF1D7F6F2436" localSheetId="10" hidden="1">#REF!</definedName>
    <definedName name="BO2CAD8F94E59F41D18ADFAF1D7F6F2436" localSheetId="25" hidden="1">#REF!</definedName>
    <definedName name="BO2CAD8F94E59F41D18ADFAF1D7F6F2436" hidden="1">#REF!</definedName>
    <definedName name="BO2CAEB9A05E524B25B5984BDCD9C073D6" localSheetId="10" hidden="1">#REF!</definedName>
    <definedName name="BO2CAEB9A05E524B25B5984BDCD9C073D6" hidden="1">#REF!</definedName>
    <definedName name="BO2CB7639AD20549F3B40E039515EFF2EA" localSheetId="0" hidden="1">#REF!</definedName>
    <definedName name="BO2CB7639AD20549F3B40E039515EFF2EA" hidden="1">[7]Ketqua!$X$16:$AJ$16</definedName>
    <definedName name="BO2CD21433E9524DD5B5827FD905224972" localSheetId="10" hidden="1">#REF!</definedName>
    <definedName name="BO2CD21433E9524DD5B5827FD905224972" localSheetId="25" hidden="1">#REF!</definedName>
    <definedName name="BO2CD21433E9524DD5B5827FD905224972" hidden="1">#REF!</definedName>
    <definedName name="BO2CFDBA12D8E94FF6AF9B5EA62A3C061E" localSheetId="10" hidden="1">#REF!</definedName>
    <definedName name="BO2CFDBA12D8E94FF6AF9B5EA62A3C061E" hidden="1">#REF!</definedName>
    <definedName name="BO2D06A4A023464C6A8482AF000275C1A3" localSheetId="10" hidden="1">#REF!</definedName>
    <definedName name="BO2D06A4A023464C6A8482AF000275C1A3" localSheetId="25" hidden="1">#REF!</definedName>
    <definedName name="BO2D06A4A023464C6A8482AF000275C1A3" hidden="1">#REF!</definedName>
    <definedName name="BO2D1F21BF2A004FDF8CA1E7654CA055CF" localSheetId="10" hidden="1">#REF!</definedName>
    <definedName name="BO2D1F21BF2A004FDF8CA1E7654CA055CF" hidden="1">#REF!</definedName>
    <definedName name="BO2D26B3DF58A8486183A106C7BF1FA67E" localSheetId="10" hidden="1">#REF!</definedName>
    <definedName name="BO2D26B3DF58A8486183A106C7BF1FA67E" hidden="1">#REF!</definedName>
    <definedName name="BO2D2D530CDDF14D92997712EB4C8C7BF9" localSheetId="10" hidden="1">#REF!</definedName>
    <definedName name="BO2D2D530CDDF14D92997712EB4C8C7BF9" hidden="1">#REF!</definedName>
    <definedName name="BO2D31A6FA7EB244579F44D35B99A4A8E4" localSheetId="10" hidden="1">#REF!</definedName>
    <definedName name="BO2D31A6FA7EB244579F44D35B99A4A8E4" hidden="1">#REF!</definedName>
    <definedName name="BO2D4C4FD75CCF41B9B9D387274FF128C4" localSheetId="10" hidden="1">#REF!</definedName>
    <definedName name="BO2D4C4FD75CCF41B9B9D387274FF128C4" hidden="1">#REF!</definedName>
    <definedName name="BO2D54BAB3A82B44928B563DE60EC0FD7D" localSheetId="10" hidden="1">[7]Ketqua!#REF!</definedName>
    <definedName name="BO2D54BAB3A82B44928B563DE60EC0FD7D" localSheetId="0" hidden="1">#REF!</definedName>
    <definedName name="BO2D54BAB3A82B44928B563DE60EC0FD7D" hidden="1">[7]Ketqua!#REF!</definedName>
    <definedName name="BO2D56E23DE46E41278B653EC68C177F70" localSheetId="10" hidden="1">#REF!</definedName>
    <definedName name="BO2D56E23DE46E41278B653EC68C177F70" hidden="1">#REF!</definedName>
    <definedName name="BO2D5D96F8B7FD47F0AF757643F2DFB67D" localSheetId="10" hidden="1">#REF!</definedName>
    <definedName name="BO2D5D96F8B7FD47F0AF757643F2DFB67D" hidden="1">#REF!</definedName>
    <definedName name="BO2D5ED7DAF43E440CBA2EDD04007603F7" localSheetId="10" hidden="1">#REF!</definedName>
    <definedName name="BO2D5ED7DAF43E440CBA2EDD04007603F7" hidden="1">#REF!</definedName>
    <definedName name="BO2D6952FC28424398BBE67A8663C3CAAA" localSheetId="10" hidden="1">#REF!</definedName>
    <definedName name="BO2D6952FC28424398BBE67A8663C3CAAA" hidden="1">#REF!</definedName>
    <definedName name="BO2D87AEA7FFE24D6298B56D6AC2B80C69" localSheetId="10" hidden="1">#REF!</definedName>
    <definedName name="BO2D87AEA7FFE24D6298B56D6AC2B80C69" hidden="1">#REF!</definedName>
    <definedName name="BO2D8A0ACBD3AA4BDA919337ECA4360112" localSheetId="10" hidden="1">#REF!</definedName>
    <definedName name="BO2D8A0ACBD3AA4BDA919337ECA4360112" hidden="1">#REF!</definedName>
    <definedName name="BO2D8BC348CDD041779ECE70F98BC3F557" localSheetId="10" hidden="1">#REF!</definedName>
    <definedName name="BO2D8BC348CDD041779ECE70F98BC3F557" hidden="1">#REF!</definedName>
    <definedName name="BO2D8E3A6420914965BF19B696C6FDDB98" localSheetId="10" hidden="1">[8]Giaitrinh!#REF!</definedName>
    <definedName name="BO2D8E3A6420914965BF19B696C6FDDB98" localSheetId="0" hidden="1">#REF!</definedName>
    <definedName name="BO2D8E3A6420914965BF19B696C6FDDB98" hidden="1">[8]Giaitrinh!#REF!</definedName>
    <definedName name="BO2D9AC84D96AF42AA92BCDA8C34005373" localSheetId="10" hidden="1">#REF!</definedName>
    <definedName name="BO2D9AC84D96AF42AA92BCDA8C34005373" hidden="1">#REF!</definedName>
    <definedName name="BO2D9C9221DB91418EABFC641573A61A0E" localSheetId="10" hidden="1">#REF!</definedName>
    <definedName name="BO2D9C9221DB91418EABFC641573A61A0E" hidden="1">#REF!</definedName>
    <definedName name="BO2DA17E8925E843DF9AD707E98574AD6E" localSheetId="10" hidden="1">#REF!</definedName>
    <definedName name="BO2DA17E8925E843DF9AD707E98574AD6E" hidden="1">#REF!</definedName>
    <definedName name="BO2DA4307D91F7429B9D5B5DDF2085790C" localSheetId="10" hidden="1">#REF!</definedName>
    <definedName name="BO2DA4307D91F7429B9D5B5DDF2085790C" hidden="1">#REF!</definedName>
    <definedName name="BO2DBD82CD6B5747D7A5D8C6F9F7CDAD2F" localSheetId="10" hidden="1">#REF!</definedName>
    <definedName name="BO2DBD82CD6B5747D7A5D8C6F9F7CDAD2F" hidden="1">#REF!</definedName>
    <definedName name="BO2DCD5B6ED5004362994797D85763A69B" localSheetId="10" hidden="1">#REF!</definedName>
    <definedName name="BO2DCD5B6ED5004362994797D85763A69B" hidden="1">#REF!</definedName>
    <definedName name="BO2DCDE4D261A04AAC852472517C848C64" localSheetId="10" hidden="1">#REF!</definedName>
    <definedName name="BO2DCDE4D261A04AAC852472517C848C64" hidden="1">#REF!</definedName>
    <definedName name="BO2DCF80E250E645A29463073D5E33DF72" localSheetId="10" hidden="1">#REF!</definedName>
    <definedName name="BO2DCF80E250E645A29463073D5E33DF72" hidden="1">#REF!</definedName>
    <definedName name="BO2DD4678FCE224E6994B756524707755F" localSheetId="10" hidden="1">#REF!</definedName>
    <definedName name="BO2DD4678FCE224E6994B756524707755F" hidden="1">#REF!</definedName>
    <definedName name="BO2DD4E3C6BF6E4DA983890148DF40506D" localSheetId="10" hidden="1">#REF!</definedName>
    <definedName name="BO2DD4E3C6BF6E4DA983890148DF40506D" hidden="1">#REF!</definedName>
    <definedName name="BO2DDB0BD841F340A8880296264AC1AD09" localSheetId="10" hidden="1">#REF!</definedName>
    <definedName name="BO2DDB0BD841F340A8880296264AC1AD09" hidden="1">#REF!</definedName>
    <definedName name="BO2DE9E90DC8284B20BB40C194A2FBA813" localSheetId="10" hidden="1">#REF!</definedName>
    <definedName name="BO2DE9E90DC8284B20BB40C194A2FBA813" hidden="1">#REF!</definedName>
    <definedName name="BO2DED502E1D1E4D9C9CCEC23CEB3F40DD" localSheetId="0" hidden="1">#REF!</definedName>
    <definedName name="BO2DED502E1D1E4D9C9CCEC23CEB3F40DD" hidden="1">[7]Ketqua!$I$17:$U$17</definedName>
    <definedName name="BO2DED886FB72E452D80B8CDB76E9B61DE" localSheetId="10" hidden="1">#REF!</definedName>
    <definedName name="BO2DED886FB72E452D80B8CDB76E9B61DE" hidden="1">#REF!</definedName>
    <definedName name="BO2DF6685EBC6440CEBADE1F180B3EC72A" localSheetId="10" hidden="1">#REF!</definedName>
    <definedName name="BO2DF6685EBC6440CEBADE1F180B3EC72A" hidden="1">#REF!</definedName>
    <definedName name="BO2DFBC5D95CCE4CFEBFF900CE3D346556" localSheetId="10" hidden="1">#REF!</definedName>
    <definedName name="BO2DFBC5D95CCE4CFEBFF900CE3D346556" localSheetId="25" hidden="1">#REF!</definedName>
    <definedName name="BO2DFBC5D95CCE4CFEBFF900CE3D346556" hidden="1">#REF!</definedName>
    <definedName name="BO2E070348823940B5AC91D46880537C79" localSheetId="10" hidden="1">#REF!</definedName>
    <definedName name="BO2E070348823940B5AC91D46880537C79" localSheetId="25" hidden="1">#REF!</definedName>
    <definedName name="BO2E070348823940B5AC91D46880537C79" hidden="1">#REF!</definedName>
    <definedName name="BO2E0ADDF3EDA5412893AD4ACADC83B2FE" localSheetId="10" hidden="1">#REF!</definedName>
    <definedName name="BO2E0ADDF3EDA5412893AD4ACADC83B2FE" hidden="1">#REF!</definedName>
    <definedName name="BO2E0CEBF6C3334D0486E22BAF923C84FB" localSheetId="10" hidden="1">[8]xml!#REF!</definedName>
    <definedName name="BO2E0CEBF6C3334D0486E22BAF923C84FB" localSheetId="0" hidden="1">#REF!</definedName>
    <definedName name="BO2E0CEBF6C3334D0486E22BAF923C84FB" hidden="1">[8]xml!#REF!</definedName>
    <definedName name="BO2E13EDA225FE494DB0E60E9756B990AC" localSheetId="10" hidden="1">#REF!</definedName>
    <definedName name="BO2E13EDA225FE494DB0E60E9756B990AC" localSheetId="25" hidden="1">#REF!</definedName>
    <definedName name="BO2E13EDA225FE494DB0E60E9756B990AC" hidden="1">#REF!</definedName>
    <definedName name="BO2E2390FFDE3D4330BB420875EF44FAD1" localSheetId="10" hidden="1">#REF!</definedName>
    <definedName name="BO2E2390FFDE3D4330BB420875EF44FAD1" hidden="1">#REF!</definedName>
    <definedName name="BO2E73369191B74B4C886F1DDBD22EA363" localSheetId="10" hidden="1">#REF!</definedName>
    <definedName name="BO2E73369191B74B4C886F1DDBD22EA363" hidden="1">#REF!</definedName>
    <definedName name="BO2E79F7D1C81542F6BDF2A3F7C689762E" localSheetId="10" hidden="1">#REF!</definedName>
    <definedName name="BO2E79F7D1C81542F6BDF2A3F7C689762E" hidden="1">#REF!</definedName>
    <definedName name="BO2E827E447FD14CADBF765D781BC193C2" localSheetId="10" hidden="1">#REF!</definedName>
    <definedName name="BO2E827E447FD14CADBF765D781BC193C2" hidden="1">#REF!</definedName>
    <definedName name="BO2E9E3090B08D47EBBC36CF959D2176D1" localSheetId="10" hidden="1">#REF!</definedName>
    <definedName name="BO2E9E3090B08D47EBBC36CF959D2176D1" hidden="1">#REF!</definedName>
    <definedName name="BO2EA6321A40EE44FE881B78984B02B217" localSheetId="10" hidden="1">#REF!</definedName>
    <definedName name="BO2EA6321A40EE44FE881B78984B02B217" hidden="1">#REF!</definedName>
    <definedName name="BO2EAD9B0C059247AC8F367208CFDD4EB3" localSheetId="10" hidden="1">#REF!</definedName>
    <definedName name="BO2EAD9B0C059247AC8F367208CFDD4EB3" hidden="1">#REF!</definedName>
    <definedName name="BO2EC14E88B62947F3AFFA21166BB0AA7A" localSheetId="10" hidden="1">#REF!</definedName>
    <definedName name="BO2EC14E88B62947F3AFFA21166BB0AA7A" hidden="1">#REF!</definedName>
    <definedName name="BO2EC57A3E2D884825BA0BD928EF4AE1AD" localSheetId="10" hidden="1">#REF!</definedName>
    <definedName name="BO2EC57A3E2D884825BA0BD928EF4AE1AD" hidden="1">#REF!</definedName>
    <definedName name="BO2EC6D26CDEB347D78EAE0F11E5C52867" localSheetId="10" hidden="1">#REF!</definedName>
    <definedName name="BO2EC6D26CDEB347D78EAE0F11E5C52867" hidden="1">#REF!</definedName>
    <definedName name="BO2EDBF44490984D53A344E7B9CA6A35D0" localSheetId="0" hidden="1">#REF!</definedName>
    <definedName name="BO2EDBF44490984D53A344E7B9CA6A35D0" hidden="1">[7]Ketqua!$I$11:$U$11</definedName>
    <definedName name="BO2EF97F81DD964566ABA785620A36892C" localSheetId="10" hidden="1">#REF!</definedName>
    <definedName name="BO2EF97F81DD964566ABA785620A36892C" hidden="1">#REF!</definedName>
    <definedName name="BO2F048AD87674415EBAF572BA92AF1215" localSheetId="10" hidden="1">#REF!</definedName>
    <definedName name="BO2F048AD87674415EBAF572BA92AF1215" hidden="1">#REF!</definedName>
    <definedName name="BO2F166ED9BE3F4F8AB2267F7697917DD0" localSheetId="10" hidden="1">#REF!</definedName>
    <definedName name="BO2F166ED9BE3F4F8AB2267F7697917DD0" hidden="1">#REF!</definedName>
    <definedName name="BO2F204193D00C4D88A012296B8E77A759" localSheetId="10" hidden="1">#REF!</definedName>
    <definedName name="BO2F204193D00C4D88A012296B8E77A759" hidden="1">#REF!</definedName>
    <definedName name="BO2F358C635E6F441BBFA6F1602189C967" localSheetId="10" hidden="1">#REF!</definedName>
    <definedName name="BO2F358C635E6F441BBFA6F1602189C967" hidden="1">#REF!</definedName>
    <definedName name="BO2F42D219D08048A58C2AC9A1FE6D0FB2" localSheetId="10" hidden="1">#REF!</definedName>
    <definedName name="BO2F42D219D08048A58C2AC9A1FE6D0FB2" hidden="1">#REF!</definedName>
    <definedName name="BO2F4539B649B74DA99365C8555DF35795" localSheetId="10" hidden="1">#REF!</definedName>
    <definedName name="BO2F4539B649B74DA99365C8555DF35795" hidden="1">#REF!</definedName>
    <definedName name="BO2F4A80B58C7249F39C3A1B337E9D6D68" localSheetId="10" hidden="1">#REF!</definedName>
    <definedName name="BO2F4A80B58C7249F39C3A1B337E9D6D68" hidden="1">#REF!</definedName>
    <definedName name="BO2F62BC4AE8D5460C8C4622B39652869D" localSheetId="10" hidden="1">#REF!</definedName>
    <definedName name="BO2F62BC4AE8D5460C8C4622B39652869D" hidden="1">#REF!</definedName>
    <definedName name="BO2F6D4FCC2ECE4F8E86291FE9436839CB" localSheetId="10" hidden="1">#REF!</definedName>
    <definedName name="BO2F6D4FCC2ECE4F8E86291FE9436839CB" hidden="1">#REF!</definedName>
    <definedName name="BO2F6D718B7E994EE6A3AB38E7D4068FAD" localSheetId="10" hidden="1">#REF!</definedName>
    <definedName name="BO2F6D718B7E994EE6A3AB38E7D4068FAD" hidden="1">#REF!</definedName>
    <definedName name="BO2F88AEEFB75E4DDBA8A5EBA600E78302" localSheetId="10" hidden="1">#REF!</definedName>
    <definedName name="BO2F88AEEFB75E4DDBA8A5EBA600E78302" localSheetId="25" hidden="1">#REF!</definedName>
    <definedName name="BO2F88AEEFB75E4DDBA8A5EBA600E78302" hidden="1">#REF!</definedName>
    <definedName name="BO2F8E3968D439492A86A864A71D39F8D2" localSheetId="10" hidden="1">#REF!</definedName>
    <definedName name="BO2F8E3968D439492A86A864A71D39F8D2" localSheetId="25" hidden="1">#REF!</definedName>
    <definedName name="BO2F8E3968D439492A86A864A71D39F8D2" hidden="1">#REF!</definedName>
    <definedName name="BO2FB7BBF1D6104358A3FD7E2E098C7429" localSheetId="10" hidden="1">#REF!</definedName>
    <definedName name="BO2FB7BBF1D6104358A3FD7E2E098C7429" localSheetId="25" hidden="1">#REF!</definedName>
    <definedName name="BO2FB7BBF1D6104358A3FD7E2E098C7429" hidden="1">#REF!</definedName>
    <definedName name="BO2FB9B240E0EA492F83769264D9892D15" localSheetId="10" hidden="1">#REF!</definedName>
    <definedName name="BO2FB9B240E0EA492F83769264D9892D15" hidden="1">#REF!</definedName>
    <definedName name="BO2FC0DF53050A4C7B94AD703F384F6DBC" localSheetId="10" hidden="1">#REF!</definedName>
    <definedName name="BO2FC0DF53050A4C7B94AD703F384F6DBC" hidden="1">#REF!</definedName>
    <definedName name="BO2FC349B9327645118BC37D9143F7FAD5" localSheetId="10" hidden="1">#REF!</definedName>
    <definedName name="BO2FC349B9327645118BC37D9143F7FAD5" hidden="1">#REF!</definedName>
    <definedName name="BO2FC45C16A3F54D729E26F3464A622F47" localSheetId="10" hidden="1">#REF!</definedName>
    <definedName name="BO2FC45C16A3F54D729E26F3464A622F47" hidden="1">#REF!</definedName>
    <definedName name="BO2FD0E480BF914730B1552E6648072D26" localSheetId="10" hidden="1">#REF!</definedName>
    <definedName name="BO2FD0E480BF914730B1552E6648072D26" hidden="1">#REF!</definedName>
    <definedName name="BO2FD62BE74CC149888B880AC01EF87DF2" localSheetId="10" hidden="1">#REF!</definedName>
    <definedName name="BO2FD62BE74CC149888B880AC01EF87DF2" hidden="1">#REF!</definedName>
    <definedName name="BO2FF79A8750344AFB9FAEF3F2584B6878" localSheetId="10" hidden="1">#REF!</definedName>
    <definedName name="BO2FF79A8750344AFB9FAEF3F2584B6878" hidden="1">#REF!</definedName>
    <definedName name="BO3003ED9EC2F1488EB4D2C53225440780" localSheetId="10" hidden="1">#REF!</definedName>
    <definedName name="BO3003ED9EC2F1488EB4D2C53225440780" hidden="1">#REF!</definedName>
    <definedName name="BO300927459DDB41E399246A651525A949" localSheetId="10" hidden="1">#REF!</definedName>
    <definedName name="BO300927459DDB41E399246A651525A949" hidden="1">#REF!</definedName>
    <definedName name="BO3035AC54ACEE4A0690E155DADE14BF37" localSheetId="10" hidden="1">#REF!</definedName>
    <definedName name="BO3035AC54ACEE4A0690E155DADE14BF37" hidden="1">#REF!</definedName>
    <definedName name="BO303817AB93D240FFA8A9F7B0CB8DBC70" localSheetId="10" hidden="1">#REF!</definedName>
    <definedName name="BO303817AB93D240FFA8A9F7B0CB8DBC70" hidden="1">#REF!</definedName>
    <definedName name="BO3048B1FEEEB9407289145FE7A15203C5" localSheetId="10" hidden="1">#REF!</definedName>
    <definedName name="BO3048B1FEEEB9407289145FE7A15203C5" hidden="1">#REF!</definedName>
    <definedName name="BO305A4EE83CF84699A049D21A38BA74BC" localSheetId="10" hidden="1">#REF!</definedName>
    <definedName name="BO305A4EE83CF84699A049D21A38BA74BC" hidden="1">#REF!</definedName>
    <definedName name="BO305FCC173BF54F10B9CFB9C7D81F1623" localSheetId="10" hidden="1">#REF!</definedName>
    <definedName name="BO305FCC173BF54F10B9CFB9C7D81F1623" hidden="1">#REF!</definedName>
    <definedName name="BO307C20FB9DBD4FB39B6363829CD0B876" localSheetId="10" hidden="1">#REF!</definedName>
    <definedName name="BO307C20FB9DBD4FB39B6363829CD0B876" hidden="1">#REF!</definedName>
    <definedName name="BO30AEB6F35CD1422794B692A2CB4D39DD" localSheetId="10" hidden="1">#REF!</definedName>
    <definedName name="BO30AEB6F35CD1422794B692A2CB4D39DD" hidden="1">#REF!</definedName>
    <definedName name="BO30BB2A290A4B4A7A86CF91ABD473B52C" localSheetId="10" hidden="1">#REF!</definedName>
    <definedName name="BO30BB2A290A4B4A7A86CF91ABD473B52C" hidden="1">#REF!</definedName>
    <definedName name="BO30F82A0F45F0488B9BF672A0DD5384B3" localSheetId="10" hidden="1">#REF!</definedName>
    <definedName name="BO30F82A0F45F0488B9BF672A0DD5384B3" hidden="1">#REF!</definedName>
    <definedName name="BO3109EDD8560A4446A3446598A733F1C5" localSheetId="10" hidden="1">#REF!</definedName>
    <definedName name="BO3109EDD8560A4446A3446598A733F1C5" hidden="1">#REF!</definedName>
    <definedName name="BO3122C041F6CB43D3A06CF77A073228C3" localSheetId="10" hidden="1">#REF!</definedName>
    <definedName name="BO3122C041F6CB43D3A06CF77A073228C3" hidden="1">#REF!</definedName>
    <definedName name="BO312587118F00438F8D4DDD5EC86D6441" localSheetId="10" hidden="1">#REF!</definedName>
    <definedName name="BO312587118F00438F8D4DDD5EC86D6441" hidden="1">#REF!</definedName>
    <definedName name="BO3185C5AFD18F419BAA9951E27A665BEC" localSheetId="10" hidden="1">#REF!</definedName>
    <definedName name="BO3185C5AFD18F419BAA9951E27A665BEC" hidden="1">#REF!</definedName>
    <definedName name="BO319702CB1B184F81AAFD2A7C9B29902F" localSheetId="10" hidden="1">#REF!</definedName>
    <definedName name="BO319702CB1B184F81AAFD2A7C9B29902F" hidden="1">#REF!</definedName>
    <definedName name="BO31977218B9E2476B845FBBC8E5D5D3F1" localSheetId="10" hidden="1">#REF!</definedName>
    <definedName name="BO31977218B9E2476B845FBBC8E5D5D3F1" hidden="1">#REF!</definedName>
    <definedName name="BO31AE2847EEBD4163AFD0D5ACEBEE6896" localSheetId="10" hidden="1">#REF!</definedName>
    <definedName name="BO31AE2847EEBD4163AFD0D5ACEBEE6896" hidden="1">#REF!</definedName>
    <definedName name="BO31B1C27CA2784591B3BD7B8F97CEC20D" localSheetId="10" hidden="1">[7]Ketqua!#REF!</definedName>
    <definedName name="BO31B1C27CA2784591B3BD7B8F97CEC20D" localSheetId="0" hidden="1">#REF!</definedName>
    <definedName name="BO31B1C27CA2784591B3BD7B8F97CEC20D" hidden="1">[7]Ketqua!#REF!</definedName>
    <definedName name="BO31B3626C280842DDB0F0576C3AB66A35" localSheetId="10" hidden="1">#REF!</definedName>
    <definedName name="BO31B3626C280842DDB0F0576C3AB66A35" hidden="1">#REF!</definedName>
    <definedName name="BO31CD43A4563F48E3ADEF3B086F77F412" localSheetId="10" hidden="1">#REF!</definedName>
    <definedName name="BO31CD43A4563F48E3ADEF3B086F77F412" hidden="1">#REF!</definedName>
    <definedName name="BO31D8C066076E4283A10C0EDC7E92C950" localSheetId="10" hidden="1">#REF!</definedName>
    <definedName name="BO31D8C066076E4283A10C0EDC7E92C950" hidden="1">#REF!</definedName>
    <definedName name="BO31DA1E9AC58D4BD2AA9F8600C99DE660" localSheetId="10" hidden="1">#REF!</definedName>
    <definedName name="BO31DA1E9AC58D4BD2AA9F8600C99DE660" hidden="1">#REF!</definedName>
    <definedName name="BO31F8670C7F834ADE839FE3FDD7AF81CC" localSheetId="10" hidden="1">#REF!</definedName>
    <definedName name="BO31F8670C7F834ADE839FE3FDD7AF81CC" hidden="1">#REF!</definedName>
    <definedName name="BO31FF4845F0134E159EDFA068B8DF1456" localSheetId="10" hidden="1">[7]Ketqua!#REF!</definedName>
    <definedName name="BO31FF4845F0134E159EDFA068B8DF1456" localSheetId="0" hidden="1">#REF!</definedName>
    <definedName name="BO31FF4845F0134E159EDFA068B8DF1456" hidden="1">[7]Ketqua!#REF!</definedName>
    <definedName name="BO320065802A964F15869394242DAC3970" localSheetId="10" hidden="1">#REF!</definedName>
    <definedName name="BO320065802A964F15869394242DAC3970" hidden="1">#REF!</definedName>
    <definedName name="BO320E319854F24796AD6DD070BBD74A29" localSheetId="10" hidden="1">#REF!</definedName>
    <definedName name="BO320E319854F24796AD6DD070BBD74A29" hidden="1">#REF!</definedName>
    <definedName name="BO32106E86308346B79ACBCBA8F0EEF58B" localSheetId="10" hidden="1">#REF!</definedName>
    <definedName name="BO32106E86308346B79ACBCBA8F0EEF58B" hidden="1">#REF!</definedName>
    <definedName name="BO3222B69EF72A4FDCB62A2B1B7EA476CD" localSheetId="10" hidden="1">#REF!</definedName>
    <definedName name="BO3222B69EF72A4FDCB62A2B1B7EA476CD" hidden="1">#REF!</definedName>
    <definedName name="BO322E7FA478294784B9114B9FB7640AE4" localSheetId="10" hidden="1">#REF!</definedName>
    <definedName name="BO322E7FA478294784B9114B9FB7640AE4" hidden="1">#REF!</definedName>
    <definedName name="BO325BFB84D0B6488F9FC002710A98FC55" localSheetId="10" hidden="1">#REF!</definedName>
    <definedName name="BO325BFB84D0B6488F9FC002710A98FC55" hidden="1">#REF!</definedName>
    <definedName name="BO327C7F9E4E9D4477B4611F339FE9E318" localSheetId="10" hidden="1">#REF!</definedName>
    <definedName name="BO327C7F9E4E9D4477B4611F339FE9E318" hidden="1">#REF!</definedName>
    <definedName name="BO3289F49EFC034457B8AB42EB6E44BB67" localSheetId="10" hidden="1">#REF!</definedName>
    <definedName name="BO3289F49EFC034457B8AB42EB6E44BB67" hidden="1">#REF!</definedName>
    <definedName name="BO328D22DDDB2F4A2280EF41B7DC2EF946" localSheetId="10" hidden="1">#REF!</definedName>
    <definedName name="BO328D22DDDB2F4A2280EF41B7DC2EF946" hidden="1">#REF!</definedName>
    <definedName name="BO329031B61E9B4E1CB748E2BF18453CBA" localSheetId="10" hidden="1">#REF!</definedName>
    <definedName name="BO329031B61E9B4E1CB748E2BF18453CBA" hidden="1">#REF!</definedName>
    <definedName name="BO329794FEEEA848A3A8CD1316B34A9B9B" localSheetId="10" hidden="1">[9]Giaitrinh!#REF!</definedName>
    <definedName name="BO329794FEEEA848A3A8CD1316B34A9B9B" localSheetId="0" hidden="1">#REF!</definedName>
    <definedName name="BO329794FEEEA848A3A8CD1316B34A9B9B" hidden="1">[9]Giaitrinh!#REF!</definedName>
    <definedName name="BO32CC748630CD44A78FE35D7DD55C5CB1" localSheetId="10" hidden="1">[7]Ketqua!#REF!</definedName>
    <definedName name="BO32CC748630CD44A78FE35D7DD55C5CB1" localSheetId="0" hidden="1">#REF!</definedName>
    <definedName name="BO32CC748630CD44A78FE35D7DD55C5CB1" hidden="1">[7]Ketqua!#REF!</definedName>
    <definedName name="BO32D7FC19F8CD43D5BD353992747AA1E4" localSheetId="10" hidden="1">#REF!</definedName>
    <definedName name="BO32D7FC19F8CD43D5BD353992747AA1E4" localSheetId="25" hidden="1">#REF!</definedName>
    <definedName name="BO32D7FC19F8CD43D5BD353992747AA1E4" hidden="1">#REF!</definedName>
    <definedName name="BO32D8C11D52E246B8B1167589D681611B" localSheetId="10" hidden="1">#REF!</definedName>
    <definedName name="BO32D8C11D52E246B8B1167589D681611B" localSheetId="25" hidden="1">#REF!</definedName>
    <definedName name="BO32D8C11D52E246B8B1167589D681611B" hidden="1">#REF!</definedName>
    <definedName name="BO32E5AAF47BE844E89F8DAB3CAEDFA7E3" localSheetId="10" hidden="1">#REF!</definedName>
    <definedName name="BO32E5AAF47BE844E89F8DAB3CAEDFA7E3" localSheetId="25" hidden="1">#REF!</definedName>
    <definedName name="BO32E5AAF47BE844E89F8DAB3CAEDFA7E3" hidden="1">#REF!</definedName>
    <definedName name="BO32FCC3651E0F431EB99F7A93F30F5188" localSheetId="10" hidden="1">[8]Giaitrinh!#REF!</definedName>
    <definedName name="BO32FCC3651E0F431EB99F7A93F30F5188" localSheetId="0" hidden="1">#REF!</definedName>
    <definedName name="BO32FCC3651E0F431EB99F7A93F30F5188" hidden="1">[8]Giaitrinh!#REF!</definedName>
    <definedName name="BO332B1AA5D6A74B38966890E057DD824F" localSheetId="10" hidden="1">#REF!</definedName>
    <definedName name="BO332B1AA5D6A74B38966890E057DD824F" hidden="1">#REF!</definedName>
    <definedName name="BO333C6704208C4D37A85C8AEE75D910E8" localSheetId="10" hidden="1">#REF!</definedName>
    <definedName name="BO333C6704208C4D37A85C8AEE75D910E8" hidden="1">#REF!</definedName>
    <definedName name="BO333D57822999400485D339F3D480F37D" localSheetId="10" hidden="1">#REF!</definedName>
    <definedName name="BO333D57822999400485D339F3D480F37D" hidden="1">#REF!</definedName>
    <definedName name="BO3341BFB16B4E4BE2BED80336E52ECDD0" localSheetId="10" hidden="1">#REF!</definedName>
    <definedName name="BO3341BFB16B4E4BE2BED80336E52ECDD0" hidden="1">#REF!</definedName>
    <definedName name="BO335C45EE2A284BF89E6240DCA1DE7061" localSheetId="10" hidden="1">#REF!</definedName>
    <definedName name="BO335C45EE2A284BF89E6240DCA1DE7061" hidden="1">#REF!</definedName>
    <definedName name="BO3361CC5D96CC46409F71EB663340E25A" localSheetId="10" hidden="1">#REF!</definedName>
    <definedName name="BO3361CC5D96CC46409F71EB663340E25A" hidden="1">#REF!</definedName>
    <definedName name="BO336A46CA04594F34A8DAD1681E609B21" localSheetId="10" hidden="1">#REF!</definedName>
    <definedName name="BO336A46CA04594F34A8DAD1681E609B21" hidden="1">#REF!</definedName>
    <definedName name="BO338ED8E6AEF84AA7BEB7D4A6F5B2FAFD" localSheetId="10" hidden="1">#REF!</definedName>
    <definedName name="BO338ED8E6AEF84AA7BEB7D4A6F5B2FAFD" hidden="1">#REF!</definedName>
    <definedName name="BO33A986EB05E14342B05CFAE40A8B8CB3" localSheetId="10" hidden="1">#REF!</definedName>
    <definedName name="BO33A986EB05E14342B05CFAE40A8B8CB3" hidden="1">#REF!</definedName>
    <definedName name="BO33D34A04E794407EB7D70351E3E2CD74" localSheetId="10" hidden="1">#REF!</definedName>
    <definedName name="BO33D34A04E794407EB7D70351E3E2CD74" hidden="1">#REF!</definedName>
    <definedName name="BO33D5D2E635444CE09A98AAF2ADA7433D" localSheetId="10" hidden="1">#REF!</definedName>
    <definedName name="BO33D5D2E635444CE09A98AAF2ADA7433D" hidden="1">#REF!</definedName>
    <definedName name="BO33D763AF3FAC4952A10B927B908EADC3" localSheetId="10" hidden="1">#REF!</definedName>
    <definedName name="BO33D763AF3FAC4952A10B927B908EADC3" hidden="1">#REF!</definedName>
    <definedName name="BO33E5D2DECC00492E98BB2AE9970273F4" localSheetId="10" hidden="1">#REF!</definedName>
    <definedName name="BO33E5D2DECC00492E98BB2AE9970273F4" hidden="1">#REF!</definedName>
    <definedName name="BO33FD8712A61E414D87225F072C193D93" localSheetId="10" hidden="1">#REF!</definedName>
    <definedName name="BO33FD8712A61E414D87225F072C193D93" hidden="1">#REF!</definedName>
    <definedName name="BO3401980CAE564BF1889B707647DEED49" localSheetId="10" hidden="1">#REF!</definedName>
    <definedName name="BO3401980CAE564BF1889B707647DEED49" hidden="1">#REF!</definedName>
    <definedName name="BO341DA2EF6C0D4599939FE134BD02B7EF" localSheetId="10" hidden="1">#REF!</definedName>
    <definedName name="BO341DA2EF6C0D4599939FE134BD02B7EF" hidden="1">#REF!</definedName>
    <definedName name="BO341EE39D379B4F1692B5673AD1B32900" localSheetId="10" hidden="1">#REF!</definedName>
    <definedName name="BO341EE39D379B4F1692B5673AD1B32900" hidden="1">#REF!</definedName>
    <definedName name="BO342168E36A904096BD6580C7ACB8B99C" localSheetId="10" hidden="1">#REF!</definedName>
    <definedName name="BO342168E36A904096BD6580C7ACB8B99C" hidden="1">#REF!</definedName>
    <definedName name="BO3428847CCB69407782357E437CAF7103" localSheetId="10" hidden="1">#REF!</definedName>
    <definedName name="BO3428847CCB69407782357E437CAF7103" hidden="1">#REF!</definedName>
    <definedName name="BO342EF0430196463A93A5EFECDFE96085" localSheetId="10" hidden="1">#REF!</definedName>
    <definedName name="BO342EF0430196463A93A5EFECDFE96085" hidden="1">#REF!</definedName>
    <definedName name="BO34546B46330B469FB089735939C3C993" localSheetId="10" hidden="1">#REF!</definedName>
    <definedName name="BO34546B46330B469FB089735939C3C993" hidden="1">#REF!</definedName>
    <definedName name="BO346624D04D19471187E08B54F19FA456" localSheetId="10" hidden="1">#REF!</definedName>
    <definedName name="BO346624D04D19471187E08B54F19FA456" hidden="1">#REF!</definedName>
    <definedName name="BO3476F33D9F5F41FAAEA1A8A30DF6E387" localSheetId="10" hidden="1">#REF!</definedName>
    <definedName name="BO3476F33D9F5F41FAAEA1A8A30DF6E387" hidden="1">#REF!</definedName>
    <definedName name="BO3480F6D05C1B4D25A9F4BB124CD688E0" localSheetId="10" hidden="1">#REF!</definedName>
    <definedName name="BO3480F6D05C1B4D25A9F4BB124CD688E0" hidden="1">#REF!</definedName>
    <definedName name="BO34844047730546EFADB54B4453557BA8" localSheetId="10" hidden="1">#REF!</definedName>
    <definedName name="BO34844047730546EFADB54B4453557BA8" hidden="1">#REF!</definedName>
    <definedName name="BO348D5DD8702F4F70A5106B888B0D1864" localSheetId="10" hidden="1">[7]Ketqua!#REF!</definedName>
    <definedName name="BO348D5DD8702F4F70A5106B888B0D1864" localSheetId="0" hidden="1">#REF!</definedName>
    <definedName name="BO348D5DD8702F4F70A5106B888B0D1864" hidden="1">[7]Ketqua!#REF!</definedName>
    <definedName name="BO348D72898BA34A23AB865FC6A40AC6D1" localSheetId="10" hidden="1">#REF!</definedName>
    <definedName name="BO348D72898BA34A23AB865FC6A40AC6D1" hidden="1">#REF!</definedName>
    <definedName name="BO349A315A66EA42FABF123E6021FEDE75" localSheetId="10" hidden="1">#REF!</definedName>
    <definedName name="BO349A315A66EA42FABF123E6021FEDE75" hidden="1">#REF!</definedName>
    <definedName name="BO34A51ACF7F2348C2B8A2A67B919197DB" localSheetId="10" hidden="1">#REF!</definedName>
    <definedName name="BO34A51ACF7F2348C2B8A2A67B919197DB" hidden="1">#REF!</definedName>
    <definedName name="BO34B0D1C3C2DF41599DDC64764EE93927" localSheetId="10" hidden="1">#REF!</definedName>
    <definedName name="BO34B0D1C3C2DF41599DDC64764EE93927" hidden="1">#REF!</definedName>
    <definedName name="BO34B7BDFF82DF4756A8B9115EECD3DD5D" localSheetId="10" hidden="1">#REF!</definedName>
    <definedName name="BO34B7BDFF82DF4756A8B9115EECD3DD5D" hidden="1">#REF!</definedName>
    <definedName name="BO34B9AB942C344D85A1622FACF048EBB6" localSheetId="10" hidden="1">#REF!</definedName>
    <definedName name="BO34B9AB942C344D85A1622FACF048EBB6" hidden="1">#REF!</definedName>
    <definedName name="BO34D62F43660440BF9F470BD093905410" localSheetId="10" hidden="1">#REF!</definedName>
    <definedName name="BO34D62F43660440BF9F470BD093905410" hidden="1">#REF!</definedName>
    <definedName name="BO34E1086C2CB448A4B4786D3476C021AD" localSheetId="10" hidden="1">#REF!</definedName>
    <definedName name="BO34E1086C2CB448A4B4786D3476C021AD" hidden="1">#REF!</definedName>
    <definedName name="BO34ECD4B14C4A4E6C9DA339E125472BD3" localSheetId="10" hidden="1">#REF!</definedName>
    <definedName name="BO34ECD4B14C4A4E6C9DA339E125472BD3" hidden="1">#REF!</definedName>
    <definedName name="BO34EE21784DAD4CCA918D3C16B4469249" localSheetId="10" hidden="1">#REF!</definedName>
    <definedName name="BO34EE21784DAD4CCA918D3C16B4469249" hidden="1">#REF!</definedName>
    <definedName name="BO34F8285B186C43BB897559D9234C4F7C" localSheetId="10" hidden="1">#REF!</definedName>
    <definedName name="BO34F8285B186C43BB897559D9234C4F7C" hidden="1">#REF!</definedName>
    <definedName name="BO35264F09D5384B21A7EBC93B5F190AEB" localSheetId="10" hidden="1">#REF!</definedName>
    <definedName name="BO35264F09D5384B21A7EBC93B5F190AEB" hidden="1">#REF!</definedName>
    <definedName name="BO35580ED606624538AE7550123952CBEA" localSheetId="10" hidden="1">#REF!</definedName>
    <definedName name="BO35580ED606624538AE7550123952CBEA" hidden="1">#REF!</definedName>
    <definedName name="BO35622FA1F1354C5196130C748559B8D8" localSheetId="10" hidden="1">#REF!</definedName>
    <definedName name="BO35622FA1F1354C5196130C748559B8D8" hidden="1">#REF!</definedName>
    <definedName name="BO3563D84EA33A4C5BBB3D0FCAA7200346" localSheetId="10" hidden="1">#REF!</definedName>
    <definedName name="BO3563D84EA33A4C5BBB3D0FCAA7200346" hidden="1">#REF!</definedName>
    <definedName name="BO358B49D1F8814D74835F2822C0388256" localSheetId="10" hidden="1">#REF!</definedName>
    <definedName name="BO358B49D1F8814D74835F2822C0388256" hidden="1">#REF!</definedName>
    <definedName name="BO35A8670D0A25417799946F87A89846C7" localSheetId="10" hidden="1">#REF!</definedName>
    <definedName name="BO35A8670D0A25417799946F87A89846C7" hidden="1">#REF!</definedName>
    <definedName name="BO35C8047FFF54448D8A6763D6C5459131" localSheetId="10" hidden="1">#REF!</definedName>
    <definedName name="BO35C8047FFF54448D8A6763D6C5459131" hidden="1">#REF!</definedName>
    <definedName name="BO35CA3E17081642D39D09C6DF175E5552" localSheetId="10" hidden="1">#REF!</definedName>
    <definedName name="BO35CA3E17081642D39D09C6DF175E5552" hidden="1">#REF!</definedName>
    <definedName name="BO35D589D7C3EF4F3FAEA7A06BFCA51C0D" localSheetId="10" hidden="1">#REF!</definedName>
    <definedName name="BO35D589D7C3EF4F3FAEA7A06BFCA51C0D" hidden="1">#REF!</definedName>
    <definedName name="BO35FDB2AB3FBE44869B1B8C3CB0C955E2" localSheetId="10" hidden="1">[7]Ketqua!#REF!</definedName>
    <definedName name="BO35FDB2AB3FBE44869B1B8C3CB0C955E2" localSheetId="0" hidden="1">#REF!</definedName>
    <definedName name="BO35FDB2AB3FBE44869B1B8C3CB0C955E2" hidden="1">[7]Ketqua!#REF!</definedName>
    <definedName name="BO361CD271CDE149DDACAFE0A75902BEA7" localSheetId="10" hidden="1">#REF!</definedName>
    <definedName name="BO361CD271CDE149DDACAFE0A75902BEA7" hidden="1">#REF!</definedName>
    <definedName name="BO36229FA1503B490B9C120D6B8009CFE6" localSheetId="10" hidden="1">#REF!</definedName>
    <definedName name="BO36229FA1503B490B9C120D6B8009CFE6" hidden="1">#REF!</definedName>
    <definedName name="BO36400FF89C9A46C3BBF786F7A6F287FA" localSheetId="10" hidden="1">#REF!</definedName>
    <definedName name="BO36400FF89C9A46C3BBF786F7A6F287FA" hidden="1">#REF!</definedName>
    <definedName name="BO36664B1477D445069A19156D22ACED78" localSheetId="10" hidden="1">#REF!</definedName>
    <definedName name="BO36664B1477D445069A19156D22ACED78" hidden="1">#REF!</definedName>
    <definedName name="BO366D6676AFEE4484ABCE347F2E4F7AE4" localSheetId="10" hidden="1">#REF!</definedName>
    <definedName name="BO366D6676AFEE4484ABCE347F2E4F7AE4" hidden="1">#REF!</definedName>
    <definedName name="BO36850B0C5FF24A3B907803044F256C2A" localSheetId="10" hidden="1">#REF!</definedName>
    <definedName name="BO36850B0C5FF24A3B907803044F256C2A" hidden="1">#REF!</definedName>
    <definedName name="BO368F4AD371F04BB38CB57807C1D01438" localSheetId="10" hidden="1">#REF!</definedName>
    <definedName name="BO368F4AD371F04BB38CB57807C1D01438" hidden="1">#REF!</definedName>
    <definedName name="BO36B9487F3641418B8ACA31CB944BB8AC" localSheetId="10" hidden="1">#REF!</definedName>
    <definedName name="BO36B9487F3641418B8ACA31CB944BB8AC" localSheetId="25" hidden="1">#REF!</definedName>
    <definedName name="BO36B9487F3641418B8ACA31CB944BB8AC" hidden="1">#REF!</definedName>
    <definedName name="BO36C4508DEA7F40C0A94189CB472FEECD" localSheetId="10" hidden="1">#REF!</definedName>
    <definedName name="BO36C4508DEA7F40C0A94189CB472FEECD" localSheetId="25" hidden="1">#REF!</definedName>
    <definedName name="BO36C4508DEA7F40C0A94189CB472FEECD" hidden="1">#REF!</definedName>
    <definedName name="BO36CC36EEBD19426B8489215F05CAE479" localSheetId="10" hidden="1">#REF!</definedName>
    <definedName name="BO36CC36EEBD19426B8489215F05CAE479" localSheetId="25" hidden="1">#REF!</definedName>
    <definedName name="BO36CC36EEBD19426B8489215F05CAE479" hidden="1">#REF!</definedName>
    <definedName name="BO36F15484A3C04DFF9F3A02F2965E078A" localSheetId="10" hidden="1">#REF!</definedName>
    <definedName name="BO36F15484A3C04DFF9F3A02F2965E078A" hidden="1">#REF!</definedName>
    <definedName name="BO36F8F4F092E74C3FADA3603009439CA3" localSheetId="10" hidden="1">#REF!</definedName>
    <definedName name="BO36F8F4F092E74C3FADA3603009439CA3" hidden="1">#REF!</definedName>
    <definedName name="BO36FCC1C5E1AF49029E2528DB50E43E11" localSheetId="10" hidden="1">[7]Ketqua!#REF!</definedName>
    <definedName name="BO36FCC1C5E1AF49029E2528DB50E43E11" localSheetId="0" hidden="1">#REF!</definedName>
    <definedName name="BO36FCC1C5E1AF49029E2528DB50E43E11" hidden="1">[7]Ketqua!#REF!</definedName>
    <definedName name="BO372580F35EB94DCB9B281AD98E2EDC25" localSheetId="10" hidden="1">#REF!</definedName>
    <definedName name="BO372580F35EB94DCB9B281AD98E2EDC25" hidden="1">#REF!</definedName>
    <definedName name="BO3728122716B1408E8B7F370B9BBFDADD" localSheetId="10" hidden="1">[6]lailo!#REF!</definedName>
    <definedName name="BO3728122716B1408E8B7F370B9BBFDADD" localSheetId="25" hidden="1">#REF!</definedName>
    <definedName name="BO3728122716B1408E8B7F370B9BBFDADD" localSheetId="24" hidden="1">#REF!</definedName>
    <definedName name="BO3728122716B1408E8B7F370B9BBFDADD" localSheetId="22" hidden="1">#REF!</definedName>
    <definedName name="BO3728122716B1408E8B7F370B9BBFDADD" localSheetId="0" hidden="1">#REF!</definedName>
    <definedName name="BO3728122716B1408E8B7F370B9BBFDADD" hidden="1">[6]lailo!#REF!</definedName>
    <definedName name="BO372B76582FE64CDDB640E1C4CC66816E" localSheetId="10" hidden="1">#REF!</definedName>
    <definedName name="BO372B76582FE64CDDB640E1C4CC66816E" localSheetId="25" hidden="1">#REF!</definedName>
    <definedName name="BO372B76582FE64CDDB640E1C4CC66816E" hidden="1">#REF!</definedName>
    <definedName name="BO37340AA5A61D4C2BACAB348564C36793" localSheetId="10" hidden="1">#REF!</definedName>
    <definedName name="BO37340AA5A61D4C2BACAB348564C36793" localSheetId="25" hidden="1">#REF!</definedName>
    <definedName name="BO37340AA5A61D4C2BACAB348564C36793" hidden="1">#REF!</definedName>
    <definedName name="BO37357DFCCF2E4C95A13F5E9BDBE13910" localSheetId="10" hidden="1">#REF!</definedName>
    <definedName name="BO37357DFCCF2E4C95A13F5E9BDBE13910" hidden="1">#REF!</definedName>
    <definedName name="BO374DA8768B8840DD89E1BD17E3812962" localSheetId="10" hidden="1">#REF!</definedName>
    <definedName name="BO374DA8768B8840DD89E1BD17E3812962" localSheetId="25" hidden="1">#REF!</definedName>
    <definedName name="BO374DA8768B8840DD89E1BD17E3812962" hidden="1">#REF!</definedName>
    <definedName name="BO375D335D9054414FAE3AF4C765CD8FED" localSheetId="10" hidden="1">#REF!</definedName>
    <definedName name="BO375D335D9054414FAE3AF4C765CD8FED" hidden="1">#REF!</definedName>
    <definedName name="BO376DE4D003544ECDA74174738FE1B747" localSheetId="10" hidden="1">#REF!</definedName>
    <definedName name="BO376DE4D003544ECDA74174738FE1B747" hidden="1">#REF!</definedName>
    <definedName name="BO377B7DA4F59240ABAFF4CD152B5A32BD" localSheetId="10" hidden="1">#REF!</definedName>
    <definedName name="BO377B7DA4F59240ABAFF4CD152B5A32BD" hidden="1">#REF!</definedName>
    <definedName name="BO3792264F2CE543AEB8B229F81459D3B0" localSheetId="10" hidden="1">#REF!</definedName>
    <definedName name="BO3792264F2CE543AEB8B229F81459D3B0" hidden="1">#REF!</definedName>
    <definedName name="BO37987DC4E7E64BA0A01C92162B351132" localSheetId="10" hidden="1">#REF!</definedName>
    <definedName name="BO37987DC4E7E64BA0A01C92162B351132" hidden="1">#REF!</definedName>
    <definedName name="BO37A8522087C146439B47E95567DA2B00" localSheetId="10" hidden="1">[6]lailo!#REF!</definedName>
    <definedName name="BO37A8522087C146439B47E95567DA2B00" localSheetId="25" hidden="1">#REF!</definedName>
    <definedName name="BO37A8522087C146439B47E95567DA2B00" localSheetId="24" hidden="1">#REF!</definedName>
    <definedName name="BO37A8522087C146439B47E95567DA2B00" localSheetId="22" hidden="1">#REF!</definedName>
    <definedName name="BO37A8522087C146439B47E95567DA2B00" localSheetId="0" hidden="1">#REF!</definedName>
    <definedName name="BO37A8522087C146439B47E95567DA2B00" hidden="1">[6]lailo!#REF!</definedName>
    <definedName name="BO37B380A5EF9E4B5785D42AEFE11DD44F" localSheetId="10" hidden="1">#REF!</definedName>
    <definedName name="BO37B380A5EF9E4B5785D42AEFE11DD44F" localSheetId="25" hidden="1">#REF!</definedName>
    <definedName name="BO37B380A5EF9E4B5785D42AEFE11DD44F" hidden="1">#REF!</definedName>
    <definedName name="BO37B5B0565C814B4A8335B6363188FD11" localSheetId="10" hidden="1">#REF!</definedName>
    <definedName name="BO37B5B0565C814B4A8335B6363188FD11" hidden="1">#REF!</definedName>
    <definedName name="BO37B7674CC9D940CE88895911F98A3658" localSheetId="10" hidden="1">#REF!</definedName>
    <definedName name="BO37B7674CC9D940CE88895911F98A3658" hidden="1">#REF!</definedName>
    <definedName name="BO37DE2C87F23F492A883E07ACF3059AEC" localSheetId="10" hidden="1">#REF!</definedName>
    <definedName name="BO37DE2C87F23F492A883E07ACF3059AEC" localSheetId="25" hidden="1">#REF!</definedName>
    <definedName name="BO37DE2C87F23F492A883E07ACF3059AEC" hidden="1">#REF!</definedName>
    <definedName name="BO37E5C32029EF417DBAE749FA4EA393F1" localSheetId="10" hidden="1">#REF!</definedName>
    <definedName name="BO37E5C32029EF417DBAE749FA4EA393F1" hidden="1">#REF!</definedName>
    <definedName name="BO37E9B4F24D7044948C8E1450B6B2939F" localSheetId="10" hidden="1">#REF!</definedName>
    <definedName name="BO37E9B4F24D7044948C8E1450B6B2939F" localSheetId="25" hidden="1">#REF!</definedName>
    <definedName name="BO37E9B4F24D7044948C8E1450B6B2939F" hidden="1">#REF!</definedName>
    <definedName name="BO3805FF74986D4E4E954446E3B0CA6F78" localSheetId="10" hidden="1">#REF!</definedName>
    <definedName name="BO3805FF74986D4E4E954446E3B0CA6F78" hidden="1">#REF!</definedName>
    <definedName name="BO380BDFB5B2F341DE821942CE260EF734" localSheetId="10" hidden="1">#REF!</definedName>
    <definedName name="BO380BDFB5B2F341DE821942CE260EF734" hidden="1">#REF!</definedName>
    <definedName name="BO380C1362F5C049059095DD3D5CD093B6" localSheetId="10" hidden="1">#REF!</definedName>
    <definedName name="BO380C1362F5C049059095DD3D5CD093B6" hidden="1">#REF!</definedName>
    <definedName name="BO381BA5D3D1904961827A5C2547F80342" localSheetId="10" hidden="1">#REF!</definedName>
    <definedName name="BO381BA5D3D1904961827A5C2547F80342" hidden="1">#REF!</definedName>
    <definedName name="BO382A1E6396504E4297DEF4C35772D619" localSheetId="10" hidden="1">#REF!</definedName>
    <definedName name="BO382A1E6396504E4297DEF4C35772D619" hidden="1">#REF!</definedName>
    <definedName name="BO382AB72B5084486E8979DEAE18FAB05E" localSheetId="10" hidden="1">#REF!</definedName>
    <definedName name="BO382AB72B5084486E8979DEAE18FAB05E" hidden="1">#REF!</definedName>
    <definedName name="BO3833AF0366A74FD49AF696A151BE080B" localSheetId="10" hidden="1">#REF!</definedName>
    <definedName name="BO3833AF0366A74FD49AF696A151BE080B" hidden="1">#REF!</definedName>
    <definedName name="BO38358F4EB3074DEA9456C0100889315C" localSheetId="10" hidden="1">#REF!</definedName>
    <definedName name="BO38358F4EB3074DEA9456C0100889315C" hidden="1">#REF!</definedName>
    <definedName name="BO3845D84FBF0F408F8AD81ECA1975371A" localSheetId="10" hidden="1">#REF!</definedName>
    <definedName name="BO3845D84FBF0F408F8AD81ECA1975371A" hidden="1">#REF!</definedName>
    <definedName name="BO384B1C23A2F047BB88E36A83ACA8E726" localSheetId="10" hidden="1">#REF!</definedName>
    <definedName name="BO384B1C23A2F047BB88E36A83ACA8E726" hidden="1">#REF!</definedName>
    <definedName name="BO3858F02FBCD24FCDAD01F2C896446155" localSheetId="10" hidden="1">#REF!</definedName>
    <definedName name="BO3858F02FBCD24FCDAD01F2C896446155" hidden="1">#REF!</definedName>
    <definedName name="BO3860910B7F314B8E93C1E2BDB2BC603C" localSheetId="10" hidden="1">#REF!</definedName>
    <definedName name="BO3860910B7F314B8E93C1E2BDB2BC603C" hidden="1">#REF!</definedName>
    <definedName name="BO38880C9BAD5B4C55BB1BE90ADC595507" localSheetId="10" hidden="1">#REF!</definedName>
    <definedName name="BO38880C9BAD5B4C55BB1BE90ADC595507" hidden="1">#REF!</definedName>
    <definedName name="BO38A41CF779E143F79CB56048E8EE831A" localSheetId="10" hidden="1">#REF!</definedName>
    <definedName name="BO38A41CF779E143F79CB56048E8EE831A" hidden="1">#REF!</definedName>
    <definedName name="BO38A9FA4A3B584052AB9E990F00374890" localSheetId="10" hidden="1">#REF!</definedName>
    <definedName name="BO38A9FA4A3B584052AB9E990F00374890" hidden="1">#REF!</definedName>
    <definedName name="BO38ACFF41E1054C7884A26494448FE045" localSheetId="10" hidden="1">#REF!</definedName>
    <definedName name="BO38ACFF41E1054C7884A26494448FE045" hidden="1">#REF!</definedName>
    <definedName name="BO38AEB7FA35AE4703BA65534B072B7455" localSheetId="10" hidden="1">#REF!</definedName>
    <definedName name="BO38AEB7FA35AE4703BA65534B072B7455" hidden="1">#REF!</definedName>
    <definedName name="BO38C6A5E04E454711AB215A544C43EF9A" localSheetId="10" hidden="1">#REF!</definedName>
    <definedName name="BO38C6A5E04E454711AB215A544C43EF9A" hidden="1">#REF!</definedName>
    <definedName name="BO38C7A245BD944E6DAF71D4CC689E700E" localSheetId="10" hidden="1">#REF!</definedName>
    <definedName name="BO38C7A245BD944E6DAF71D4CC689E700E" hidden="1">#REF!</definedName>
    <definedName name="BO38C852A3BEFD4E049C63EBDB6D47D298" localSheetId="10" hidden="1">#REF!</definedName>
    <definedName name="BO38C852A3BEFD4E049C63EBDB6D47D298" hidden="1">#REF!</definedName>
    <definedName name="BO38D898D4B14F4460A586C53095BA18F1" localSheetId="10" hidden="1">#REF!</definedName>
    <definedName name="BO38D898D4B14F4460A586C53095BA18F1" hidden="1">#REF!</definedName>
    <definedName name="BO38DB88D5EA76448681C9344402936062" localSheetId="10" hidden="1">#REF!</definedName>
    <definedName name="BO38DB88D5EA76448681C9344402936062" hidden="1">#REF!</definedName>
    <definedName name="BO38E08F936A624D69BF859377C8C692BA" localSheetId="10" hidden="1">#REF!</definedName>
    <definedName name="BO38E08F936A624D69BF859377C8C692BA" hidden="1">#REF!</definedName>
    <definedName name="BO38E2291784D446E59218071F4DBDB8E0" localSheetId="10" hidden="1">#REF!</definedName>
    <definedName name="BO38E2291784D446E59218071F4DBDB8E0" hidden="1">#REF!</definedName>
    <definedName name="BO38EA9067C1B14EAFA815E47B0EDFB2C0" localSheetId="10" hidden="1">#REF!</definedName>
    <definedName name="BO38EA9067C1B14EAFA815E47B0EDFB2C0" hidden="1">#REF!</definedName>
    <definedName name="BO3905A32D80CC4E4ABF239EBD20D3FB27" localSheetId="10" hidden="1">#REF!</definedName>
    <definedName name="BO3905A32D80CC4E4ABF239EBD20D3FB27" hidden="1">#REF!</definedName>
    <definedName name="BO3909BFA3143A4B58B6B8CEB581E9528C" localSheetId="10" hidden="1">[6]lailo!#REF!</definedName>
    <definedName name="BO3909BFA3143A4B58B6B8CEB581E9528C" localSheetId="25" hidden="1">#REF!</definedName>
    <definedName name="BO3909BFA3143A4B58B6B8CEB581E9528C" localSheetId="24" hidden="1">#REF!</definedName>
    <definedName name="BO3909BFA3143A4B58B6B8CEB581E9528C" localSheetId="22" hidden="1">#REF!</definedName>
    <definedName name="BO3909BFA3143A4B58B6B8CEB581E9528C" localSheetId="0" hidden="1">#REF!</definedName>
    <definedName name="BO3909BFA3143A4B58B6B8CEB581E9528C" hidden="1">[6]lailo!#REF!</definedName>
    <definedName name="BO391485D7A3744249AFEF297F87D28D9C" localSheetId="10" hidden="1">#REF!</definedName>
    <definedName name="BO391485D7A3744249AFEF297F87D28D9C" localSheetId="25" hidden="1">#REF!</definedName>
    <definedName name="BO391485D7A3744249AFEF297F87D28D9C" hidden="1">#REF!</definedName>
    <definedName name="BO39253DB67439440A8208AFD7A588CDDB" localSheetId="10" hidden="1">#REF!</definedName>
    <definedName name="BO39253DB67439440A8208AFD7A588CDDB" hidden="1">#REF!</definedName>
    <definedName name="BO392A098005984AFF8D735A33037308AD" localSheetId="0" hidden="1">#REF!</definedName>
    <definedName name="BO392A098005984AFF8D735A33037308AD" hidden="1">[7]Ketqua!$I$4:$U$4</definedName>
    <definedName name="BO392F5AFEC2BE4937BD3679C489E57222" localSheetId="10" hidden="1">#REF!</definedName>
    <definedName name="BO392F5AFEC2BE4937BD3679C489E57222" localSheetId="25" hidden="1">#REF!</definedName>
    <definedName name="BO392F5AFEC2BE4937BD3679C489E57222" hidden="1">#REF!</definedName>
    <definedName name="BO3949FD8C43E84F93B3A81C3E9948A54A" localSheetId="10" hidden="1">#REF!</definedName>
    <definedName name="BO3949FD8C43E84F93B3A81C3E9948A54A" hidden="1">#REF!</definedName>
    <definedName name="BO394F50F2B1F041FC8CEEF06DA709E3C0" localSheetId="10" hidden="1">#REF!</definedName>
    <definedName name="BO394F50F2B1F041FC8CEEF06DA709E3C0" localSheetId="25" hidden="1">#REF!</definedName>
    <definedName name="BO394F50F2B1F041FC8CEEF06DA709E3C0" hidden="1">#REF!</definedName>
    <definedName name="BO39756B922D9C432DBFA61969CBCA9537" localSheetId="10" hidden="1">#REF!</definedName>
    <definedName name="BO39756B922D9C432DBFA61969CBCA9537" hidden="1">#REF!</definedName>
    <definedName name="BO3985A4598A9D481AAE5ECB1A0809010B" localSheetId="10" hidden="1">#REF!</definedName>
    <definedName name="BO3985A4598A9D481AAE5ECB1A0809010B" hidden="1">#REF!</definedName>
    <definedName name="BO39885748B68841FCB380E071FCAACD45" localSheetId="10" hidden="1">#REF!</definedName>
    <definedName name="BO39885748B68841FCB380E071FCAACD45" hidden="1">#REF!</definedName>
    <definedName name="BO39988816C53E418DBF7E44AA1E4EA016" localSheetId="10" hidden="1">#REF!</definedName>
    <definedName name="BO39988816C53E418DBF7E44AA1E4EA016" hidden="1">#REF!</definedName>
    <definedName name="BO399E5D7E445147B68FD2A13DF7A45368" localSheetId="10" hidden="1">[8]Giaitrinh!#REF!</definedName>
    <definedName name="BO399E5D7E445147B68FD2A13DF7A45368" localSheetId="0" hidden="1">#REF!</definedName>
    <definedName name="BO399E5D7E445147B68FD2A13DF7A45368" hidden="1">[8]Giaitrinh!#REF!</definedName>
    <definedName name="BO399E898D81B24AB29973E46703961D2A" localSheetId="10" hidden="1">#REF!</definedName>
    <definedName name="BO399E898D81B24AB29973E46703961D2A" hidden="1">#REF!</definedName>
    <definedName name="BO39A1D382DADD49169680C4D2158FB11D" localSheetId="10" hidden="1">#REF!</definedName>
    <definedName name="BO39A1D382DADD49169680C4D2158FB11D" hidden="1">#REF!</definedName>
    <definedName name="BO39A392411DC44588A12AD338FD5B7171" localSheetId="10" hidden="1">#REF!</definedName>
    <definedName name="BO39A392411DC44588A12AD338FD5B7171" hidden="1">#REF!</definedName>
    <definedName name="BO39A42AF3D9DD42E98E5C5FFF35775A0D" localSheetId="10" hidden="1">#REF!</definedName>
    <definedName name="BO39A42AF3D9DD42E98E5C5FFF35775A0D" hidden="1">#REF!</definedName>
    <definedName name="BO39B50DA3D1EA4BEDBB225AD6845FE6FF" localSheetId="10" hidden="1">#REF!</definedName>
    <definedName name="BO39B50DA3D1EA4BEDBB225AD6845FE6FF" hidden="1">#REF!</definedName>
    <definedName name="BO39B7451E2AAF47BE960AD17DF0F782DE" localSheetId="10" hidden="1">#REF!</definedName>
    <definedName name="BO39B7451E2AAF47BE960AD17DF0F782DE" hidden="1">#REF!</definedName>
    <definedName name="BO39C193184E7C4F8F84819185AAE66C7B" localSheetId="10" hidden="1">#REF!</definedName>
    <definedName name="BO39C193184E7C4F8F84819185AAE66C7B" hidden="1">#REF!</definedName>
    <definedName name="BO39CB891DF0E94491AB4A94D8C58BB0A1" localSheetId="10" hidden="1">#REF!</definedName>
    <definedName name="BO39CB891DF0E94491AB4A94D8C58BB0A1" hidden="1">#REF!</definedName>
    <definedName name="BO39D7F0EB4B3148E7B7BE8DAB5CFD140F" localSheetId="10" hidden="1">#REF!</definedName>
    <definedName name="BO39D7F0EB4B3148E7B7BE8DAB5CFD140F" hidden="1">#REF!</definedName>
    <definedName name="BO39E93846D34F4481997BAB1C14AA417D" localSheetId="10" hidden="1">#REF!</definedName>
    <definedName name="BO39E93846D34F4481997BAB1C14AA417D" hidden="1">#REF!</definedName>
    <definedName name="BO39ECCBD90BAE46D5897252E4AD51E92A" localSheetId="10" hidden="1">#REF!</definedName>
    <definedName name="BO39ECCBD90BAE46D5897252E4AD51E92A" hidden="1">#REF!</definedName>
    <definedName name="BO39F1C0CF94004E2AAC6539D1393D3197" localSheetId="10" hidden="1">#REF!</definedName>
    <definedName name="BO39F1C0CF94004E2AAC6539D1393D3197" hidden="1">#REF!</definedName>
    <definedName name="BO39F8056FEEF141EAAC3CB8637657E823" localSheetId="10" hidden="1">#REF!</definedName>
    <definedName name="BO39F8056FEEF141EAAC3CB8637657E823" hidden="1">#REF!</definedName>
    <definedName name="BO3A082BF9E2544F1B8E70C6A31AC774D0" localSheetId="10" hidden="1">#REF!</definedName>
    <definedName name="BO3A082BF9E2544F1B8E70C6A31AC774D0" hidden="1">#REF!</definedName>
    <definedName name="BO3A0BA0E91DAE4579BBD495FE36F95B7E" localSheetId="10" hidden="1">#REF!</definedName>
    <definedName name="BO3A0BA0E91DAE4579BBD495FE36F95B7E" hidden="1">#REF!</definedName>
    <definedName name="BO3A231BD9A23C4FDCBF6F696E1A5ECAD0" localSheetId="10" hidden="1">#REF!</definedName>
    <definedName name="BO3A231BD9A23C4FDCBF6F696E1A5ECAD0" hidden="1">#REF!</definedName>
    <definedName name="BO3A302AAAA99A45A4B52693FD8F28331A" localSheetId="10" hidden="1">#REF!</definedName>
    <definedName name="BO3A302AAAA99A45A4B52693FD8F28331A" hidden="1">#REF!</definedName>
    <definedName name="BO3A309A78D58A4D8DA0112124B97664D2" localSheetId="10" hidden="1">#REF!</definedName>
    <definedName name="BO3A309A78D58A4D8DA0112124B97664D2" hidden="1">#REF!</definedName>
    <definedName name="BO3A3BDD3BEC6C4C3997F49262585037D2" localSheetId="10" hidden="1">#REF!</definedName>
    <definedName name="BO3A3BDD3BEC6C4C3997F49262585037D2" hidden="1">#REF!</definedName>
    <definedName name="BO3A498BF898CC42EB8475ADF78D5F459D" localSheetId="10" hidden="1">#REF!</definedName>
    <definedName name="BO3A498BF898CC42EB8475ADF78D5F459D" hidden="1">#REF!</definedName>
    <definedName name="BO3A6A9E2B4DE641478A77ABFA2941AA4C" localSheetId="10" hidden="1">#REF!</definedName>
    <definedName name="BO3A6A9E2B4DE641478A77ABFA2941AA4C" hidden="1">#REF!</definedName>
    <definedName name="BO3A7BEE7E3EFD480AA772048E5372CDAB" localSheetId="10" hidden="1">#REF!</definedName>
    <definedName name="BO3A7BEE7E3EFD480AA772048E5372CDAB" hidden="1">#REF!</definedName>
    <definedName name="BO3A8D374CA8A6407D9DDE8967BC719965" localSheetId="10" hidden="1">#REF!</definedName>
    <definedName name="BO3A8D374CA8A6407D9DDE8967BC719965" hidden="1">#REF!</definedName>
    <definedName name="BO3A9B34DFE8A742B487EF3D486DAB6796" localSheetId="10" hidden="1">#REF!</definedName>
    <definedName name="BO3A9B34DFE8A742B487EF3D486DAB6796" hidden="1">#REF!</definedName>
    <definedName name="BO3ABD65BAE2F140A4A16C912B5EE21F8F" localSheetId="10" hidden="1">#REF!</definedName>
    <definedName name="BO3ABD65BAE2F140A4A16C912B5EE21F8F" hidden="1">#REF!</definedName>
    <definedName name="BO3AC2A9FDD45D446BBDC4DA26B0A39772" localSheetId="10" hidden="1">#REF!</definedName>
    <definedName name="BO3AC2A9FDD45D446BBDC4DA26B0A39772" hidden="1">#REF!</definedName>
    <definedName name="BO3ACB7C4849DE463297CDF3DAC73C5285" localSheetId="10" hidden="1">#REF!</definedName>
    <definedName name="BO3ACB7C4849DE463297CDF3DAC73C5285" hidden="1">#REF!</definedName>
    <definedName name="BO3ADDEB4313F740D0B5D5C9F254C3976C" localSheetId="10" hidden="1">#REF!</definedName>
    <definedName name="BO3ADDEB4313F740D0B5D5C9F254C3976C" hidden="1">#REF!</definedName>
    <definedName name="BO3AE0DE712186448FAFA5C4A7BF05A200" localSheetId="10" hidden="1">#REF!</definedName>
    <definedName name="BO3AE0DE712186448FAFA5C4A7BF05A200" hidden="1">#REF!</definedName>
    <definedName name="BO3AE41EA4A3164A209AB34C8C50631526" localSheetId="10" hidden="1">#REF!</definedName>
    <definedName name="BO3AE41EA4A3164A209AB34C8C50631526" hidden="1">#REF!</definedName>
    <definedName name="BO3B02E8F8E6B94C10B3E37C67BA50F8F7" localSheetId="10" hidden="1">#REF!</definedName>
    <definedName name="BO3B02E8F8E6B94C10B3E37C67BA50F8F7" hidden="1">#REF!</definedName>
    <definedName name="BO3B1B3DA9259A455C9ACEBCBBE041D12D" localSheetId="10" hidden="1">#REF!</definedName>
    <definedName name="BO3B1B3DA9259A455C9ACEBCBBE041D12D" hidden="1">#REF!</definedName>
    <definedName name="BO3B2CDB5333A74563A69EF8EE0FB8BAEA" localSheetId="10" hidden="1">#REF!</definedName>
    <definedName name="BO3B2CDB5333A74563A69EF8EE0FB8BAEA" hidden="1">#REF!</definedName>
    <definedName name="BO3B303A9A732542CEB07F8235F68B611B" localSheetId="10" hidden="1">#REF!</definedName>
    <definedName name="BO3B303A9A732542CEB07F8235F68B611B" hidden="1">#REF!</definedName>
    <definedName name="BO3B46AD7B22E9452EA7B74971395C2D28" localSheetId="10" hidden="1">#REF!</definedName>
    <definedName name="BO3B46AD7B22E9452EA7B74971395C2D28" hidden="1">#REF!</definedName>
    <definedName name="BO3B4B4359ACB74AA28F48054B266015F7" localSheetId="10" hidden="1">#REF!</definedName>
    <definedName name="BO3B4B4359ACB74AA28F48054B266015F7" hidden="1">#REF!</definedName>
    <definedName name="BO3B6144B377CE45D39F7399D88759882F" localSheetId="10" hidden="1">#REF!</definedName>
    <definedName name="BO3B6144B377CE45D39F7399D88759882F" hidden="1">#REF!</definedName>
    <definedName name="BO3B69F70D80D24E68B90597EA312D2252" localSheetId="10" hidden="1">#REF!</definedName>
    <definedName name="BO3B69F70D80D24E68B90597EA312D2252" hidden="1">#REF!</definedName>
    <definedName name="BO3B704C8087B542E29B354FC73C2EB35C" localSheetId="10" hidden="1">#REF!</definedName>
    <definedName name="BO3B704C8087B542E29B354FC73C2EB35C" hidden="1">#REF!</definedName>
    <definedName name="BO3B8EDFAE9CEF4668895EF6B04607C798" localSheetId="0" hidden="1">#REF!</definedName>
    <definedName name="BO3B8EDFAE9CEF4668895EF6B04607C798" hidden="1">[7]Ketqua!$I$11:$U$11</definedName>
    <definedName name="BO3BB1FCE0D8D34D60B9C97911F55F888B" localSheetId="10" hidden="1">#REF!</definedName>
    <definedName name="BO3BB1FCE0D8D34D60B9C97911F55F888B" hidden="1">#REF!</definedName>
    <definedName name="BO3BB47AFD6C3C4971AFD5084619AE3BC2" localSheetId="10" hidden="1">#REF!</definedName>
    <definedName name="BO3BB47AFD6C3C4971AFD5084619AE3BC2" hidden="1">#REF!</definedName>
    <definedName name="BO3BBB82BB706843BC90A32933333AC14B" localSheetId="10" hidden="1">#REF!</definedName>
    <definedName name="BO3BBB82BB706843BC90A32933333AC14B" hidden="1">#REF!</definedName>
    <definedName name="BO3BDEAE21F10241608264370D63F42C81" localSheetId="10" hidden="1">#REF!</definedName>
    <definedName name="BO3BDEAE21F10241608264370D63F42C81" hidden="1">#REF!</definedName>
    <definedName name="BO3BFFC976FA9B48C4A3837B2DF792D717" localSheetId="10" hidden="1">#REF!</definedName>
    <definedName name="BO3BFFC976FA9B48C4A3837B2DF792D717" hidden="1">#REF!</definedName>
    <definedName name="BO3C009D6162E945079F62871652230BC5" localSheetId="10" hidden="1">#REF!</definedName>
    <definedName name="BO3C009D6162E945079F62871652230BC5" hidden="1">#REF!</definedName>
    <definedName name="BO3C06EB17E87B4F95AA9705D0810CA23A" localSheetId="10" hidden="1">#REF!</definedName>
    <definedName name="BO3C06EB17E87B4F95AA9705D0810CA23A" hidden="1">#REF!</definedName>
    <definedName name="BO3C2040FAEA0E4F0F9AE59BA082DF29C0" localSheetId="10" hidden="1">#REF!</definedName>
    <definedName name="BO3C2040FAEA0E4F0F9AE59BA082DF29C0" hidden="1">#REF!</definedName>
    <definedName name="BO3C20AA00B8524A36A69E57CC252BA225" localSheetId="10" hidden="1">#REF!</definedName>
    <definedName name="BO3C20AA00B8524A36A69E57CC252BA225" hidden="1">#REF!</definedName>
    <definedName name="BO3C2452A4E0E9497692527DA970710D00" localSheetId="10" hidden="1">#REF!</definedName>
    <definedName name="BO3C2452A4E0E9497692527DA970710D00" hidden="1">#REF!</definedName>
    <definedName name="BO3C27A8CCF46440DFA286B770A5F55B3C" localSheetId="10" hidden="1">#REF!</definedName>
    <definedName name="BO3C27A8CCF46440DFA286B770A5F55B3C" hidden="1">#REF!</definedName>
    <definedName name="BO3C419CB004854AE2935F1E064428A32F" localSheetId="10" hidden="1">#REF!</definedName>
    <definedName name="BO3C419CB004854AE2935F1E064428A32F" hidden="1">#REF!</definedName>
    <definedName name="BO3C422DC098C34CF1AA80F4C76DA45CFD" localSheetId="10" hidden="1">#REF!</definedName>
    <definedName name="BO3C422DC098C34CF1AA80F4C76DA45CFD" hidden="1">#REF!</definedName>
    <definedName name="BO3C690EE4FC0A4846BF2BD994CD0FEA6B" localSheetId="10" hidden="1">#REF!</definedName>
    <definedName name="BO3C690EE4FC0A4846BF2BD994CD0FEA6B" hidden="1">#REF!</definedName>
    <definedName name="BO3C82848169FA4D11A8672F7A9FE72C51" localSheetId="10" hidden="1">#REF!</definedName>
    <definedName name="BO3C82848169FA4D11A8672F7A9FE72C51" hidden="1">#REF!</definedName>
    <definedName name="BO3C98730A70FB4EF395F688F4CD7413F7" localSheetId="10" hidden="1">#REF!</definedName>
    <definedName name="BO3C98730A70FB4EF395F688F4CD7413F7" hidden="1">#REF!</definedName>
    <definedName name="BO3C99E538887C4467A365E8624D9B808D" localSheetId="10" hidden="1">#REF!</definedName>
    <definedName name="BO3C99E538887C4467A365E8624D9B808D" hidden="1">#REF!</definedName>
    <definedName name="BO3CB504CE67F84322A30047C7F65DA37A" localSheetId="10" hidden="1">#REF!</definedName>
    <definedName name="BO3CB504CE67F84322A30047C7F65DA37A" hidden="1">#REF!</definedName>
    <definedName name="BO3CCC9B2BC38C4D488D8B1493A73B781B" localSheetId="10" hidden="1">#REF!</definedName>
    <definedName name="BO3CCC9B2BC38C4D488D8B1493A73B781B" hidden="1">#REF!</definedName>
    <definedName name="BO3CF460B8A5E946E8BDFBA44D273CAC49" localSheetId="10" hidden="1">#REF!</definedName>
    <definedName name="BO3CF460B8A5E946E8BDFBA44D273CAC49" hidden="1">#REF!</definedName>
    <definedName name="BO3D04697C553443CE81E5698A9A11D376" localSheetId="10" hidden="1">#REF!</definedName>
    <definedName name="BO3D04697C553443CE81E5698A9A11D376" hidden="1">#REF!</definedName>
    <definedName name="BO3D1106863D374B788E66E383A493EFFD" localSheetId="10" hidden="1">#REF!</definedName>
    <definedName name="BO3D1106863D374B788E66E383A493EFFD" hidden="1">#REF!</definedName>
    <definedName name="BO3D1A10996843471B9599D1F9A98B8BE9" localSheetId="10" hidden="1">#REF!</definedName>
    <definedName name="BO3D1A10996843471B9599D1F9A98B8BE9" hidden="1">#REF!</definedName>
    <definedName name="BO3D2A93D0CEE640F2A7237D66055200CB" localSheetId="10" hidden="1">#REF!</definedName>
    <definedName name="BO3D2A93D0CEE640F2A7237D66055200CB" localSheetId="25" hidden="1">#REF!</definedName>
    <definedName name="BO3D2A93D0CEE640F2A7237D66055200CB" hidden="1">#REF!</definedName>
    <definedName name="BO3D2F486FFEA84E548438ED9ED135ADB5" localSheetId="10" hidden="1">#REF!</definedName>
    <definedName name="BO3D2F486FFEA84E548438ED9ED135ADB5" localSheetId="25" hidden="1">#REF!</definedName>
    <definedName name="BO3D2F486FFEA84E548438ED9ED135ADB5" hidden="1">#REF!</definedName>
    <definedName name="BO3D344CA86F824CC58E2074DCE334FF25" localSheetId="10" hidden="1">#REF!</definedName>
    <definedName name="BO3D344CA86F824CC58E2074DCE334FF25" localSheetId="25" hidden="1">#REF!</definedName>
    <definedName name="BO3D344CA86F824CC58E2074DCE334FF25" hidden="1">#REF!</definedName>
    <definedName name="BO3D4564B23F3B4C9895009145888A42D0" localSheetId="10" hidden="1">#REF!</definedName>
    <definedName name="BO3D4564B23F3B4C9895009145888A42D0" localSheetId="25" hidden="1">#REF!</definedName>
    <definedName name="BO3D4564B23F3B4C9895009145888A42D0" hidden="1">#REF!</definedName>
    <definedName name="BO3D49C3ACBF084CF2854C8BDB4F4D4739" localSheetId="10" hidden="1">#REF!</definedName>
    <definedName name="BO3D49C3ACBF084CF2854C8BDB4F4D4739" localSheetId="25" hidden="1">#REF!</definedName>
    <definedName name="BO3D49C3ACBF084CF2854C8BDB4F4D4739" hidden="1">#REF!</definedName>
    <definedName name="BO3D4DADB8C3B3486BB54ED2DD9C4828A9" localSheetId="10" hidden="1">#REF!</definedName>
    <definedName name="BO3D4DADB8C3B3486BB54ED2DD9C4828A9" hidden="1">#REF!</definedName>
    <definedName name="BO3D58F6B200714A04B8FB8517E9A5ABBD" localSheetId="10" hidden="1">#REF!</definedName>
    <definedName name="BO3D58F6B200714A04B8FB8517E9A5ABBD" hidden="1">#REF!</definedName>
    <definedName name="BO3D5A94F872944439AEFDA585DD8D96C0" localSheetId="10" hidden="1">#REF!</definedName>
    <definedName name="BO3D5A94F872944439AEFDA585DD8D96C0" hidden="1">#REF!</definedName>
    <definedName name="BO3D63A776BB8B413697ACFD0792A79F25" localSheetId="10" hidden="1">#REF!</definedName>
    <definedName name="BO3D63A776BB8B413697ACFD0792A79F25" hidden="1">#REF!</definedName>
    <definedName name="BO3D8149A4C7DD46C098821ABD82FCCBFC" localSheetId="10" hidden="1">#REF!</definedName>
    <definedName name="BO3D8149A4C7DD46C098821ABD82FCCBFC" hidden="1">#REF!</definedName>
    <definedName name="BO3DC117E13B3C42B9907D611763187DDF" localSheetId="10" hidden="1">#REF!</definedName>
    <definedName name="BO3DC117E13B3C42B9907D611763187DDF" hidden="1">#REF!</definedName>
    <definedName name="BO3DD455DA9C3F4985830B274EB82D6985" localSheetId="10" hidden="1">#REF!</definedName>
    <definedName name="BO3DD455DA9C3F4985830B274EB82D6985" hidden="1">#REF!</definedName>
    <definedName name="BO3DD8925F4ED1403BA08078768C0A4C45" localSheetId="10" hidden="1">#REF!</definedName>
    <definedName name="BO3DD8925F4ED1403BA08078768C0A4C45" hidden="1">#REF!</definedName>
    <definedName name="BO3DF299FE9B5B44C7963D1B09FF3DB4A1" localSheetId="10" hidden="1">#REF!</definedName>
    <definedName name="BO3DF299FE9B5B44C7963D1B09FF3DB4A1" hidden="1">#REF!</definedName>
    <definedName name="BO3DFD3150EBD24A179876FCA23FC32956" localSheetId="10" hidden="1">#REF!</definedName>
    <definedName name="BO3DFD3150EBD24A179876FCA23FC32956" hidden="1">#REF!</definedName>
    <definedName name="BO3DFEB735DF724D6A8195AAA7B2170B35" localSheetId="10" hidden="1">#REF!</definedName>
    <definedName name="BO3DFEB735DF724D6A8195AAA7B2170B35" hidden="1">#REF!</definedName>
    <definedName name="BO3E07E937F13046F48C23FB837C43BEC3" localSheetId="10" hidden="1">#REF!</definedName>
    <definedName name="BO3E07E937F13046F48C23FB837C43BEC3" hidden="1">#REF!</definedName>
    <definedName name="BO3E0B648F64D242B6B9E0CABA98A66A26" localSheetId="10" hidden="1">#REF!</definedName>
    <definedName name="BO3E0B648F64D242B6B9E0CABA98A66A26" hidden="1">#REF!</definedName>
    <definedName name="BO3E2ABB9A8F2D4DB7A7A51D906D984800" localSheetId="10" hidden="1">#REF!</definedName>
    <definedName name="BO3E2ABB9A8F2D4DB7A7A51D906D984800" hidden="1">#REF!</definedName>
    <definedName name="BO3E3B69E4A48549E397F924DAB3FD5677" localSheetId="10" hidden="1">#REF!</definedName>
    <definedName name="BO3E3B69E4A48549E397F924DAB3FD5677" hidden="1">#REF!</definedName>
    <definedName name="BO3E44B34E81934F858FED8ABE3415A299" localSheetId="10" hidden="1">#REF!</definedName>
    <definedName name="BO3E44B34E81934F858FED8ABE3415A299" hidden="1">#REF!</definedName>
    <definedName name="BO3E459BCD5325438A8CB8D2C92AFA1CCA" localSheetId="10" hidden="1">#REF!</definedName>
    <definedName name="BO3E459BCD5325438A8CB8D2C92AFA1CCA" hidden="1">#REF!</definedName>
    <definedName name="BO3E4674A939C24DFAA1C88B525C373305" localSheetId="10" hidden="1">[8]Giaitrinh!#REF!</definedName>
    <definedName name="BO3E4674A939C24DFAA1C88B525C373305" localSheetId="0" hidden="1">#REF!</definedName>
    <definedName name="BO3E4674A939C24DFAA1C88B525C373305" hidden="1">[8]Giaitrinh!#REF!</definedName>
    <definedName name="BO3E47F0D838F3454DA566A603391E2CA9" localSheetId="10" hidden="1">#REF!</definedName>
    <definedName name="BO3E47F0D838F3454DA566A603391E2CA9" hidden="1">#REF!</definedName>
    <definedName name="BO3E58EA1F6C6B4B1EA49307682BA84A0D" localSheetId="10" hidden="1">#REF!</definedName>
    <definedName name="BO3E58EA1F6C6B4B1EA49307682BA84A0D" hidden="1">#REF!</definedName>
    <definedName name="BO3E7FBEBF3E3B4877BA4A6DFA9A116BD1" localSheetId="10" hidden="1">#REF!</definedName>
    <definedName name="BO3E7FBEBF3E3B4877BA4A6DFA9A116BD1" hidden="1">#REF!</definedName>
    <definedName name="BO3EA4D71C982148B2BA47407118E2D06A" localSheetId="10" hidden="1">#REF!</definedName>
    <definedName name="BO3EA4D71C982148B2BA47407118E2D06A" hidden="1">#REF!</definedName>
    <definedName name="BO3EB98F7D879348158884714BB62D2C9B" localSheetId="10" hidden="1">[8]xml!#REF!</definedName>
    <definedName name="BO3EB98F7D879348158884714BB62D2C9B" localSheetId="0" hidden="1">#REF!</definedName>
    <definedName name="BO3EB98F7D879348158884714BB62D2C9B" hidden="1">[8]xml!#REF!</definedName>
    <definedName name="BO3EDDDE35F2BC4BF9A8EAD3D01D0AFA69" localSheetId="10" hidden="1">#REF!</definedName>
    <definedName name="BO3EDDDE35F2BC4BF9A8EAD3D01D0AFA69" hidden="1">#REF!</definedName>
    <definedName name="BO3EEDD1275B594EE6931BB2B423647F40" localSheetId="10" hidden="1">#REF!</definedName>
    <definedName name="BO3EEDD1275B594EE6931BB2B423647F40" hidden="1">#REF!</definedName>
    <definedName name="BO3F00F2E605A84C248AEFDEF964BF8003" localSheetId="10" hidden="1">#REF!</definedName>
    <definedName name="BO3F00F2E605A84C248AEFDEF964BF8003" hidden="1">#REF!</definedName>
    <definedName name="BO3F0398545889487D954D70C6205F57CF" localSheetId="10" hidden="1">[7]Ketqua!#REF!</definedName>
    <definedName name="BO3F0398545889487D954D70C6205F57CF" localSheetId="0" hidden="1">#REF!</definedName>
    <definedName name="BO3F0398545889487D954D70C6205F57CF" hidden="1">[7]Ketqua!#REF!</definedName>
    <definedName name="BO3F1562F088B64257BDECA4996A9FB66B" localSheetId="10" hidden="1">#REF!</definedName>
    <definedName name="BO3F1562F088B64257BDECA4996A9FB66B" hidden="1">#REF!</definedName>
    <definedName name="BO3F3294E57B9647968D10CFA39A0D80ED" localSheetId="10" hidden="1">#REF!</definedName>
    <definedName name="BO3F3294E57B9647968D10CFA39A0D80ED" hidden="1">#REF!</definedName>
    <definedName name="BO3F4B598DFBCE4609B65057CE90121278" localSheetId="10" hidden="1">#REF!</definedName>
    <definedName name="BO3F4B598DFBCE4609B65057CE90121278" hidden="1">#REF!</definedName>
    <definedName name="BO3F698B30FA064BED80373131F8DA772C" localSheetId="10" hidden="1">#REF!</definedName>
    <definedName name="BO3F698B30FA064BED80373131F8DA772C" hidden="1">#REF!</definedName>
    <definedName name="BO3F8A8F5552A148359E8D094469D72F7B" localSheetId="10" hidden="1">#REF!</definedName>
    <definedName name="BO3F8A8F5552A148359E8D094469D72F7B" hidden="1">#REF!</definedName>
    <definedName name="BO3F9E4F72F7344C8797FE289DFD0BB660" localSheetId="10" hidden="1">#REF!</definedName>
    <definedName name="BO3F9E4F72F7344C8797FE289DFD0BB660" hidden="1">#REF!</definedName>
    <definedName name="BO3FA34D64D5DD4492A3C440A2EB0A2226" localSheetId="10" hidden="1">#REF!</definedName>
    <definedName name="BO3FA34D64D5DD4492A3C440A2EB0A2226" hidden="1">#REF!</definedName>
    <definedName name="BO3FA6B2DD0EBE48EBAE25B1625634C636" localSheetId="10" hidden="1">#REF!</definedName>
    <definedName name="BO3FA6B2DD0EBE48EBAE25B1625634C636" hidden="1">#REF!</definedName>
    <definedName name="BO3FA804A2DEEC44DF99E6D77CD74316FA" localSheetId="10" hidden="1">#REF!</definedName>
    <definedName name="BO3FA804A2DEEC44DF99E6D77CD74316FA" hidden="1">#REF!</definedName>
    <definedName name="BO3FE2E13F4E574FA6AD7AABFC17EF909A" localSheetId="10" hidden="1">#REF!</definedName>
    <definedName name="BO3FE2E13F4E574FA6AD7AABFC17EF909A" hidden="1">#REF!</definedName>
    <definedName name="BO3FE97BDF42F4430989912E426BBA6502" localSheetId="10" hidden="1">#REF!</definedName>
    <definedName name="BO3FE97BDF42F4430989912E426BBA6502" hidden="1">#REF!</definedName>
    <definedName name="BO3FF06A3D405D4AFEBD23C74161F7F412" localSheetId="10" hidden="1">#REF!</definedName>
    <definedName name="BO3FF06A3D405D4AFEBD23C74161F7F412" hidden="1">#REF!</definedName>
    <definedName name="BO3FFE516B40344851A14862AFC49D6E66" localSheetId="10" hidden="1">#REF!</definedName>
    <definedName name="BO3FFE516B40344851A14862AFC49D6E66" hidden="1">#REF!</definedName>
    <definedName name="BO401E6D3F698C4F018BDA573568ADC4E6" localSheetId="10" hidden="1">#REF!</definedName>
    <definedName name="BO401E6D3F698C4F018BDA573568ADC4E6" hidden="1">#REF!</definedName>
    <definedName name="BO40245ECD8B79440BBC14C8DF1C0BF8B2" localSheetId="10" hidden="1">#REF!</definedName>
    <definedName name="BO40245ECD8B79440BBC14C8DF1C0BF8B2" hidden="1">#REF!</definedName>
    <definedName name="BO403079319B0C43EEB6940DB9EBC384AB" localSheetId="10" hidden="1">#REF!</definedName>
    <definedName name="BO403079319B0C43EEB6940DB9EBC384AB" hidden="1">#REF!</definedName>
    <definedName name="BO40355E13A4AF4311A062DC0DC188997A" localSheetId="10" hidden="1">#REF!</definedName>
    <definedName name="BO40355E13A4AF4311A062DC0DC188997A" hidden="1">#REF!</definedName>
    <definedName name="BO4057EC314CEC47798B0627DC202DE337" localSheetId="10" hidden="1">[6]lailo!#REF!</definedName>
    <definedName name="BO4057EC314CEC47798B0627DC202DE337" localSheetId="25" hidden="1">#REF!</definedName>
    <definedName name="BO4057EC314CEC47798B0627DC202DE337" localSheetId="24" hidden="1">#REF!</definedName>
    <definedName name="BO4057EC314CEC47798B0627DC202DE337" localSheetId="22" hidden="1">#REF!</definedName>
    <definedName name="BO4057EC314CEC47798B0627DC202DE337" localSheetId="0" hidden="1">#REF!</definedName>
    <definedName name="BO4057EC314CEC47798B0627DC202DE337" hidden="1">[6]lailo!#REF!</definedName>
    <definedName name="BO406956B8DA1449F7A85FCAF9D714DC11" localSheetId="10" hidden="1">#REF!</definedName>
    <definedName name="BO406956B8DA1449F7A85FCAF9D714DC11" localSheetId="25" hidden="1">#REF!</definedName>
    <definedName name="BO406956B8DA1449F7A85FCAF9D714DC11" hidden="1">#REF!</definedName>
    <definedName name="BO406B5E0DD44D489B88870815BE1210AE" localSheetId="10" hidden="1">#REF!</definedName>
    <definedName name="BO406B5E0DD44D489B88870815BE1210AE" hidden="1">#REF!</definedName>
    <definedName name="BO40A83F555A3A46FC8D7622D2461C15B6" localSheetId="10" hidden="1">#REF!</definedName>
    <definedName name="BO40A83F555A3A46FC8D7622D2461C15B6" localSheetId="25" hidden="1">#REF!</definedName>
    <definedName name="BO40A83F555A3A46FC8D7622D2461C15B6" hidden="1">#REF!</definedName>
    <definedName name="BO40B0DAC65A66497B994FCA747A9D2A39" localSheetId="10" hidden="1">#REF!</definedName>
    <definedName name="BO40B0DAC65A66497B994FCA747A9D2A39" localSheetId="25" hidden="1">#REF!</definedName>
    <definedName name="BO40B0DAC65A66497B994FCA747A9D2A39" hidden="1">#REF!</definedName>
    <definedName name="BO40C63385871F435599B49F3844E13CC2" localSheetId="10" hidden="1">#REF!</definedName>
    <definedName name="BO40C63385871F435599B49F3844E13CC2" hidden="1">#REF!</definedName>
    <definedName name="BO40C86DE5C5854E9FA416FC598691D107" localSheetId="10" hidden="1">#REF!</definedName>
    <definedName name="BO40C86DE5C5854E9FA416FC598691D107" localSheetId="25" hidden="1">#REF!</definedName>
    <definedName name="BO40C86DE5C5854E9FA416FC598691D107" hidden="1">#REF!</definedName>
    <definedName name="BO40DBB652AFEC435CBECB93AC0C44ADAB" localSheetId="10" hidden="1">#REF!</definedName>
    <definedName name="BO40DBB652AFEC435CBECB93AC0C44ADAB" localSheetId="25" hidden="1">#REF!</definedName>
    <definedName name="BO40DBB652AFEC435CBECB93AC0C44ADAB" hidden="1">#REF!</definedName>
    <definedName name="BO40E48E25225B4A02828BB2163C89438D" localSheetId="10" hidden="1">#REF!</definedName>
    <definedName name="BO40E48E25225B4A02828BB2163C89438D" localSheetId="25" hidden="1">#REF!</definedName>
    <definedName name="BO40E48E25225B4A02828BB2163C89438D" hidden="1">#REF!</definedName>
    <definedName name="BO410312A8086944CA8381547B55028E0E" localSheetId="10" hidden="1">#REF!</definedName>
    <definedName name="BO410312A8086944CA8381547B55028E0E" hidden="1">#REF!</definedName>
    <definedName name="BO41031EE5E6A248E8BA41187F37ABEDC4" localSheetId="10" hidden="1">#REF!</definedName>
    <definedName name="BO41031EE5E6A248E8BA41187F37ABEDC4" hidden="1">#REF!</definedName>
    <definedName name="BO411C13859B9846DD940DC0A353B24BE7" localSheetId="10" hidden="1">#REF!</definedName>
    <definedName name="BO411C13859B9846DD940DC0A353B24BE7" hidden="1">#REF!</definedName>
    <definedName name="BO41243F0247BF4C158DDAA73055D584C2" localSheetId="10" hidden="1">#REF!</definedName>
    <definedName name="BO41243F0247BF4C158DDAA73055D584C2" hidden="1">#REF!</definedName>
    <definedName name="BO41260E467C6A4B66B7BFDF929CD17EED" localSheetId="10" hidden="1">#REF!</definedName>
    <definedName name="BO41260E467C6A4B66B7BFDF929CD17EED" hidden="1">#REF!</definedName>
    <definedName name="BO4135D03543BD40A08EB3B933328A7109" localSheetId="10" hidden="1">#REF!</definedName>
    <definedName name="BO4135D03543BD40A08EB3B933328A7109" hidden="1">#REF!</definedName>
    <definedName name="BO415E58E2EDC64710A19A5560EF454110" localSheetId="10" hidden="1">#REF!</definedName>
    <definedName name="BO415E58E2EDC64710A19A5560EF454110" hidden="1">#REF!</definedName>
    <definedName name="BO41616448539148F68A11325B0B832164" localSheetId="10" hidden="1">#REF!</definedName>
    <definedName name="BO41616448539148F68A11325B0B832164" hidden="1">#REF!</definedName>
    <definedName name="BO41676043571047D0A758DC87F4D8C2A4" localSheetId="10" hidden="1">#REF!</definedName>
    <definedName name="BO41676043571047D0A758DC87F4D8C2A4" hidden="1">#REF!</definedName>
    <definedName name="BO4169C83E21A04810A6025B377B6CE576" localSheetId="10" hidden="1">#REF!</definedName>
    <definedName name="BO4169C83E21A04810A6025B377B6CE576" hidden="1">#REF!</definedName>
    <definedName name="BO41736F10648940F7980E8A794564F6D4" localSheetId="10" hidden="1">#REF!</definedName>
    <definedName name="BO41736F10648940F7980E8A794564F6D4" hidden="1">#REF!</definedName>
    <definedName name="BO417ED596DE2C416FBDA6BD1547497DF5" localSheetId="10" hidden="1">#REF!</definedName>
    <definedName name="BO417ED596DE2C416FBDA6BD1547497DF5" hidden="1">#REF!</definedName>
    <definedName name="BO418270B3A37648588D932CCCDECD1D57" localSheetId="10" hidden="1">#REF!</definedName>
    <definedName name="BO418270B3A37648588D932CCCDECD1D57" hidden="1">#REF!</definedName>
    <definedName name="BO41BB107A914849ABAE3078D2C7A0D711" localSheetId="10" hidden="1">#REF!</definedName>
    <definedName name="BO41BB107A914849ABAE3078D2C7A0D711" hidden="1">#REF!</definedName>
    <definedName name="BO41C9F9AFBDC248DF84A970BBB0C13F07" localSheetId="10" hidden="1">#REF!</definedName>
    <definedName name="BO41C9F9AFBDC248DF84A970BBB0C13F07" hidden="1">#REF!</definedName>
    <definedName name="BO41D812429BE0472984006118F1FD8940" localSheetId="10" hidden="1">#REF!</definedName>
    <definedName name="BO41D812429BE0472984006118F1FD8940" hidden="1">#REF!</definedName>
    <definedName name="BO41DD20B575EE48A98BE33181A6371F62" localSheetId="10" hidden="1">#REF!</definedName>
    <definedName name="BO41DD20B575EE48A98BE33181A6371F62" hidden="1">#REF!</definedName>
    <definedName name="BO41FF1036DC0E4DA69C38C814641389B3" localSheetId="10" hidden="1">#REF!</definedName>
    <definedName name="BO41FF1036DC0E4DA69C38C814641389B3" hidden="1">#REF!</definedName>
    <definedName name="BO41FF61B766784424AEC7FF81791873A4" localSheetId="10" hidden="1">#REF!</definedName>
    <definedName name="BO41FF61B766784424AEC7FF81791873A4" hidden="1">#REF!</definedName>
    <definedName name="BO420EE246BD9A4484A3CEE9E910F48F96" localSheetId="10" hidden="1">#REF!</definedName>
    <definedName name="BO420EE246BD9A4484A3CEE9E910F48F96" hidden="1">#REF!</definedName>
    <definedName name="BO4217883C6C8A412D9F87DEAB2DD56119" localSheetId="10" hidden="1">#REF!</definedName>
    <definedName name="BO4217883C6C8A412D9F87DEAB2DD56119" hidden="1">#REF!</definedName>
    <definedName name="BO421FECEE45954080B884507B26A35D8B" localSheetId="10" hidden="1">#REF!</definedName>
    <definedName name="BO421FECEE45954080B884507B26A35D8B" hidden="1">#REF!</definedName>
    <definedName name="BO4221A85BBAE74BFE98901247F57B8632" localSheetId="10" hidden="1">#REF!</definedName>
    <definedName name="BO4221A85BBAE74BFE98901247F57B8632" hidden="1">#REF!</definedName>
    <definedName name="BO42410C79967D49DA9246424E9F8E187C" localSheetId="10" hidden="1">#REF!</definedName>
    <definedName name="BO42410C79967D49DA9246424E9F8E187C" hidden="1">#REF!</definedName>
    <definedName name="BO4273FC1195AE428CB0D860732542EB6B" localSheetId="10" hidden="1">#REF!</definedName>
    <definedName name="BO4273FC1195AE428CB0D860732542EB6B" hidden="1">#REF!</definedName>
    <definedName name="BO429FEAEDBFA547BF85025B1F1844D466" localSheetId="10" hidden="1">#REF!</definedName>
    <definedName name="BO429FEAEDBFA547BF85025B1F1844D466" hidden="1">#REF!</definedName>
    <definedName name="BO42A0B3431CAC44BA97E83B69B05F5E78" localSheetId="10" hidden="1">[7]Ketqua!#REF!</definedName>
    <definedName name="BO42A0B3431CAC44BA97E83B69B05F5E78" localSheetId="0" hidden="1">#REF!</definedName>
    <definedName name="BO42A0B3431CAC44BA97E83B69B05F5E78" hidden="1">[7]Ketqua!#REF!</definedName>
    <definedName name="BO42A5BD996C7D408782243AC130FD2D1D" localSheetId="10" hidden="1">#REF!</definedName>
    <definedName name="BO42A5BD996C7D408782243AC130FD2D1D" hidden="1">#REF!</definedName>
    <definedName name="BO42AB2BC2CCE848C8AC443E2B750DB14A" localSheetId="10" hidden="1">#REF!</definedName>
    <definedName name="BO42AB2BC2CCE848C8AC443E2B750DB14A" hidden="1">#REF!</definedName>
    <definedName name="BO42C24C62919C4F06911501D27330F51B" localSheetId="10" hidden="1">#REF!</definedName>
    <definedName name="BO42C24C62919C4F06911501D27330F51B" hidden="1">#REF!</definedName>
    <definedName name="BO42C7102A3C9549A7A1E004531E8189D3" localSheetId="10" hidden="1">#REF!</definedName>
    <definedName name="BO42C7102A3C9549A7A1E004531E8189D3" hidden="1">#REF!</definedName>
    <definedName name="BO42D81867CEB44392820AB3E06D5C5875" localSheetId="10" hidden="1">#REF!</definedName>
    <definedName name="BO42D81867CEB44392820AB3E06D5C5875" hidden="1">#REF!</definedName>
    <definedName name="BO42DB59B560DD480797F4E5A255CE0336" localSheetId="10" hidden="1">#REF!</definedName>
    <definedName name="BO42DB59B560DD480797F4E5A255CE0336" hidden="1">#REF!</definedName>
    <definedName name="BO42DE0767E9894AD0ADEB4EE728EC3A14" localSheetId="10" hidden="1">#REF!</definedName>
    <definedName name="BO42DE0767E9894AD0ADEB4EE728EC3A14" hidden="1">#REF!</definedName>
    <definedName name="BO42E106C3D4A4413983C2F6ABB79F5A3C" localSheetId="10" hidden="1">#REF!</definedName>
    <definedName name="BO42E106C3D4A4413983C2F6ABB79F5A3C" hidden="1">#REF!</definedName>
    <definedName name="BO42F344B5F6214CA8BB1AE642166F8254" localSheetId="10" hidden="1">#REF!</definedName>
    <definedName name="BO42F344B5F6214CA8BB1AE642166F8254" hidden="1">#REF!</definedName>
    <definedName name="BO431F7CF865994F508B75F0C14E72E755" localSheetId="10" hidden="1">#REF!</definedName>
    <definedName name="BO431F7CF865994F508B75F0C14E72E755" hidden="1">#REF!</definedName>
    <definedName name="BO4320DAEC9A57472595ADE0FCF8777C35" localSheetId="10" hidden="1">#REF!</definedName>
    <definedName name="BO4320DAEC9A57472595ADE0FCF8777C35" hidden="1">#REF!</definedName>
    <definedName name="BO4325C4CE5A6A40EDB239CE3FEA93D616" localSheetId="10" hidden="1">[6]lailo!#REF!</definedName>
    <definedName name="BO4325C4CE5A6A40EDB239CE3FEA93D616" localSheetId="25" hidden="1">#REF!</definedName>
    <definedName name="BO4325C4CE5A6A40EDB239CE3FEA93D616" localSheetId="24" hidden="1">#REF!</definedName>
    <definedName name="BO4325C4CE5A6A40EDB239CE3FEA93D616" localSheetId="22" hidden="1">#REF!</definedName>
    <definedName name="BO4325C4CE5A6A40EDB239CE3FEA93D616" localSheetId="0" hidden="1">#REF!</definedName>
    <definedName name="BO4325C4CE5A6A40EDB239CE3FEA93D616" hidden="1">[6]lailo!#REF!</definedName>
    <definedName name="BO433499B555AB4935A23F3FB59353D2EE" localSheetId="10" hidden="1">#REF!</definedName>
    <definedName name="BO433499B555AB4935A23F3FB59353D2EE" localSheetId="25" hidden="1">#REF!</definedName>
    <definedName name="BO433499B555AB4935A23F3FB59353D2EE" hidden="1">#REF!</definedName>
    <definedName name="BO4335FDB3189549F5BF6D0B206D64D24B" localSheetId="10" hidden="1">#REF!</definedName>
    <definedName name="BO4335FDB3189549F5BF6D0B206D64D24B" hidden="1">#REF!</definedName>
    <definedName name="BO434317F8DA9741658242E88E107EFF2F" localSheetId="10" hidden="1">#REF!</definedName>
    <definedName name="BO434317F8DA9741658242E88E107EFF2F" localSheetId="25" hidden="1">#REF!</definedName>
    <definedName name="BO434317F8DA9741658242E88E107EFF2F" hidden="1">#REF!</definedName>
    <definedName name="BO435DD626F933429CBF3601013675993A" localSheetId="10" hidden="1">[8]Kehoachchitiet!#REF!</definedName>
    <definedName name="BO435DD626F933429CBF3601013675993A" localSheetId="0" hidden="1">#REF!</definedName>
    <definedName name="BO435DD626F933429CBF3601013675993A" hidden="1">[8]Kehoachchitiet!#REF!</definedName>
    <definedName name="BO43641DD769414698AF63B91F89C2CE66" localSheetId="10" hidden="1">#REF!</definedName>
    <definedName name="BO43641DD769414698AF63B91F89C2CE66" localSheetId="25" hidden="1">#REF!</definedName>
    <definedName name="BO43641DD769414698AF63B91F89C2CE66" hidden="1">#REF!</definedName>
    <definedName name="BO437340D478E246C384AB3FC8B836891C" localSheetId="10" hidden="1">#REF!</definedName>
    <definedName name="BO437340D478E246C384AB3FC8B836891C" hidden="1">#REF!</definedName>
    <definedName name="BO437B6247218446FC90C69DA42EF2740F" localSheetId="10" hidden="1">#REF!</definedName>
    <definedName name="BO437B6247218446FC90C69DA42EF2740F" hidden="1">#REF!</definedName>
    <definedName name="BO43B5E94059604478947C29F18B21D8D7" localSheetId="10" hidden="1">#REF!</definedName>
    <definedName name="BO43B5E94059604478947C29F18B21D8D7" hidden="1">#REF!</definedName>
    <definedName name="BO43BB16D693FD4B14A412C62D211E4945" localSheetId="10" hidden="1">#REF!</definedName>
    <definedName name="BO43BB16D693FD4B14A412C62D211E4945" hidden="1">#REF!</definedName>
    <definedName name="BO43C6ED75220C443CB4A3CB0484EC60D0" localSheetId="10" hidden="1">#REF!</definedName>
    <definedName name="BO43C6ED75220C443CB4A3CB0484EC60D0" hidden="1">#REF!</definedName>
    <definedName name="BO43DD2C399C0A4D70AB69F950604099C5" localSheetId="10" hidden="1">#REF!</definedName>
    <definedName name="BO43DD2C399C0A4D70AB69F950604099C5" hidden="1">#REF!</definedName>
    <definedName name="BO43EB85519579432D96861AA14F27E482" localSheetId="10" hidden="1">#REF!</definedName>
    <definedName name="BO43EB85519579432D96861AA14F27E482" hidden="1">#REF!</definedName>
    <definedName name="BO43FF37EA3FEC470BAD34B6B7B9FF9C29" localSheetId="10" hidden="1">#REF!</definedName>
    <definedName name="BO43FF37EA3FEC470BAD34B6B7B9FF9C29" hidden="1">#REF!</definedName>
    <definedName name="BO4405FE650B77473191B594E32962A972" localSheetId="10" hidden="1">#REF!</definedName>
    <definedName name="BO4405FE650B77473191B594E32962A972" hidden="1">#REF!</definedName>
    <definedName name="BO440EEAD675174955BD846EE77A000DA5" localSheetId="10" hidden="1">#REF!</definedName>
    <definedName name="BO440EEAD675174955BD846EE77A000DA5" hidden="1">#REF!</definedName>
    <definedName name="BO442358FA8333417E864723C79749E79D" localSheetId="10" hidden="1">#REF!</definedName>
    <definedName name="BO442358FA8333417E864723C79749E79D" hidden="1">#REF!</definedName>
    <definedName name="BO442BBCA5D45646AD90365043AA617937" localSheetId="10" hidden="1">#REF!</definedName>
    <definedName name="BO442BBCA5D45646AD90365043AA617937" hidden="1">#REF!</definedName>
    <definedName name="BO44305DEC1291483A9BF50984E7D8088F" localSheetId="10" hidden="1">#REF!</definedName>
    <definedName name="BO44305DEC1291483A9BF50984E7D8088F" hidden="1">#REF!</definedName>
    <definedName name="BO4448F3777E804A28B9FE5DE6398EF8E9" localSheetId="10" hidden="1">#REF!</definedName>
    <definedName name="BO4448F3777E804A28B9FE5DE6398EF8E9" hidden="1">#REF!</definedName>
    <definedName name="BO44650C66E1F2450F8F6D26CFA87EFD2F" localSheetId="10" hidden="1">#REF!</definedName>
    <definedName name="BO44650C66E1F2450F8F6D26CFA87EFD2F" hidden="1">#REF!</definedName>
    <definedName name="BO447862D0784D4CB6A29406F28A1DF6DF" localSheetId="10" hidden="1">#REF!</definedName>
    <definedName name="BO447862D0784D4CB6A29406F28A1DF6DF" hidden="1">#REF!</definedName>
    <definedName name="BO44794421BDF649C2A479F6EC511746E4" localSheetId="10" hidden="1">#REF!</definedName>
    <definedName name="BO44794421BDF649C2A479F6EC511746E4" hidden="1">#REF!</definedName>
    <definedName name="BO4483061E9B2A4171B99EC0E776EDF54F" localSheetId="10" hidden="1">#REF!</definedName>
    <definedName name="BO4483061E9B2A4171B99EC0E776EDF54F" hidden="1">#REF!</definedName>
    <definedName name="BO44856DBA988C4E0E879D3156A5E9A508" localSheetId="10" hidden="1">#REF!</definedName>
    <definedName name="BO44856DBA988C4E0E879D3156A5E9A508" hidden="1">#REF!</definedName>
    <definedName name="BO448A7EE0DCBB4BDF9A056D395A4E5D46" localSheetId="10" hidden="1">#REF!</definedName>
    <definedName name="BO448A7EE0DCBB4BDF9A056D395A4E5D46" hidden="1">#REF!</definedName>
    <definedName name="BO44966D833E7B447CB1EEF7669223CAB0" localSheetId="10" hidden="1">#REF!</definedName>
    <definedName name="BO44966D833E7B447CB1EEF7669223CAB0" hidden="1">#REF!</definedName>
    <definedName name="BO44AE8484FFA742C4B46C37615EE6FD7A" localSheetId="10" hidden="1">#REF!</definedName>
    <definedName name="BO44AE8484FFA742C4B46C37615EE6FD7A" hidden="1">#REF!</definedName>
    <definedName name="BO44C317D2FCB94123ACD72C772F41D43B" localSheetId="10" hidden="1">#REF!</definedName>
    <definedName name="BO44C317D2FCB94123ACD72C772F41D43B" hidden="1">#REF!</definedName>
    <definedName name="BO44C5C84E7EC247B397DE1BAB4E58E2D5" localSheetId="10" hidden="1">#REF!</definedName>
    <definedName name="BO44C5C84E7EC247B397DE1BAB4E58E2D5" hidden="1">#REF!</definedName>
    <definedName name="BO44CD97FFE3F348C4964C90E9ACD6D609" localSheetId="10" hidden="1">#REF!</definedName>
    <definedName name="BO44CD97FFE3F348C4964C90E9ACD6D609" hidden="1">#REF!</definedName>
    <definedName name="BO44D1CF2949C64A60A739B2A441AD051B" localSheetId="10" hidden="1">#REF!</definedName>
    <definedName name="BO44D1CF2949C64A60A739B2A441AD051B" hidden="1">#REF!</definedName>
    <definedName name="BO44D4229713E3428698EACDF7F9B51DFC" localSheetId="10" hidden="1">[8]Giaitrinh!#REF!</definedName>
    <definedName name="BO44D4229713E3428698EACDF7F9B51DFC" localSheetId="0" hidden="1">#REF!</definedName>
    <definedName name="BO44D4229713E3428698EACDF7F9B51DFC" hidden="1">[8]Giaitrinh!#REF!</definedName>
    <definedName name="BO44DA8E66CD4940489F111E91BC74453C" localSheetId="10" hidden="1">[9]Giaitrinh!#REF!</definedName>
    <definedName name="BO44DA8E66CD4940489F111E91BC74453C" localSheetId="0" hidden="1">#REF!</definedName>
    <definedName name="BO44DA8E66CD4940489F111E91BC74453C" hidden="1">[9]Giaitrinh!#REF!</definedName>
    <definedName name="BO450BF2E58EA947E1859F4E314D70B8FD" localSheetId="10" hidden="1">#REF!</definedName>
    <definedName name="BO450BF2E58EA947E1859F4E314D70B8FD" hidden="1">#REF!</definedName>
    <definedName name="BO4517FCA32061410786FEDB1D7C97D930" localSheetId="10" hidden="1">#REF!</definedName>
    <definedName name="BO4517FCA32061410786FEDB1D7C97D930" hidden="1">#REF!</definedName>
    <definedName name="BO453E695211A44670A7D5BD823FFE8B9F" localSheetId="10" hidden="1">#REF!</definedName>
    <definedName name="BO453E695211A44670A7D5BD823FFE8B9F" hidden="1">#REF!</definedName>
    <definedName name="BO454B0919734547149C52E9C479EA789E" localSheetId="10" hidden="1">#REF!</definedName>
    <definedName name="BO454B0919734547149C52E9C479EA789E" hidden="1">#REF!</definedName>
    <definedName name="BO454BFF91FD534BF88883176101908687" localSheetId="10" hidden="1">[8]Kehoachchitiet!#REF!</definedName>
    <definedName name="BO454BFF91FD534BF88883176101908687" localSheetId="0" hidden="1">#REF!</definedName>
    <definedName name="BO454BFF91FD534BF88883176101908687" hidden="1">[8]Kehoachchitiet!#REF!</definedName>
    <definedName name="BO454FCE682D15476BA296B3D94BCB2BFB" localSheetId="10" hidden="1">#REF!</definedName>
    <definedName name="BO454FCE682D15476BA296B3D94BCB2BFB" hidden="1">#REF!</definedName>
    <definedName name="BO4559A96E8A974B1DAC918F8F2EB94EF9" localSheetId="10" hidden="1">#REF!</definedName>
    <definedName name="BO4559A96E8A974B1DAC918F8F2EB94EF9" hidden="1">#REF!</definedName>
    <definedName name="BO45804B962C68497694DCF5D3FE1DA2A4" localSheetId="10" hidden="1">#REF!</definedName>
    <definedName name="BO45804B962C68497694DCF5D3FE1DA2A4" hidden="1">#REF!</definedName>
    <definedName name="BO45878D15BC764FF3AB65C7517F4B4468" localSheetId="10" hidden="1">#REF!</definedName>
    <definedName name="BO45878D15BC764FF3AB65C7517F4B4468" hidden="1">#REF!</definedName>
    <definedName name="BO4589A3998667433AB12346FFCE80C594" localSheetId="10" hidden="1">#REF!</definedName>
    <definedName name="BO4589A3998667433AB12346FFCE80C594" hidden="1">#REF!</definedName>
    <definedName name="BO45904099936743BABF24BA42E132C38D" localSheetId="10" hidden="1">#REF!</definedName>
    <definedName name="BO45904099936743BABF24BA42E132C38D" hidden="1">#REF!</definedName>
    <definedName name="BO45928791D89146CFA303388DFBD1C736" localSheetId="10" hidden="1">#REF!</definedName>
    <definedName name="BO45928791D89146CFA303388DFBD1C736" hidden="1">#REF!</definedName>
    <definedName name="BO45B21A31A07443E493B4B0CE970B67BE" localSheetId="10" hidden="1">#REF!</definedName>
    <definedName name="BO45B21A31A07443E493B4B0CE970B67BE" hidden="1">#REF!</definedName>
    <definedName name="BO45D0085A87D04401B4F9F611A1910640" localSheetId="10" hidden="1">#REF!</definedName>
    <definedName name="BO45D0085A87D04401B4F9F611A1910640" hidden="1">#REF!</definedName>
    <definedName name="BO45F6FE83A2134871849A67ECDF7C40C3" localSheetId="10" hidden="1">#REF!</definedName>
    <definedName name="BO45F6FE83A2134871849A67ECDF7C40C3" hidden="1">#REF!</definedName>
    <definedName name="BO461ADB48F2164CC09A68460175FC630C" localSheetId="10" hidden="1">#REF!</definedName>
    <definedName name="BO461ADB48F2164CC09A68460175FC630C" hidden="1">#REF!</definedName>
    <definedName name="BO463661CF73734FB0A40B7FB6F9FB14E9" localSheetId="10" hidden="1">#REF!</definedName>
    <definedName name="BO463661CF73734FB0A40B7FB6F9FB14E9" hidden="1">#REF!</definedName>
    <definedName name="BO4640BA9D61FA4EFF91C323AFF3CDD0AF" localSheetId="10" hidden="1">#REF!</definedName>
    <definedName name="BO4640BA9D61FA4EFF91C323AFF3CDD0AF" hidden="1">#REF!</definedName>
    <definedName name="BO4654F35AE4A94B88914D5564F493E506" localSheetId="10" hidden="1">#REF!</definedName>
    <definedName name="BO4654F35AE4A94B88914D5564F493E506" localSheetId="25" hidden="1">#REF!</definedName>
    <definedName name="BO4654F35AE4A94B88914D5564F493E506" hidden="1">#REF!</definedName>
    <definedName name="BO469232BE89F143549B8E870E500AC925" localSheetId="10" hidden="1">#REF!</definedName>
    <definedName name="BO469232BE89F143549B8E870E500AC925" localSheetId="25" hidden="1">#REF!</definedName>
    <definedName name="BO469232BE89F143549B8E870E500AC925" hidden="1">#REF!</definedName>
    <definedName name="BO46CE713E74794E9F8F0DAAA6B64AA6A0" localSheetId="10" hidden="1">#REF!</definedName>
    <definedName name="BO46CE713E74794E9F8F0DAAA6B64AA6A0" localSheetId="25" hidden="1">#REF!</definedName>
    <definedName name="BO46CE713E74794E9F8F0DAAA6B64AA6A0" hidden="1">#REF!</definedName>
    <definedName name="BO46DBEA407B254EC3A7F2F74C140332A7" localSheetId="10" hidden="1">#REF!</definedName>
    <definedName name="BO46DBEA407B254EC3A7F2F74C140332A7" hidden="1">#REF!</definedName>
    <definedName name="BO46E4971BDD314D19AFF57EF1186E0498" localSheetId="10" hidden="1">#REF!</definedName>
    <definedName name="BO46E4971BDD314D19AFF57EF1186E0498" hidden="1">#REF!</definedName>
    <definedName name="BO46EA610EBFC643F5B313EF854D068321" localSheetId="10" hidden="1">#REF!</definedName>
    <definedName name="BO46EA610EBFC643F5B313EF854D068321" hidden="1">#REF!</definedName>
    <definedName name="BO470BEB276B644DD69D23B9E0261E2A43" localSheetId="10" hidden="1">#REF!</definedName>
    <definedName name="BO470BEB276B644DD69D23B9E0261E2A43" hidden="1">#REF!</definedName>
    <definedName name="BO4711256397AA4016B645A39EED010AEC" localSheetId="10" hidden="1">#REF!</definedName>
    <definedName name="BO4711256397AA4016B645A39EED010AEC" hidden="1">#REF!</definedName>
    <definedName name="BO472FDF9D1E3B4E9991920C454290CCB8" localSheetId="10" hidden="1">#REF!</definedName>
    <definedName name="BO472FDF9D1E3B4E9991920C454290CCB8" hidden="1">#REF!</definedName>
    <definedName name="BO47305FE1425C42EE8297FD2C4DE5D7DC" localSheetId="10" hidden="1">#REF!</definedName>
    <definedName name="BO47305FE1425C42EE8297FD2C4DE5D7DC" hidden="1">#REF!</definedName>
    <definedName name="BO474B274A10974507BC20B22971C89927" localSheetId="10" hidden="1">#REF!</definedName>
    <definedName name="BO474B274A10974507BC20B22971C89927" hidden="1">#REF!</definedName>
    <definedName name="BO47503073D5464DFA9E49AAF712123CB8" localSheetId="10" hidden="1">#REF!</definedName>
    <definedName name="BO47503073D5464DFA9E49AAF712123CB8" hidden="1">#REF!</definedName>
    <definedName name="BO4765F1B9752F4104B13E2D2D8439107F" localSheetId="10" hidden="1">#REF!</definedName>
    <definedName name="BO4765F1B9752F4104B13E2D2D8439107F" hidden="1">#REF!</definedName>
    <definedName name="BO47738B1418294B9889FC0348BEC8078D" localSheetId="10" hidden="1">#REF!</definedName>
    <definedName name="BO47738B1418294B9889FC0348BEC8078D" hidden="1">#REF!</definedName>
    <definedName name="BO477AF323BBAF4D949363F8CF4B007300" localSheetId="10" hidden="1">#REF!</definedName>
    <definedName name="BO477AF323BBAF4D949363F8CF4B007300" hidden="1">#REF!</definedName>
    <definedName name="BO4792AAFA02C24ED6AA0BB01C79C4D53D" localSheetId="10" hidden="1">#REF!</definedName>
    <definedName name="BO4792AAFA02C24ED6AA0BB01C79C4D53D" hidden="1">#REF!</definedName>
    <definedName name="BO47B81A3C714044DBAE4F550DA61320B4" localSheetId="10" hidden="1">#REF!</definedName>
    <definedName name="BO47B81A3C714044DBAE4F550DA61320B4" hidden="1">#REF!</definedName>
    <definedName name="BO47CB1926C4224D5191C8B45468721815" localSheetId="10" hidden="1">#REF!</definedName>
    <definedName name="BO47CB1926C4224D5191C8B45468721815" hidden="1">#REF!</definedName>
    <definedName name="BO47CF2416E1E4433CB14DF1CD9BB47325" localSheetId="10" hidden="1">#REF!</definedName>
    <definedName name="BO47CF2416E1E4433CB14DF1CD9BB47325" hidden="1">#REF!</definedName>
    <definedName name="BO47D208B24F444CEC9765F7A1992B8C86" localSheetId="10" hidden="1">#REF!</definedName>
    <definedName name="BO47D208B24F444CEC9765F7A1992B8C86" hidden="1">#REF!</definedName>
    <definedName name="BO47F43F7C60F64E7C8F5511C18A7D9150" localSheetId="10" hidden="1">#REF!</definedName>
    <definedName name="BO47F43F7C60F64E7C8F5511C18A7D9150" hidden="1">#REF!</definedName>
    <definedName name="BO47FE1908C88F4900971BC7AD61476814" localSheetId="10" hidden="1">[7]Ketqua!#REF!</definedName>
    <definedName name="BO47FE1908C88F4900971BC7AD61476814" localSheetId="0" hidden="1">#REF!</definedName>
    <definedName name="BO47FE1908C88F4900971BC7AD61476814" hidden="1">[7]Ketqua!#REF!</definedName>
    <definedName name="BO4804DD0A23C449CB93E1E1206BC6D76E" localSheetId="10" hidden="1">#REF!</definedName>
    <definedName name="BO4804DD0A23C449CB93E1E1206BC6D76E" hidden="1">#REF!</definedName>
    <definedName name="BO4811BB6D363246B4B8C029A31B50EC37" localSheetId="10" hidden="1">#REF!</definedName>
    <definedName name="BO4811BB6D363246B4B8C029A31B50EC37" hidden="1">#REF!</definedName>
    <definedName name="BO48158C876A054053A8BF1B1066B5769F" localSheetId="10" hidden="1">#REF!</definedName>
    <definedName name="BO48158C876A054053A8BF1B1066B5769F" hidden="1">#REF!</definedName>
    <definedName name="BO481EEF2746434CA3955011739E810936" localSheetId="10" hidden="1">#REF!</definedName>
    <definedName name="BO481EEF2746434CA3955011739E810936" hidden="1">#REF!</definedName>
    <definedName name="BO4831E7C9F1E24C75885AEE45966CF51F" localSheetId="10" hidden="1">#REF!</definedName>
    <definedName name="BO4831E7C9F1E24C75885AEE45966CF51F" hidden="1">#REF!</definedName>
    <definedName name="BO4848436D292F4BCEA9EC60F4FC29E337" localSheetId="10" hidden="1">#REF!</definedName>
    <definedName name="BO4848436D292F4BCEA9EC60F4FC29E337" hidden="1">#REF!</definedName>
    <definedName name="BO484DA2D43C574948877D69CEA2096392" localSheetId="10" hidden="1">#REF!</definedName>
    <definedName name="BO484DA2D43C574948877D69CEA2096392" hidden="1">#REF!</definedName>
    <definedName name="BO4854E1474B1D46A19A781B3BFD329D0A" localSheetId="10" hidden="1">#REF!</definedName>
    <definedName name="BO4854E1474B1D46A19A781B3BFD329D0A" hidden="1">#REF!</definedName>
    <definedName name="BO48625DD0CD294A78BC0FD2353D172185" localSheetId="10" hidden="1">#REF!</definedName>
    <definedName name="BO48625DD0CD294A78BC0FD2353D172185" hidden="1">#REF!</definedName>
    <definedName name="BO4864DAE644064F4C863015857F2EB9B0" localSheetId="10" hidden="1">#REF!</definedName>
    <definedName name="BO4864DAE644064F4C863015857F2EB9B0" hidden="1">#REF!</definedName>
    <definedName name="BO4874FCDB87824222B8F51298606DB3AA" localSheetId="10" hidden="1">#REF!</definedName>
    <definedName name="BO4874FCDB87824222B8F51298606DB3AA" hidden="1">#REF!</definedName>
    <definedName name="BO487D47B103CC4E238C8EFE10B92F2135" localSheetId="10" hidden="1">#REF!</definedName>
    <definedName name="BO487D47B103CC4E238C8EFE10B92F2135" hidden="1">#REF!</definedName>
    <definedName name="BO48835453620245AEB7B610E2C50EAB3D" localSheetId="10" hidden="1">#REF!</definedName>
    <definedName name="BO48835453620245AEB7B610E2C50EAB3D" hidden="1">#REF!</definedName>
    <definedName name="BO4887C41B3A3D4467937C836F4CF3AEDD" localSheetId="10" hidden="1">#REF!</definedName>
    <definedName name="BO4887C41B3A3D4467937C836F4CF3AEDD" hidden="1">#REF!</definedName>
    <definedName name="BO488FBC168F184AF8846C0D796230044B" localSheetId="10" hidden="1">#REF!</definedName>
    <definedName name="BO488FBC168F184AF8846C0D796230044B" hidden="1">#REF!</definedName>
    <definedName name="BO48B69C9C3A4A4DA2AFD812AE32ED98F2" localSheetId="10" hidden="1">#REF!</definedName>
    <definedName name="BO48B69C9C3A4A4DA2AFD812AE32ED98F2" hidden="1">#REF!</definedName>
    <definedName name="BO48BFEE7784694DD1BD00F205B77FB95D" localSheetId="10" hidden="1">#REF!</definedName>
    <definedName name="BO48BFEE7784694DD1BD00F205B77FB95D" hidden="1">#REF!</definedName>
    <definedName name="BO48D151814232468CBC2887DCAC36C30D" localSheetId="10" hidden="1">#REF!</definedName>
    <definedName name="BO48D151814232468CBC2887DCAC36C30D" hidden="1">#REF!</definedName>
    <definedName name="BO48D7E34863BE4993AB520DB7520B5A44" localSheetId="10" hidden="1">#REF!</definedName>
    <definedName name="BO48D7E34863BE4993AB520DB7520B5A44" hidden="1">#REF!</definedName>
    <definedName name="BO48EBA3B837A6434EA0A818AEF37DBEF6" localSheetId="10" hidden="1">#REF!</definedName>
    <definedName name="BO48EBA3B837A6434EA0A818AEF37DBEF6" hidden="1">#REF!</definedName>
    <definedName name="BO48EE5418E8DD4622BB78F4DF1C2A142A" localSheetId="0" hidden="1">#REF!</definedName>
    <definedName name="BO48EE5418E8DD4622BB78F4DF1C2A142A" hidden="1">[7]Ketqua!$I$10:$U$10</definedName>
    <definedName name="BO4916C9E82339496E9E8B2313A3C7B604" localSheetId="10" hidden="1">#REF!</definedName>
    <definedName name="BO4916C9E82339496E9E8B2313A3C7B604" hidden="1">#REF!</definedName>
    <definedName name="BO4917F57A689A4DAB833B3984737BB84B" localSheetId="10" hidden="1">#REF!</definedName>
    <definedName name="BO4917F57A689A4DAB833B3984737BB84B" hidden="1">#REF!</definedName>
    <definedName name="BO491DF1B87A35419FB7FA4840BFC287E4" localSheetId="10" hidden="1">#REF!</definedName>
    <definedName name="BO491DF1B87A35419FB7FA4840BFC287E4" hidden="1">#REF!</definedName>
    <definedName name="BO492FF71352564A0B906D969350494321" localSheetId="10" hidden="1">#REF!</definedName>
    <definedName name="BO492FF71352564A0B906D969350494321" hidden="1">#REF!</definedName>
    <definedName name="BO49562CCAA6134CE4BD6EA3F56225B806" localSheetId="10" hidden="1">#REF!</definedName>
    <definedName name="BO49562CCAA6134CE4BD6EA3F56225B806" hidden="1">#REF!</definedName>
    <definedName name="BO495F8EDE280E496EA6BFC9579129817E" localSheetId="10" hidden="1">#REF!</definedName>
    <definedName name="BO495F8EDE280E496EA6BFC9579129817E" hidden="1">#REF!</definedName>
    <definedName name="BO496A271603F746FD8768E3BE7C35AC8B" localSheetId="10" hidden="1">#REF!</definedName>
    <definedName name="BO496A271603F746FD8768E3BE7C35AC8B" hidden="1">#REF!</definedName>
    <definedName name="BO4989BD6C49D9472F9577212E5508BA42" localSheetId="10" hidden="1">#REF!</definedName>
    <definedName name="BO4989BD6C49D9472F9577212E5508BA42" hidden="1">#REF!</definedName>
    <definedName name="BO49A6D95CCEA64D59993EA0E2F6D1B481" localSheetId="10" hidden="1">#REF!</definedName>
    <definedName name="BO49A6D95CCEA64D59993EA0E2F6D1B481" hidden="1">#REF!</definedName>
    <definedName name="BO49BE17222F1C4BB58D35D46E4E2F888A" localSheetId="10" hidden="1">#REF!</definedName>
    <definedName name="BO49BE17222F1C4BB58D35D46E4E2F888A" hidden="1">#REF!</definedName>
    <definedName name="BO49BE7643709D4E51B4CE6E9827246CC0" localSheetId="10" hidden="1">#REF!</definedName>
    <definedName name="BO49BE7643709D4E51B4CE6E9827246CC0" hidden="1">#REF!</definedName>
    <definedName name="BO49C03189CFB64DD2ABF19BD409F593CB" localSheetId="10" hidden="1">#REF!</definedName>
    <definedName name="BO49C03189CFB64DD2ABF19BD409F593CB" hidden="1">#REF!</definedName>
    <definedName name="BO49DCD65C43EB4DFCA8847B0CC8D9697F" localSheetId="10" hidden="1">#REF!</definedName>
    <definedName name="BO49DCD65C43EB4DFCA8847B0CC8D9697F" hidden="1">#REF!</definedName>
    <definedName name="BO4A28F013D07F4826B45917F0DAC8318B" localSheetId="10" hidden="1">#REF!</definedName>
    <definedName name="BO4A28F013D07F4826B45917F0DAC8318B" hidden="1">#REF!</definedName>
    <definedName name="BO4A305139E4E54B8A90896F56C75B8915" localSheetId="10" hidden="1">#REF!</definedName>
    <definedName name="BO4A305139E4E54B8A90896F56C75B8915" hidden="1">#REF!</definedName>
    <definedName name="BO4A3DBBE544E8425CA26337B568D90565" localSheetId="10" hidden="1">#REF!</definedName>
    <definedName name="BO4A3DBBE544E8425CA26337B568D90565" hidden="1">#REF!</definedName>
    <definedName name="BO4A3EA82712D4443FBE70BEF91D9E21B5" localSheetId="10" hidden="1">#REF!</definedName>
    <definedName name="BO4A3EA82712D4443FBE70BEF91D9E21B5" hidden="1">#REF!</definedName>
    <definedName name="BO4A47E059A2E64E29805369062AC0FA3B" localSheetId="10" hidden="1">#REF!</definedName>
    <definedName name="BO4A47E059A2E64E29805369062AC0FA3B" hidden="1">#REF!</definedName>
    <definedName name="BO4A648412D7AD41F39C281FF6AACFFB1C" localSheetId="0" hidden="1">#REF!</definedName>
    <definedName name="BO4A648412D7AD41F39C281FF6AACFFB1C" hidden="1">[7]Ketqua!$I$10:$U$10</definedName>
    <definedName name="BO4A6CA9DE3CAC47E5838DF623704141E8" localSheetId="10" hidden="1">#REF!</definedName>
    <definedName name="BO4A6CA9DE3CAC47E5838DF623704141E8" hidden="1">#REF!</definedName>
    <definedName name="BO4A70980CD8584D6A87A415B79DB75135" localSheetId="10" hidden="1">#REF!</definedName>
    <definedName name="BO4A70980CD8584D6A87A415B79DB75135" hidden="1">#REF!</definedName>
    <definedName name="BO4A7EDF1F721E44818AAF14D4EE421965" localSheetId="10" hidden="1">#REF!</definedName>
    <definedName name="BO4A7EDF1F721E44818AAF14D4EE421965" hidden="1">#REF!</definedName>
    <definedName name="BO4A7F68E8A67444FEAA4814D4E59CF9B5" localSheetId="10" hidden="1">#REF!</definedName>
    <definedName name="BO4A7F68E8A67444FEAA4814D4E59CF9B5" hidden="1">#REF!</definedName>
    <definedName name="BO4A97231BDEE843AD9E673C72C89CD017" localSheetId="10" hidden="1">#REF!</definedName>
    <definedName name="BO4A97231BDEE843AD9E673C72C89CD017" hidden="1">#REF!</definedName>
    <definedName name="BO4AAE3B29CE214B3288C1C3E46EDEE779" localSheetId="10" hidden="1">#REF!</definedName>
    <definedName name="BO4AAE3B29CE214B3288C1C3E46EDEE779" hidden="1">#REF!</definedName>
    <definedName name="BO4AAF3ED43D1F4BA0A617F05B5FA98022" localSheetId="10" hidden="1">[6]lailo!#REF!</definedName>
    <definedName name="BO4AAF3ED43D1F4BA0A617F05B5FA98022" localSheetId="25" hidden="1">#REF!</definedName>
    <definedName name="BO4AAF3ED43D1F4BA0A617F05B5FA98022" localSheetId="24" hidden="1">#REF!</definedName>
    <definedName name="BO4AAF3ED43D1F4BA0A617F05B5FA98022" localSheetId="22" hidden="1">#REF!</definedName>
    <definedName name="BO4AAF3ED43D1F4BA0A617F05B5FA98022" localSheetId="0" hidden="1">#REF!</definedName>
    <definedName name="BO4AAF3ED43D1F4BA0A617F05B5FA98022" hidden="1">[6]lailo!#REF!</definedName>
    <definedName name="BO4ABD4D97307B4665ADA92858FAEF49D4" localSheetId="10" hidden="1">#REF!</definedName>
    <definedName name="BO4ABD4D97307B4665ADA92858FAEF49D4" hidden="1">#REF!</definedName>
    <definedName name="BO4AD6EA5278B146B49BB6298E4865E4B4" localSheetId="10" hidden="1">#REF!</definedName>
    <definedName name="BO4AD6EA5278B146B49BB6298E4865E4B4" localSheetId="25" hidden="1">#REF!</definedName>
    <definedName name="BO4AD6EA5278B146B49BB6298E4865E4B4" hidden="1">#REF!</definedName>
    <definedName name="BO4B55FBE7704D4E8ABFBBA6B9FCFCCE0B" localSheetId="10" hidden="1">#REF!</definedName>
    <definedName name="BO4B55FBE7704D4E8ABFBBA6B9FCFCCE0B" hidden="1">#REF!</definedName>
    <definedName name="BO4B600A1E72F94C77B9817B555BEAFCFC" localSheetId="10" hidden="1">#REF!</definedName>
    <definedName name="BO4B600A1E72F94C77B9817B555BEAFCFC" localSheetId="25" hidden="1">#REF!</definedName>
    <definedName name="BO4B600A1E72F94C77B9817B555BEAFCFC" hidden="1">#REF!</definedName>
    <definedName name="BO4B85FA2CA3EB4164B387DE75A013145C" localSheetId="10" hidden="1">#REF!</definedName>
    <definedName name="BO4B85FA2CA3EB4164B387DE75A013145C" localSheetId="25" hidden="1">#REF!</definedName>
    <definedName name="BO4B85FA2CA3EB4164B387DE75A013145C" hidden="1">#REF!</definedName>
    <definedName name="BO4B9082ADEF134F52A343B2776FB647AC" localSheetId="10" hidden="1">#REF!</definedName>
    <definedName name="BO4B9082ADEF134F52A343B2776FB647AC" hidden="1">#REF!</definedName>
    <definedName name="BO4B9541F852604A37ABEF98A3DF88713F" localSheetId="10" hidden="1">#REF!</definedName>
    <definedName name="BO4B9541F852604A37ABEF98A3DF88713F" hidden="1">#REF!</definedName>
    <definedName name="BO4B9820C141B1499BB7BD6CD1C5A977AA" localSheetId="10" hidden="1">#REF!</definedName>
    <definedName name="BO4B9820C141B1499BB7BD6CD1C5A977AA" hidden="1">#REF!</definedName>
    <definedName name="BO4BB9A2BC1129469286DE1F8ABA253435" localSheetId="10" hidden="1">#REF!</definedName>
    <definedName name="BO4BB9A2BC1129469286DE1F8ABA253435" hidden="1">#REF!</definedName>
    <definedName name="BO4BBF67B692A048F4AD993CFF0F18B8CF" localSheetId="10" hidden="1">#REF!</definedName>
    <definedName name="BO4BBF67B692A048F4AD993CFF0F18B8CF" hidden="1">#REF!</definedName>
    <definedName name="BO4BC8086F4AEF4C3C9334AF9706BACA0B" localSheetId="10" hidden="1">#REF!</definedName>
    <definedName name="BO4BC8086F4AEF4C3C9334AF9706BACA0B" hidden="1">#REF!</definedName>
    <definedName name="BO4BD17015B7194A9D87BC14DAC5F8D21B" localSheetId="10" hidden="1">#REF!</definedName>
    <definedName name="BO4BD17015B7194A9D87BC14DAC5F8D21B" hidden="1">#REF!</definedName>
    <definedName name="BO4BD38689778A48EBBEEC8F6135335B1E" localSheetId="10" hidden="1">#REF!</definedName>
    <definedName name="BO4BD38689778A48EBBEEC8F6135335B1E" hidden="1">#REF!</definedName>
    <definedName name="BO4BE4F8B0149843BEA0DE682311914928" localSheetId="10" hidden="1">#REF!</definedName>
    <definedName name="BO4BE4F8B0149843BEA0DE682311914928" hidden="1">#REF!</definedName>
    <definedName name="BO4BFE0CC99A3944368A42CB17D02A49DD" localSheetId="10" hidden="1">#REF!</definedName>
    <definedName name="BO4BFE0CC99A3944368A42CB17D02A49DD" hidden="1">#REF!</definedName>
    <definedName name="BO4C0243B70A9541D291A1FBB0DE639578" localSheetId="10" hidden="1">#REF!</definedName>
    <definedName name="BO4C0243B70A9541D291A1FBB0DE639578" hidden="1">#REF!</definedName>
    <definedName name="BO4C18F56268464DE2B1FD9FFC8DC75C4A" localSheetId="10" hidden="1">#REF!</definedName>
    <definedName name="BO4C18F56268464DE2B1FD9FFC8DC75C4A" hidden="1">#REF!</definedName>
    <definedName name="BO4C1CD1D203F04562A4E31D080D642AB1" localSheetId="10" hidden="1">#REF!</definedName>
    <definedName name="BO4C1CD1D203F04562A4E31D080D642AB1" hidden="1">#REF!</definedName>
    <definedName name="BO4C270054B24B409CBCB5EFD94CEFD51A" localSheetId="10" hidden="1">#REF!</definedName>
    <definedName name="BO4C270054B24B409CBCB5EFD94CEFD51A" hidden="1">#REF!</definedName>
    <definedName name="BO4C2931E343344998B228A10FB6A6255F" localSheetId="10" hidden="1">#REF!</definedName>
    <definedName name="BO4C2931E343344998B228A10FB6A6255F" hidden="1">#REF!</definedName>
    <definedName name="BO4C322C3F08A04888A840CDEC0E0EEECC" localSheetId="10" hidden="1">#REF!</definedName>
    <definedName name="BO4C322C3F08A04888A840CDEC0E0EEECC" localSheetId="25" hidden="1">#REF!</definedName>
    <definedName name="BO4C322C3F08A04888A840CDEC0E0EEECC" hidden="1">#REF!</definedName>
    <definedName name="BO4C3F2B01E1944D59BEB55C5175EBAEA9" localSheetId="10" hidden="1">#REF!</definedName>
    <definedName name="BO4C3F2B01E1944D59BEB55C5175EBAEA9" localSheetId="25" hidden="1">#REF!</definedName>
    <definedName name="BO4C3F2B01E1944D59BEB55C5175EBAEA9" hidden="1">#REF!</definedName>
    <definedName name="BO4C43050B90E04C87B55DD5F46779E3E5" localSheetId="10" hidden="1">#REF!</definedName>
    <definedName name="BO4C43050B90E04C87B55DD5F46779E3E5" hidden="1">#REF!</definedName>
    <definedName name="BO4C49BA149189441D82286AD70F0DBFBA" localSheetId="10" hidden="1">#REF!</definedName>
    <definedName name="BO4C49BA149189441D82286AD70F0DBFBA" hidden="1">#REF!</definedName>
    <definedName name="BO4C59317BCB434D4AAB8264AC52E949F2" localSheetId="10" hidden="1">#REF!</definedName>
    <definedName name="BO4C59317BCB434D4AAB8264AC52E949F2" localSheetId="25" hidden="1">#REF!</definedName>
    <definedName name="BO4C59317BCB434D4AAB8264AC52E949F2" hidden="1">#REF!</definedName>
    <definedName name="BO4C748FEDC50D4D05BF6C3AE45DF27C96" localSheetId="10" hidden="1">#REF!</definedName>
    <definedName name="BO4C748FEDC50D4D05BF6C3AE45DF27C96" hidden="1">#REF!</definedName>
    <definedName name="BO4C74A53862CA458B84FB13899C4C27A0" localSheetId="10" hidden="1">#REF!</definedName>
    <definedName name="BO4C74A53862CA458B84FB13899C4C27A0" hidden="1">#REF!</definedName>
    <definedName name="BO4C764C5A90244445872E36779DE6C2AB" localSheetId="10" hidden="1">#REF!</definedName>
    <definedName name="BO4C764C5A90244445872E36779DE6C2AB" hidden="1">#REF!</definedName>
    <definedName name="BO4C7FCC50D77946A2BCAB6BEAEF47F94E" localSheetId="10" hidden="1">#REF!</definedName>
    <definedName name="BO4C7FCC50D77946A2BCAB6BEAEF47F94E" hidden="1">#REF!</definedName>
    <definedName name="BO4C83A188953648E1A45C60CAD52D495C" localSheetId="10" hidden="1">#REF!</definedName>
    <definedName name="BO4C83A188953648E1A45C60CAD52D495C" hidden="1">#REF!</definedName>
    <definedName name="BO4CA027B4B11C4E88BEA7D5AB0FBFE55C" localSheetId="10" hidden="1">[8]xml!#REF!</definedName>
    <definedName name="BO4CA027B4B11C4E88BEA7D5AB0FBFE55C" localSheetId="0" hidden="1">#REF!</definedName>
    <definedName name="BO4CA027B4B11C4E88BEA7D5AB0FBFE55C" hidden="1">[8]xml!#REF!</definedName>
    <definedName name="BO4CABAE3124EC4EA3BBD9ACA318D3884A" localSheetId="10" hidden="1">#REF!</definedName>
    <definedName name="BO4CABAE3124EC4EA3BBD9ACA318D3884A" hidden="1">#REF!</definedName>
    <definedName name="BO4CBA748CA1904ABEAC4916C51F3632CD" localSheetId="10" hidden="1">#REF!</definedName>
    <definedName name="BO4CBA748CA1904ABEAC4916C51F3632CD" hidden="1">#REF!</definedName>
    <definedName name="BO4CC413BA91B24160B10C346B184D4378" localSheetId="10" hidden="1">#REF!</definedName>
    <definedName name="BO4CC413BA91B24160B10C346B184D4378" hidden="1">#REF!</definedName>
    <definedName name="BO4CD39991FB7D4B3EA474B7C8CAB5921A" localSheetId="10" hidden="1">#REF!</definedName>
    <definedName name="BO4CD39991FB7D4B3EA474B7C8CAB5921A" hidden="1">#REF!</definedName>
    <definedName name="BO4CD80EE9E82D4A789B5EA3447CD850B6" localSheetId="10" hidden="1">#REF!</definedName>
    <definedName name="BO4CD80EE9E82D4A789B5EA3447CD850B6" hidden="1">#REF!</definedName>
    <definedName name="BO4CF4185D197F40448CE36FEDF9D760A5" localSheetId="10" hidden="1">#REF!</definedName>
    <definedName name="BO4CF4185D197F40448CE36FEDF9D760A5" localSheetId="25" hidden="1">#REF!</definedName>
    <definedName name="BO4CF4185D197F40448CE36FEDF9D760A5" hidden="1">#REF!</definedName>
    <definedName name="BO4CF7712420B0467CA6C396B58471C17C" localSheetId="10" hidden="1">#REF!</definedName>
    <definedName name="BO4CF7712420B0467CA6C396B58471C17C" localSheetId="25" hidden="1">#REF!</definedName>
    <definedName name="BO4CF7712420B0467CA6C396B58471C17C" hidden="1">#REF!</definedName>
    <definedName name="BO4CFE4749AA3E4E43BC1AC4E546D31AFE" localSheetId="0" hidden="1">#REF!</definedName>
    <definedName name="BO4CFE4749AA3E4E43BC1AC4E546D31AFE" hidden="1">[7]Ketqua!$I$9:$U$9</definedName>
    <definedName name="BO4D111DFC879A4267A8F215A9F3EE7545" localSheetId="10" hidden="1">#REF!</definedName>
    <definedName name="BO4D111DFC879A4267A8F215A9F3EE7545" hidden="1">#REF!</definedName>
    <definedName name="BO4D176891D0D447959B2CE9E30A490257" localSheetId="10" hidden="1">#REF!</definedName>
    <definedName name="BO4D176891D0D447959B2CE9E30A490257" localSheetId="25" hidden="1">#REF!</definedName>
    <definedName name="BO4D176891D0D447959B2CE9E30A490257" hidden="1">#REF!</definedName>
    <definedName name="BO4D217C14FE744B10921607668507E5E5" localSheetId="10" hidden="1">#REF!</definedName>
    <definedName name="BO4D217C14FE744B10921607668507E5E5" hidden="1">#REF!</definedName>
    <definedName name="BO4D312C5249F84A419336714CC3247A5D" localSheetId="10" hidden="1">#REF!</definedName>
    <definedName name="BO4D312C5249F84A419336714CC3247A5D" hidden="1">#REF!</definedName>
    <definedName name="BO4D3DB98A61DE49538E9508F8DA930509" localSheetId="10" hidden="1">#REF!</definedName>
    <definedName name="BO4D3DB98A61DE49538E9508F8DA930509" hidden="1">#REF!</definedName>
    <definedName name="BO4D4B68E0EB674E5A8741358C839FECA5" localSheetId="10" hidden="1">#REF!</definedName>
    <definedName name="BO4D4B68E0EB674E5A8741358C839FECA5" hidden="1">#REF!</definedName>
    <definedName name="BO4D4DDFF07BD043B78E96FC9DF7827C31" localSheetId="10" hidden="1">#REF!</definedName>
    <definedName name="BO4D4DDFF07BD043B78E96FC9DF7827C31" hidden="1">#REF!</definedName>
    <definedName name="BO4D5CBBC8C3334B4889FEFA7DB9C0B2B3" localSheetId="10" hidden="1">#REF!</definedName>
    <definedName name="BO4D5CBBC8C3334B4889FEFA7DB9C0B2B3" hidden="1">#REF!</definedName>
    <definedName name="BO4D622B63467C42F99F1CF3912C0F4402" localSheetId="10" hidden="1">#REF!</definedName>
    <definedName name="BO4D622B63467C42F99F1CF3912C0F4402" hidden="1">#REF!</definedName>
    <definedName name="BO4D7EF8973A5442E4BB251E072767DEA7" localSheetId="10" hidden="1">#REF!</definedName>
    <definedName name="BO4D7EF8973A5442E4BB251E072767DEA7" hidden="1">#REF!</definedName>
    <definedName name="BO4D80DEACB63F40C8B074073E6B1CCF17" localSheetId="10" hidden="1">#REF!</definedName>
    <definedName name="BO4D80DEACB63F40C8B074073E6B1CCF17" hidden="1">#REF!</definedName>
    <definedName name="BO4D95CA0E2A4B43CA8A504EE9704A811B" localSheetId="10" hidden="1">#REF!</definedName>
    <definedName name="BO4D95CA0E2A4B43CA8A504EE9704A811B" hidden="1">#REF!</definedName>
    <definedName name="BO4DA1003C33144689ACDCC88DCAD76CEC" localSheetId="10" hidden="1">#REF!</definedName>
    <definedName name="BO4DA1003C33144689ACDCC88DCAD76CEC" hidden="1">#REF!</definedName>
    <definedName name="BO4DA2550066EC4DC9A10AB9D177E0377D" localSheetId="10" hidden="1">#REF!</definedName>
    <definedName name="BO4DA2550066EC4DC9A10AB9D177E0377D" hidden="1">#REF!</definedName>
    <definedName name="BO4DB231ECD89749BBB61C8672C325C9B6" localSheetId="10" hidden="1">#REF!</definedName>
    <definedName name="BO4DB231ECD89749BBB61C8672C325C9B6" hidden="1">#REF!</definedName>
    <definedName name="BO4DB260A6004845549622728FD5CF77DF" localSheetId="10" hidden="1">#REF!</definedName>
    <definedName name="BO4DB260A6004845549622728FD5CF77DF" hidden="1">#REF!</definedName>
    <definedName name="BO4DD314D665044619A83BDBBF98520D3E" localSheetId="10" hidden="1">#REF!</definedName>
    <definedName name="BO4DD314D665044619A83BDBBF98520D3E" hidden="1">#REF!</definedName>
    <definedName name="BO4DD3E06B30D0453591537146FB44B655" localSheetId="10" hidden="1">#REF!</definedName>
    <definedName name="BO4DD3E06B30D0453591537146FB44B655" hidden="1">#REF!</definedName>
    <definedName name="BO4DD73151A5FB4ADD9BDF74C7632D38D9" localSheetId="10" hidden="1">#REF!</definedName>
    <definedName name="BO4DD73151A5FB4ADD9BDF74C7632D38D9" hidden="1">#REF!</definedName>
    <definedName name="BO4DDB1BA95BC64F86A40A7B2E257A35E3" localSheetId="10" hidden="1">#REF!</definedName>
    <definedName name="BO4DDB1BA95BC64F86A40A7B2E257A35E3" hidden="1">#REF!</definedName>
    <definedName name="BO4DF0AF32BA4041D98D60CE58B013B4E7" localSheetId="10" hidden="1">#REF!</definedName>
    <definedName name="BO4DF0AF32BA4041D98D60CE58B013B4E7" hidden="1">#REF!</definedName>
    <definedName name="BO4DF2AB7750BF42EB9D57BA4D725243B3" localSheetId="10" hidden="1">[8]xml!#REF!</definedName>
    <definedName name="BO4DF2AB7750BF42EB9D57BA4D725243B3" localSheetId="0" hidden="1">#REF!</definedName>
    <definedName name="BO4DF2AB7750BF42EB9D57BA4D725243B3" hidden="1">[8]xml!#REF!</definedName>
    <definedName name="BO4DFB7B7FA8F84E68883B0A3A73557F62" localSheetId="10" hidden="1">#REF!</definedName>
    <definedName name="BO4DFB7B7FA8F84E68883B0A3A73557F62" hidden="1">#REF!</definedName>
    <definedName name="BO4E01D32940D4421789A79F65FBE5B853" localSheetId="10" hidden="1">#REF!</definedName>
    <definedName name="BO4E01D32940D4421789A79F65FBE5B853" hidden="1">#REF!</definedName>
    <definedName name="BO4E224232AAA9422ABBADA09C17231477" localSheetId="10" hidden="1">#REF!</definedName>
    <definedName name="BO4E224232AAA9422ABBADA09C17231477" hidden="1">#REF!</definedName>
    <definedName name="BO4E5A5B2226B446818FD3052673DBE06E" localSheetId="10" hidden="1">#REF!</definedName>
    <definedName name="BO4E5A5B2226B446818FD3052673DBE06E" hidden="1">#REF!</definedName>
    <definedName name="BO4EABBA73A2DA454BA953C9AE702A13FB" localSheetId="10" hidden="1">[8]xml!#REF!</definedName>
    <definedName name="BO4EABBA73A2DA454BA953C9AE702A13FB" localSheetId="0" hidden="1">#REF!</definedName>
    <definedName name="BO4EABBA73A2DA454BA953C9AE702A13FB" hidden="1">[8]xml!#REF!</definedName>
    <definedName name="BO4EB58024FECD4AAD9C54E6C0EC901032" localSheetId="10" hidden="1">#REF!</definedName>
    <definedName name="BO4EB58024FECD4AAD9C54E6C0EC901032" hidden="1">#REF!</definedName>
    <definedName name="BO4EB5FF97F4A542CFA5FBAACB4196BD8F" localSheetId="10" hidden="1">#REF!</definedName>
    <definedName name="BO4EB5FF97F4A542CFA5FBAACB4196BD8F" hidden="1">#REF!</definedName>
    <definedName name="BO4EB62A5D99B44412981CC2DBA16B65A3" localSheetId="10" hidden="1">#REF!</definedName>
    <definedName name="BO4EB62A5D99B44412981CC2DBA16B65A3" hidden="1">#REF!</definedName>
    <definedName name="BO4EC7C41902974BF0A985E634282CB07E" localSheetId="10" hidden="1">[8]xml!#REF!</definedName>
    <definedName name="BO4EC7C41902974BF0A985E634282CB07E" localSheetId="0" hidden="1">#REF!</definedName>
    <definedName name="BO4EC7C41902974BF0A985E634282CB07E" hidden="1">[8]xml!#REF!</definedName>
    <definedName name="BO4ED0CF4E0A724C8EA740079DC90628C3" localSheetId="10" hidden="1">#REF!</definedName>
    <definedName name="BO4ED0CF4E0A724C8EA740079DC90628C3" hidden="1">#REF!</definedName>
    <definedName name="BO4ED6C94AEE84498698E997DC83194ED4" localSheetId="10" hidden="1">#REF!</definedName>
    <definedName name="BO4ED6C94AEE84498698E997DC83194ED4" hidden="1">#REF!</definedName>
    <definedName name="BO4EDAA2EA53034F5195BF4F4E9E1246E3" localSheetId="10" hidden="1">#REF!</definedName>
    <definedName name="BO4EDAA2EA53034F5195BF4F4E9E1246E3" hidden="1">#REF!</definedName>
    <definedName name="BO4EE02845C0FE46798F58F735CDA933D5" localSheetId="10" hidden="1">#REF!</definedName>
    <definedName name="BO4EE02845C0FE46798F58F735CDA933D5" hidden="1">#REF!</definedName>
    <definedName name="BO4F082A8E044C49F8BC480A70B601A36E" localSheetId="10" hidden="1">#REF!</definedName>
    <definedName name="BO4F082A8E044C49F8BC480A70B601A36E" hidden="1">#REF!</definedName>
    <definedName name="BO4F0FF9C21C6E41768DF300AE990AF1DC" localSheetId="10" hidden="1">[8]Giaitrinh!#REF!</definedName>
    <definedName name="BO4F0FF9C21C6E41768DF300AE990AF1DC" localSheetId="0" hidden="1">#REF!</definedName>
    <definedName name="BO4F0FF9C21C6E41768DF300AE990AF1DC" hidden="1">[8]Giaitrinh!#REF!</definedName>
    <definedName name="BO4F174CF711D441F9848DE1A3F0E09B80" localSheetId="10" hidden="1">#REF!</definedName>
    <definedName name="BO4F174CF711D441F9848DE1A3F0E09B80" hidden="1">#REF!</definedName>
    <definedName name="BO4F1DDF5EB2F44AFAA8C5516DEF485905" localSheetId="10" hidden="1">#REF!</definedName>
    <definedName name="BO4F1DDF5EB2F44AFAA8C5516DEF485905" hidden="1">#REF!</definedName>
    <definedName name="BO4F28111B51394391ABC9CC6B0B64372F" localSheetId="10" hidden="1">#REF!</definedName>
    <definedName name="BO4F28111B51394391ABC9CC6B0B64372F" hidden="1">#REF!</definedName>
    <definedName name="BO4F382251407541D4B94F5AF416857C88" localSheetId="10" hidden="1">#REF!</definedName>
    <definedName name="BO4F382251407541D4B94F5AF416857C88" hidden="1">#REF!</definedName>
    <definedName name="BO4F59D60EB52644AC9849F75E566DAD76" localSheetId="10" hidden="1">#REF!</definedName>
    <definedName name="BO4F59D60EB52644AC9849F75E566DAD76" hidden="1">#REF!</definedName>
    <definedName name="BO4F600CC4FC104082B27C8384C45C1689" localSheetId="10" hidden="1">#REF!</definedName>
    <definedName name="BO4F600CC4FC104082B27C8384C45C1689" hidden="1">#REF!</definedName>
    <definedName name="BO4F77A214CAB642EB9221536F5E451DF6" localSheetId="10" hidden="1">#REF!</definedName>
    <definedName name="BO4F77A214CAB642EB9221536F5E451DF6" hidden="1">#REF!</definedName>
    <definedName name="BO4FA1B3AC851D45A28FA6115A499D0A10" localSheetId="10" hidden="1">#REF!</definedName>
    <definedName name="BO4FA1B3AC851D45A28FA6115A499D0A10" hidden="1">#REF!</definedName>
    <definedName name="BO4FB15011AD8F454A8CD511C1B415323F" localSheetId="10" hidden="1">#REF!</definedName>
    <definedName name="BO4FB15011AD8F454A8CD511C1B415323F" hidden="1">#REF!</definedName>
    <definedName name="BO4FB289186CC049ACAF17B8C85DFF71C8" localSheetId="10" hidden="1">#REF!</definedName>
    <definedName name="BO4FB289186CC049ACAF17B8C85DFF71C8" hidden="1">#REF!</definedName>
    <definedName name="BO4FBDF91826A240BB846445744835ECAA" localSheetId="10" hidden="1">#REF!</definedName>
    <definedName name="BO4FBDF91826A240BB846445744835ECAA" hidden="1">#REF!</definedName>
    <definedName name="BO4FE75D3F23F444EA8A91B3C77C9F2398" localSheetId="10" hidden="1">#REF!</definedName>
    <definedName name="BO4FE75D3F23F444EA8A91B3C77C9F2398" hidden="1">#REF!</definedName>
    <definedName name="BO500F607281384E709BC81BB8D0E05040" localSheetId="10" hidden="1">#REF!</definedName>
    <definedName name="BO500F607281384E709BC81BB8D0E05040" hidden="1">#REF!</definedName>
    <definedName name="BO5041B9A4B8C146FA8D61B1D6914A3DEC" localSheetId="10" hidden="1">#REF!</definedName>
    <definedName name="BO5041B9A4B8C146FA8D61B1D6914A3DEC" hidden="1">#REF!</definedName>
    <definedName name="BO5044CF74C1B14DFE9C7967E1F8C74201" localSheetId="10" hidden="1">#REF!</definedName>
    <definedName name="BO5044CF74C1B14DFE9C7967E1F8C74201" hidden="1">#REF!</definedName>
    <definedName name="BO504980E9F631410CBE413DD6676DD743" localSheetId="10" hidden="1">#REF!</definedName>
    <definedName name="BO504980E9F631410CBE413DD6676DD743" hidden="1">#REF!</definedName>
    <definedName name="BO504C15136FB74A77A4F09278BD552098" localSheetId="10" hidden="1">#REF!</definedName>
    <definedName name="BO504C15136FB74A77A4F09278BD552098" hidden="1">#REF!</definedName>
    <definedName name="BO5060B8055B22479FB2B032CFBC156B9A" localSheetId="10" hidden="1">#REF!</definedName>
    <definedName name="BO5060B8055B22479FB2B032CFBC156B9A" hidden="1">#REF!</definedName>
    <definedName name="BO5066FECA22CC4BFE848A07A9D41D21D5" localSheetId="10" hidden="1">#REF!</definedName>
    <definedName name="BO5066FECA22CC4BFE848A07A9D41D21D5" hidden="1">#REF!</definedName>
    <definedName name="BO5080FCBB1AFE4582AB0AEF756E02AB2A" localSheetId="10" hidden="1">#REF!</definedName>
    <definedName name="BO5080FCBB1AFE4582AB0AEF756E02AB2A" hidden="1">#REF!</definedName>
    <definedName name="BO5080FCC582E643189FFE295E935AE5DE" localSheetId="10" hidden="1">#REF!</definedName>
    <definedName name="BO5080FCC582E643189FFE295E935AE5DE" hidden="1">#REF!</definedName>
    <definedName name="BO50827176D61E43EE93F18B39EFF6DF13" localSheetId="10" hidden="1">#REF!</definedName>
    <definedName name="BO50827176D61E43EE93F18B39EFF6DF13" hidden="1">#REF!</definedName>
    <definedName name="BO50859751527B4027B87A739BAF1FB8E0" localSheetId="10" hidden="1">#REF!</definedName>
    <definedName name="BO50859751527B4027B87A739BAF1FB8E0" hidden="1">#REF!</definedName>
    <definedName name="BO509669C9ED7840288304BF14BF625147" localSheetId="10" hidden="1">#REF!</definedName>
    <definedName name="BO509669C9ED7840288304BF14BF625147" hidden="1">#REF!</definedName>
    <definedName name="BO50A6D000423F4E1B9339E4FC009963E8" localSheetId="10" hidden="1">#REF!</definedName>
    <definedName name="BO50A6D000423F4E1B9339E4FC009963E8" hidden="1">#REF!</definedName>
    <definedName name="BO50A9A9E6831241658F508DEAFE2A7553" localSheetId="10" hidden="1">#REF!</definedName>
    <definedName name="BO50A9A9E6831241658F508DEAFE2A7553" hidden="1">#REF!</definedName>
    <definedName name="BO50BE6952315E4252BE4C2834487F1211" localSheetId="10" hidden="1">#REF!</definedName>
    <definedName name="BO50BE6952315E4252BE4C2834487F1211" hidden="1">#REF!</definedName>
    <definedName name="BO50C2EEC4061B4787A85B1D811F966E44" localSheetId="10" hidden="1">#REF!</definedName>
    <definedName name="BO50C2EEC4061B4787A85B1D811F966E44" hidden="1">#REF!</definedName>
    <definedName name="BO50C6DA095ECB4B7CA4AC4CD835A96561" localSheetId="10" hidden="1">#REF!</definedName>
    <definedName name="BO50C6DA095ECB4B7CA4AC4CD835A96561" hidden="1">#REF!</definedName>
    <definedName name="BO510065BD015D4F95A15752285E2AE65E" localSheetId="10" hidden="1">#REF!</definedName>
    <definedName name="BO510065BD015D4F95A15752285E2AE65E" hidden="1">#REF!</definedName>
    <definedName name="BO5124F12717414DAC96ABA4A8269ECB84" localSheetId="10" hidden="1">#REF!</definedName>
    <definedName name="BO5124F12717414DAC96ABA4A8269ECB84" hidden="1">#REF!</definedName>
    <definedName name="BO513861991D7C4A5FBB93C7EA0C759CFD" localSheetId="10" hidden="1">#REF!</definedName>
    <definedName name="BO513861991D7C4A5FBB93C7EA0C759CFD" hidden="1">#REF!</definedName>
    <definedName name="BO5149FE314DC944E8A970EC95B668DE7C" localSheetId="10" hidden="1">#REF!</definedName>
    <definedName name="BO5149FE314DC944E8A970EC95B668DE7C" hidden="1">#REF!</definedName>
    <definedName name="BO514D95FAE90F482C849C11DE38AE8DA0" localSheetId="10" hidden="1">#REF!</definedName>
    <definedName name="BO514D95FAE90F482C849C11DE38AE8DA0" hidden="1">#REF!</definedName>
    <definedName name="BO51549E3DAD0C401EA0B7175099C6B370" localSheetId="10" hidden="1">#REF!</definedName>
    <definedName name="BO51549E3DAD0C401EA0B7175099C6B370" hidden="1">#REF!</definedName>
    <definedName name="BO517046412D50492290187FB9607D7C18" localSheetId="10" hidden="1">#REF!</definedName>
    <definedName name="BO517046412D50492290187FB9607D7C18" hidden="1">#REF!</definedName>
    <definedName name="BO5188834242E0421FB7501E32878E3A34" localSheetId="10" hidden="1">#REF!</definedName>
    <definedName name="BO5188834242E0421FB7501E32878E3A34" hidden="1">#REF!</definedName>
    <definedName name="BO51A8FA915C9A4F9D89273CF63EE46FE8" localSheetId="10" hidden="1">#REF!</definedName>
    <definedName name="BO51A8FA915C9A4F9D89273CF63EE46FE8" hidden="1">#REF!</definedName>
    <definedName name="BO51C8FC979EAE441F9F289915887365C5" localSheetId="10" hidden="1">#REF!</definedName>
    <definedName name="BO51C8FC979EAE441F9F289915887365C5" hidden="1">#REF!</definedName>
    <definedName name="BO51CAB7BED6F34AAC81D276031A77B343" localSheetId="10" hidden="1">#REF!</definedName>
    <definedName name="BO51CAB7BED6F34AAC81D276031A77B343" hidden="1">#REF!</definedName>
    <definedName name="BO51D7545D5BBF431988C5A808A9A78425" localSheetId="10" hidden="1">#REF!</definedName>
    <definedName name="BO51D7545D5BBF431988C5A808A9A78425" hidden="1">#REF!</definedName>
    <definedName name="BO51E8E80C42284454A7DFE690E58BDCE8" localSheetId="10" hidden="1">#REF!</definedName>
    <definedName name="BO51E8E80C42284454A7DFE690E58BDCE8" hidden="1">#REF!</definedName>
    <definedName name="BO51F5A3B3AA5A46A5A5EFF180F8EF46B5" localSheetId="10" hidden="1">#REF!</definedName>
    <definedName name="BO51F5A3B3AA5A46A5A5EFF180F8EF46B5" hidden="1">#REF!</definedName>
    <definedName name="BO51F608F52D8F4C42869432170B976399" localSheetId="10" hidden="1">#REF!</definedName>
    <definedName name="BO51F608F52D8F4C42869432170B976399" hidden="1">#REF!</definedName>
    <definedName name="BO520559A6ACD745EB89E7383B1F3D3B13" localSheetId="10" hidden="1">#REF!</definedName>
    <definedName name="BO520559A6ACD745EB89E7383B1F3D3B13" hidden="1">#REF!</definedName>
    <definedName name="BO521515863B2B48D0A1DA81523D22A0E9" localSheetId="10" hidden="1">#REF!</definedName>
    <definedName name="BO521515863B2B48D0A1DA81523D22A0E9" hidden="1">#REF!</definedName>
    <definedName name="BO5225587466CB4E64950F3A977CD53BB5" localSheetId="10" hidden="1">#REF!</definedName>
    <definedName name="BO5225587466CB4E64950F3A977CD53BB5" hidden="1">#REF!</definedName>
    <definedName name="BO522BE2FBF700464AAFC7A88746B3102A" localSheetId="10" hidden="1">[7]Ketqua!#REF!</definedName>
    <definedName name="BO522BE2FBF700464AAFC7A88746B3102A" localSheetId="0" hidden="1">#REF!</definedName>
    <definedName name="BO522BE2FBF700464AAFC7A88746B3102A" hidden="1">[7]Ketqua!#REF!</definedName>
    <definedName name="BO523DE52BFFDA4227A8E78C3E253F130B" localSheetId="10" hidden="1">#REF!</definedName>
    <definedName name="BO523DE52BFFDA4227A8E78C3E253F130B" hidden="1">#REF!</definedName>
    <definedName name="BO523E151E1B1A4DEDAD3390FF9E08BB41" localSheetId="10" hidden="1">#REF!</definedName>
    <definedName name="BO523E151E1B1A4DEDAD3390FF9E08BB41" hidden="1">#REF!</definedName>
    <definedName name="BO5260A82048CC4FADAD92DC55975D9422" localSheetId="10" hidden="1">#REF!</definedName>
    <definedName name="BO5260A82048CC4FADAD92DC55975D9422" hidden="1">#REF!</definedName>
    <definedName name="BO5262A0DCF2324A41BAF8DB1D4CA84E56" localSheetId="10" hidden="1">#REF!</definedName>
    <definedName name="BO5262A0DCF2324A41BAF8DB1D4CA84E56" hidden="1">#REF!</definedName>
    <definedName name="BO526E08859F644BE480E6EA86F7851C8C" localSheetId="10" hidden="1">#REF!</definedName>
    <definedName name="BO526E08859F644BE480E6EA86F7851C8C" hidden="1">#REF!</definedName>
    <definedName name="BO5272CD73798D4534BCDE414B46752168" localSheetId="10" hidden="1">#REF!</definedName>
    <definedName name="BO5272CD73798D4534BCDE414B46752168" hidden="1">#REF!</definedName>
    <definedName name="BO52860BC000B441A293866777E87E949C" localSheetId="10" hidden="1">#REF!</definedName>
    <definedName name="BO52860BC000B441A293866777E87E949C" hidden="1">#REF!</definedName>
    <definedName name="BO528E13D4C0DB4D2F959E2E0AE4BF6A43" localSheetId="10" hidden="1">#REF!</definedName>
    <definedName name="BO528E13D4C0DB4D2F959E2E0AE4BF6A43" hidden="1">#REF!</definedName>
    <definedName name="BO529918D9CBAF4FEAA843CC9784C1B958" localSheetId="10" hidden="1">#REF!</definedName>
    <definedName name="BO529918D9CBAF4FEAA843CC9784C1B958" hidden="1">#REF!</definedName>
    <definedName name="BO52BE609CECE24F668D2E97E40E865353" localSheetId="10" hidden="1">#REF!</definedName>
    <definedName name="BO52BE609CECE24F668D2E97E40E865353" hidden="1">#REF!</definedName>
    <definedName name="BO52CE692751DA48EBB514C5E4839C6C35" localSheetId="10" hidden="1">#REF!</definedName>
    <definedName name="BO52CE692751DA48EBB514C5E4839C6C35" hidden="1">#REF!</definedName>
    <definedName name="BO52D5C0A0C34646D0A9DBF31C7B4681BE" localSheetId="10" hidden="1">[7]Ketqua!#REF!</definedName>
    <definedName name="BO52D5C0A0C34646D0A9DBF31C7B4681BE" localSheetId="0" hidden="1">#REF!</definedName>
    <definedName name="BO52D5C0A0C34646D0A9DBF31C7B4681BE" hidden="1">[7]Ketqua!#REF!</definedName>
    <definedName name="BO52DF8A78A51242BE926EF8EC5F6971A7" localSheetId="10" hidden="1">#REF!</definedName>
    <definedName name="BO52DF8A78A51242BE926EF8EC5F6971A7" hidden="1">#REF!</definedName>
    <definedName name="BO53012BAC33CB4AAE9E4A844D26642E0F" localSheetId="10" hidden="1">#REF!</definedName>
    <definedName name="BO53012BAC33CB4AAE9E4A844D26642E0F" hidden="1">#REF!</definedName>
    <definedName name="BO53076DABED03457BA1A6CC7DE8E548B8" localSheetId="10" hidden="1">#REF!</definedName>
    <definedName name="BO53076DABED03457BA1A6CC7DE8E548B8" hidden="1">#REF!</definedName>
    <definedName name="BO531951EF37274BB4BA6B253AABF3B259" localSheetId="10" hidden="1">#REF!</definedName>
    <definedName name="BO531951EF37274BB4BA6B253AABF3B259" hidden="1">#REF!</definedName>
    <definedName name="BO531D49320A344064B41A5223C7F109B1" localSheetId="10" hidden="1">#REF!</definedName>
    <definedName name="BO531D49320A344064B41A5223C7F109B1" hidden="1">#REF!</definedName>
    <definedName name="BO531F40EBDFD2499781D4ACD8FBBC913E" localSheetId="10" hidden="1">#REF!</definedName>
    <definedName name="BO531F40EBDFD2499781D4ACD8FBBC913E" hidden="1">#REF!</definedName>
    <definedName name="BO5325677A58DD4E678732C8AB1BFC801A" localSheetId="10" hidden="1">#REF!</definedName>
    <definedName name="BO5325677A58DD4E678732C8AB1BFC801A" hidden="1">#REF!</definedName>
    <definedName name="BO5335F0546ACD4A6887C3CE85EDBFD24E" localSheetId="10" hidden="1">#REF!</definedName>
    <definedName name="BO5335F0546ACD4A6887C3CE85EDBFD24E" hidden="1">#REF!</definedName>
    <definedName name="BO533748EE339C4F6A862B18FDD81C9AA0" localSheetId="10" hidden="1">#REF!</definedName>
    <definedName name="BO533748EE339C4F6A862B18FDD81C9AA0" hidden="1">#REF!</definedName>
    <definedName name="BO53388E846AC947EB99E66A4CCDCEDD27" localSheetId="10" hidden="1">#REF!</definedName>
    <definedName name="BO53388E846AC947EB99E66A4CCDCEDD27" hidden="1">#REF!</definedName>
    <definedName name="BO534DCBC592E14F5BBA67C8914AE77CA8" localSheetId="10" hidden="1">#REF!</definedName>
    <definedName name="BO534DCBC592E14F5BBA67C8914AE77CA8" hidden="1">#REF!</definedName>
    <definedName name="BO535460E4AB39414AB1F623062720C048" localSheetId="10" hidden="1">#REF!</definedName>
    <definedName name="BO535460E4AB39414AB1F623062720C048" hidden="1">#REF!</definedName>
    <definedName name="BO537518734AB84AB49EB5AAA63CCE1585" localSheetId="10" hidden="1">#REF!</definedName>
    <definedName name="BO537518734AB84AB49EB5AAA63CCE1585" hidden="1">#REF!</definedName>
    <definedName name="BO53795B0958F44E0282061BA77BFBA6DD" localSheetId="10" hidden="1">#REF!</definedName>
    <definedName name="BO53795B0958F44E0282061BA77BFBA6DD" hidden="1">#REF!</definedName>
    <definedName name="BO539D9F144F84435A876FC596334AF9E3" localSheetId="10" hidden="1">#REF!</definedName>
    <definedName name="BO539D9F144F84435A876FC596334AF9E3" hidden="1">#REF!</definedName>
    <definedName name="BO53A13D7951334900A0A1A872901E57A2" localSheetId="10" hidden="1">#REF!</definedName>
    <definedName name="BO53A13D7951334900A0A1A872901E57A2" hidden="1">#REF!</definedName>
    <definedName name="BO53AB5D3CCB4A413EA144664C99503047" localSheetId="10" hidden="1">#REF!</definedName>
    <definedName name="BO53AB5D3CCB4A413EA144664C99503047" hidden="1">#REF!</definedName>
    <definedName name="BO53C1AD7020A246D19C492B988C284605" localSheetId="10" hidden="1">#REF!</definedName>
    <definedName name="BO53C1AD7020A246D19C492B988C284605" hidden="1">#REF!</definedName>
    <definedName name="BO53EB7E26F34145258939F9D27853A768" localSheetId="10" hidden="1">#REF!</definedName>
    <definedName name="BO53EB7E26F34145258939F9D27853A768" hidden="1">#REF!</definedName>
    <definedName name="BO53FC468444E242A794DB77EB7D6A0B1D" localSheetId="10" hidden="1">#REF!</definedName>
    <definedName name="BO53FC468444E242A794DB77EB7D6A0B1D" hidden="1">#REF!</definedName>
    <definedName name="BO53FD180040484DF9AD12C0F43F525431" localSheetId="10" hidden="1">#REF!</definedName>
    <definedName name="BO53FD180040484DF9AD12C0F43F525431" hidden="1">#REF!</definedName>
    <definedName name="BO54170C69A5B443B9A46A563B24D7A02A" localSheetId="10" hidden="1">#REF!</definedName>
    <definedName name="BO54170C69A5B443B9A46A563B24D7A02A" hidden="1">#REF!</definedName>
    <definedName name="BO541B429733D9464BAA0F472DC5A390A6" localSheetId="10" hidden="1">#REF!</definedName>
    <definedName name="BO541B429733D9464BAA0F472DC5A390A6" hidden="1">#REF!</definedName>
    <definedName name="BO5428BC2AC15245C392FAD48AC0E1D1D3" localSheetId="10" hidden="1">[8]xml!#REF!</definedName>
    <definedName name="BO5428BC2AC15245C392FAD48AC0E1D1D3" localSheetId="0" hidden="1">#REF!</definedName>
    <definedName name="BO5428BC2AC15245C392FAD48AC0E1D1D3" hidden="1">[8]xml!#REF!</definedName>
    <definedName name="BO54379D2A778B4EDC8D666466E7F51442" localSheetId="10" hidden="1">#REF!</definedName>
    <definedName name="BO54379D2A778B4EDC8D666466E7F51442" hidden="1">#REF!</definedName>
    <definedName name="BO544626CD308F402D801521FB8B2AD34C" localSheetId="10" hidden="1">#REF!</definedName>
    <definedName name="BO544626CD308F402D801521FB8B2AD34C" hidden="1">#REF!</definedName>
    <definedName name="BO54519C0009494E2A9D2496EF776FBDEF" localSheetId="10" hidden="1">#REF!</definedName>
    <definedName name="BO54519C0009494E2A9D2496EF776FBDEF" hidden="1">#REF!</definedName>
    <definedName name="BO547D617DA19944FD9F05968F08E6D309" localSheetId="10" hidden="1">#REF!</definedName>
    <definedName name="BO547D617DA19944FD9F05968F08E6D309" hidden="1">#REF!</definedName>
    <definedName name="BO5480837E22434DED90AE7C00C082A9A1" localSheetId="10" hidden="1">#REF!</definedName>
    <definedName name="BO5480837E22434DED90AE7C00C082A9A1" hidden="1">#REF!</definedName>
    <definedName name="BO5484F71A0B8B45979B9D569008231679" localSheetId="10" hidden="1">#REF!</definedName>
    <definedName name="BO5484F71A0B8B45979B9D569008231679" hidden="1">#REF!</definedName>
    <definedName name="BO548C3CB6EEE64DC991F72FB7E54B3F0E" localSheetId="10" hidden="1">#REF!</definedName>
    <definedName name="BO548C3CB6EEE64DC991F72FB7E54B3F0E" hidden="1">#REF!</definedName>
    <definedName name="BO54966A0B410A4295A1BBC4E266509877" localSheetId="10" hidden="1">#REF!</definedName>
    <definedName name="BO54966A0B410A4295A1BBC4E266509877" hidden="1">#REF!</definedName>
    <definedName name="BO5499CDCA6C7E4DB980595814BFE113E8" localSheetId="10" hidden="1">#REF!</definedName>
    <definedName name="BO5499CDCA6C7E4DB980595814BFE113E8" hidden="1">#REF!</definedName>
    <definedName name="BO549D4B4A3783426FA7D5E53A4728900E" localSheetId="10" hidden="1">#REF!</definedName>
    <definedName name="BO549D4B4A3783426FA7D5E53A4728900E" hidden="1">#REF!</definedName>
    <definedName name="BO549F4A437480450A867B69EE35C77253" localSheetId="10" hidden="1">#REF!</definedName>
    <definedName name="BO549F4A437480450A867B69EE35C77253" hidden="1">#REF!</definedName>
    <definedName name="BO54BC5EA573944120A2762F060194BA1E" localSheetId="10" hidden="1">#REF!</definedName>
    <definedName name="BO54BC5EA573944120A2762F060194BA1E" hidden="1">#REF!</definedName>
    <definedName name="BO54CE381202A648A6936EA80CBA642C0F" localSheetId="10" hidden="1">#REF!</definedName>
    <definedName name="BO54CE381202A648A6936EA80CBA642C0F" hidden="1">#REF!</definedName>
    <definedName name="BO54DB55663F334C03B8ADD851DEA5C745" localSheetId="10" hidden="1">#REF!</definedName>
    <definedName name="BO54DB55663F334C03B8ADD851DEA5C745" hidden="1">#REF!</definedName>
    <definedName name="BO54E8BAC9CCCE44BC963133C9AE4B630A" localSheetId="10" hidden="1">#REF!</definedName>
    <definedName name="BO54E8BAC9CCCE44BC963133C9AE4B630A" hidden="1">#REF!</definedName>
    <definedName name="BO54F7BDCBE69647888EF1706EEA8759AF" localSheetId="10" hidden="1">#REF!</definedName>
    <definedName name="BO54F7BDCBE69647888EF1706EEA8759AF" hidden="1">#REF!</definedName>
    <definedName name="BO5507E6215F3F4FC097A3E11986F2AC10" localSheetId="10" hidden="1">#REF!</definedName>
    <definedName name="BO5507E6215F3F4FC097A3E11986F2AC10" hidden="1">#REF!</definedName>
    <definedName name="BO550B27D935D4459DBAD38DC3153E9204" localSheetId="10" hidden="1">#REF!</definedName>
    <definedName name="BO550B27D935D4459DBAD38DC3153E9204" hidden="1">#REF!</definedName>
    <definedName name="BO55240D5E45B04FAE87A19DEA34A4CC05" localSheetId="10" hidden="1">#REF!</definedName>
    <definedName name="BO55240D5E45B04FAE87A19DEA34A4CC05" hidden="1">#REF!</definedName>
    <definedName name="BO55268CF52D0E4B16BECF562C3B319068" localSheetId="10" hidden="1">#REF!</definedName>
    <definedName name="BO55268CF52D0E4B16BECF562C3B319068" hidden="1">#REF!</definedName>
    <definedName name="BO552A4C6B034E44139D762597E2BD29E8" localSheetId="10" hidden="1">#REF!</definedName>
    <definedName name="BO552A4C6B034E44139D762597E2BD29E8" hidden="1">#REF!</definedName>
    <definedName name="BO552C873EA045489C95CBBB77F440FE29" localSheetId="10" hidden="1">#REF!</definedName>
    <definedName name="BO552C873EA045489C95CBBB77F440FE29" hidden="1">#REF!</definedName>
    <definedName name="BO553055AF53024915ABC604AF1B889E5B" localSheetId="10" hidden="1">#REF!</definedName>
    <definedName name="BO553055AF53024915ABC604AF1B889E5B" hidden="1">#REF!</definedName>
    <definedName name="BO553136AC6422422C818B96B66C2C3990" localSheetId="10" hidden="1">[8]Giaitrinh!#REF!</definedName>
    <definedName name="BO553136AC6422422C818B96B66C2C3990" localSheetId="0" hidden="1">#REF!</definedName>
    <definedName name="BO553136AC6422422C818B96B66C2C3990" hidden="1">[8]Giaitrinh!#REF!</definedName>
    <definedName name="BO553F838E21284938B9776FB50EF6D503" localSheetId="10" hidden="1">#REF!</definedName>
    <definedName name="BO553F838E21284938B9776FB50EF6D503" hidden="1">#REF!</definedName>
    <definedName name="BO55500317978C42FF8C3FC694FF2C212D" localSheetId="10" hidden="1">#REF!</definedName>
    <definedName name="BO55500317978C42FF8C3FC694FF2C212D" hidden="1">#REF!</definedName>
    <definedName name="BO555B1633F11C47E89A1801F074518A32" localSheetId="10" hidden="1">#REF!</definedName>
    <definedName name="BO555B1633F11C47E89A1801F074518A32" hidden="1">#REF!</definedName>
    <definedName name="BO5567A7BED87F42A9B8315385DA7E9968" localSheetId="10" hidden="1">#REF!</definedName>
    <definedName name="BO5567A7BED87F42A9B8315385DA7E9968" hidden="1">#REF!</definedName>
    <definedName name="BO5567B2C97D0E4BE8B839F13F009C2AAB" localSheetId="10" hidden="1">#REF!</definedName>
    <definedName name="BO5567B2C97D0E4BE8B839F13F009C2AAB" hidden="1">#REF!</definedName>
    <definedName name="BO556B076474824AD88F5741175DEED0D3" localSheetId="10" hidden="1">#REF!</definedName>
    <definedName name="BO556B076474824AD88F5741175DEED0D3" hidden="1">#REF!</definedName>
    <definedName name="BO556F9D67D63B485490BE4A5B2DAA0424" localSheetId="10" hidden="1">#REF!</definedName>
    <definedName name="BO556F9D67D63B485490BE4A5B2DAA0424" hidden="1">#REF!</definedName>
    <definedName name="BO5573662C4A00410AA097D755481BE91F" localSheetId="10" hidden="1">#REF!</definedName>
    <definedName name="BO5573662C4A00410AA097D755481BE91F" hidden="1">#REF!</definedName>
    <definedName name="BO5595574A40CB43FBBB0381249CAE5A01" localSheetId="10" hidden="1">#REF!</definedName>
    <definedName name="BO5595574A40CB43FBBB0381249CAE5A01" hidden="1">#REF!</definedName>
    <definedName name="BO55ABAFAD7C574B2D9E3DBF3E48F61137" localSheetId="10" hidden="1">#REF!</definedName>
    <definedName name="BO55ABAFAD7C574B2D9E3DBF3E48F61137" hidden="1">#REF!</definedName>
    <definedName name="BO55CF211F16644D80AFDC0678AEFA8592" localSheetId="10" hidden="1">#REF!</definedName>
    <definedName name="BO55CF211F16644D80AFDC0678AEFA8592" hidden="1">#REF!</definedName>
    <definedName name="BO56000E80CBD9491E83BFDEA83A1EE6AD" localSheetId="10" hidden="1">#REF!</definedName>
    <definedName name="BO56000E80CBD9491E83BFDEA83A1EE6AD" hidden="1">#REF!</definedName>
    <definedName name="BO560251BCD11740889928CA8EA1D6C8BB" localSheetId="10" hidden="1">#REF!</definedName>
    <definedName name="BO560251BCD11740889928CA8EA1D6C8BB" hidden="1">#REF!</definedName>
    <definedName name="BO561D5317C414499886A7446B060E5292" localSheetId="10" hidden="1">#REF!</definedName>
    <definedName name="BO561D5317C414499886A7446B060E5292" hidden="1">#REF!</definedName>
    <definedName name="BO5625EF84032E4129A4F1C26C707CB6A3" localSheetId="10" hidden="1">#REF!</definedName>
    <definedName name="BO5625EF84032E4129A4F1C26C707CB6A3" hidden="1">#REF!</definedName>
    <definedName name="BO562715D02FD545A995527CAABB6D801A" localSheetId="10" hidden="1">#REF!</definedName>
    <definedName name="BO562715D02FD545A995527CAABB6D801A" hidden="1">#REF!</definedName>
    <definedName name="BO563FCE97DF97426EB7D91F44C76515D6" localSheetId="10" hidden="1">#REF!</definedName>
    <definedName name="BO563FCE97DF97426EB7D91F44C76515D6" hidden="1">#REF!</definedName>
    <definedName name="BO56511C056B644925BB9E09A5CE15BBF3" localSheetId="10" hidden="1">#REF!</definedName>
    <definedName name="BO56511C056B644925BB9E09A5CE15BBF3" hidden="1">#REF!</definedName>
    <definedName name="BO565771992FE84D6C9DDDD43E6049AEA8" localSheetId="10" hidden="1">#REF!</definedName>
    <definedName name="BO565771992FE84D6C9DDDD43E6049AEA8" hidden="1">#REF!</definedName>
    <definedName name="BO565AC04ECFB24EB78486E4E53E96AD45" localSheetId="10" hidden="1">#REF!</definedName>
    <definedName name="BO565AC04ECFB24EB78486E4E53E96AD45" hidden="1">#REF!</definedName>
    <definedName name="BO569A5FBFD6F24C0C8A17193DE8B0987E" localSheetId="10" hidden="1">#REF!</definedName>
    <definedName name="BO569A5FBFD6F24C0C8A17193DE8B0987E" hidden="1">#REF!</definedName>
    <definedName name="BO56BBB0E7E8B7442983625866E175D9D1" localSheetId="10" hidden="1">#REF!</definedName>
    <definedName name="BO56BBB0E7E8B7442983625866E175D9D1" hidden="1">#REF!</definedName>
    <definedName name="BO56C770FA42EA4B9A99A1030E1F99D589" localSheetId="10" hidden="1">#REF!</definedName>
    <definedName name="BO56C770FA42EA4B9A99A1030E1F99D589" hidden="1">#REF!</definedName>
    <definedName name="BO56C93C031ADA4A8CB9AA79E06B808B71" localSheetId="10" hidden="1">[8]Kehoachchitiet!#REF!</definedName>
    <definedName name="BO56C93C031ADA4A8CB9AA79E06B808B71" localSheetId="0" hidden="1">#REF!</definedName>
    <definedName name="BO56C93C031ADA4A8CB9AA79E06B808B71" hidden="1">[8]Kehoachchitiet!#REF!</definedName>
    <definedName name="BO56D93BE1E882447E8198CDDBD810A34A" localSheetId="10" hidden="1">#REF!</definedName>
    <definedName name="BO56D93BE1E882447E8198CDDBD810A34A" hidden="1">#REF!</definedName>
    <definedName name="BO56DC94197E294360B6A59153FF03457A" localSheetId="10" hidden="1">#REF!</definedName>
    <definedName name="BO56DC94197E294360B6A59153FF03457A" hidden="1">#REF!</definedName>
    <definedName name="BO56E22477476841508EDA127C8CFBE0CB" localSheetId="10" hidden="1">#REF!</definedName>
    <definedName name="BO56E22477476841508EDA127C8CFBE0CB" hidden="1">#REF!</definedName>
    <definedName name="BO5728800FC3614D5FA9339DD541345C90" localSheetId="10" hidden="1">#REF!</definedName>
    <definedName name="BO5728800FC3614D5FA9339DD541345C90" hidden="1">#REF!</definedName>
    <definedName name="BO572CFABAF41940FF91E1FCB300267B32" localSheetId="10" hidden="1">#REF!</definedName>
    <definedName name="BO572CFABAF41940FF91E1FCB300267B32" hidden="1">#REF!</definedName>
    <definedName name="BO5738990410A546D3B22F638D3052C681" localSheetId="10" hidden="1">#REF!</definedName>
    <definedName name="BO5738990410A546D3B22F638D3052C681" hidden="1">#REF!</definedName>
    <definedName name="BO573908E795394C08BE080A14100FFFBF" localSheetId="10" hidden="1">#REF!</definedName>
    <definedName name="BO573908E795394C08BE080A14100FFFBF" hidden="1">#REF!</definedName>
    <definedName name="BO5739551D4F9D4472AAE2ECDB22E3C2C7" localSheetId="10" hidden="1">#REF!</definedName>
    <definedName name="BO5739551D4F9D4472AAE2ECDB22E3C2C7" hidden="1">#REF!</definedName>
    <definedName name="BO57492025E3734968B443F2156F6E5611" localSheetId="10" hidden="1">#REF!</definedName>
    <definedName name="BO57492025E3734968B443F2156F6E5611" hidden="1">#REF!</definedName>
    <definedName name="BO575061F004714FB7A0E1B314F3625225" localSheetId="10" hidden="1">#REF!</definedName>
    <definedName name="BO575061F004714FB7A0E1B314F3625225" hidden="1">#REF!</definedName>
    <definedName name="BO57544A4DD8D040EE8060E1C9E846EC7F" localSheetId="10" hidden="1">#REF!</definedName>
    <definedName name="BO57544A4DD8D040EE8060E1C9E846EC7F" hidden="1">#REF!</definedName>
    <definedName name="BO575F08F36F1744AB9596B19069D05C38" localSheetId="10" hidden="1">#REF!</definedName>
    <definedName name="BO575F08F36F1744AB9596B19069D05C38" hidden="1">#REF!</definedName>
    <definedName name="BO576B79A6DA164E21974CFF5F7C3EA285" localSheetId="10" hidden="1">#REF!</definedName>
    <definedName name="BO576B79A6DA164E21974CFF5F7C3EA285" hidden="1">#REF!</definedName>
    <definedName name="BO578F669344B943B2ACBCC36BC4A76D24" localSheetId="10" hidden="1">#REF!</definedName>
    <definedName name="BO578F669344B943B2ACBCC36BC4A76D24" hidden="1">#REF!</definedName>
    <definedName name="BO5799DF1DC6FF4B2DB3252E6FB0A0F139" localSheetId="10" hidden="1">#REF!</definedName>
    <definedName name="BO5799DF1DC6FF4B2DB3252E6FB0A0F139" hidden="1">#REF!</definedName>
    <definedName name="BO57A6BD4AE8E243E494577EAD1CBE5386" localSheetId="10" hidden="1">[8]Giaitrinh!#REF!</definedName>
    <definedName name="BO57A6BD4AE8E243E494577EAD1CBE5386" localSheetId="0" hidden="1">#REF!</definedName>
    <definedName name="BO57A6BD4AE8E243E494577EAD1CBE5386" hidden="1">[8]Giaitrinh!#REF!</definedName>
    <definedName name="BO57B95B501F9743B1975E90BCF4891783" localSheetId="10" hidden="1">#REF!</definedName>
    <definedName name="BO57B95B501F9743B1975E90BCF4891783" hidden="1">#REF!</definedName>
    <definedName name="BO57D32E0CD41A495289CBDB65D3B5BAA9" localSheetId="10" hidden="1">#REF!</definedName>
    <definedName name="BO57D32E0CD41A495289CBDB65D3B5BAA9" hidden="1">#REF!</definedName>
    <definedName name="BO57D550A977154BF89DC103F830F3D467" localSheetId="10" hidden="1">#REF!</definedName>
    <definedName name="BO57D550A977154BF89DC103F830F3D467" hidden="1">#REF!</definedName>
    <definedName name="BO57E3E16B3039468C918A2851F2906987" localSheetId="10" hidden="1">#REF!</definedName>
    <definedName name="BO57E3E16B3039468C918A2851F2906987" hidden="1">#REF!</definedName>
    <definedName name="BO57FDDF1F6FFB4E55A7F2E13CB281DAF1" localSheetId="10" hidden="1">#REF!</definedName>
    <definedName name="BO57FDDF1F6FFB4E55A7F2E13CB281DAF1" hidden="1">#REF!</definedName>
    <definedName name="BO58121DDA319942C2A9FE4D51FCAA6436" localSheetId="10" hidden="1">#REF!</definedName>
    <definedName name="BO58121DDA319942C2A9FE4D51FCAA6436" hidden="1">#REF!</definedName>
    <definedName name="BO581F7C20F3F0407099EF769043553AFA" localSheetId="10" hidden="1">#REF!</definedName>
    <definedName name="BO581F7C20F3F0407099EF769043553AFA" hidden="1">#REF!</definedName>
    <definedName name="BO5826FBEBA0D7470F894B86E852A5FE0F" localSheetId="10" hidden="1">#REF!</definedName>
    <definedName name="BO5826FBEBA0D7470F894B86E852A5FE0F" hidden="1">#REF!</definedName>
    <definedName name="BO583B69D2114749F5A55CE9DF13098368" localSheetId="10" hidden="1">#REF!</definedName>
    <definedName name="BO583B69D2114749F5A55CE9DF13098368" hidden="1">#REF!</definedName>
    <definedName name="BO583C6F5C29CF4F41A54EA713AA1355F6" localSheetId="10" hidden="1">[7]Ketqua!#REF!</definedName>
    <definedName name="BO583C6F5C29CF4F41A54EA713AA1355F6" localSheetId="0" hidden="1">#REF!</definedName>
    <definedName name="BO583C6F5C29CF4F41A54EA713AA1355F6" hidden="1">[7]Ketqua!#REF!</definedName>
    <definedName name="BO583D606991DB4709938F0F2AB616CA8C" localSheetId="10" hidden="1">#REF!</definedName>
    <definedName name="BO583D606991DB4709938F0F2AB616CA8C" hidden="1">#REF!</definedName>
    <definedName name="BO5847B8E7D8464C7589B526A59971A5F1" localSheetId="10" hidden="1">#REF!</definedName>
    <definedName name="BO5847B8E7D8464C7589B526A59971A5F1" hidden="1">#REF!</definedName>
    <definedName name="BO5859F625EF8F43838446B41A5B13BE9B" localSheetId="10" hidden="1">#REF!</definedName>
    <definedName name="BO5859F625EF8F43838446B41A5B13BE9B" hidden="1">#REF!</definedName>
    <definedName name="BO58B0760CD8F245CEA3CCE06D7CF1481E" localSheetId="10" hidden="1">#REF!</definedName>
    <definedName name="BO58B0760CD8F245CEA3CCE06D7CF1481E" hidden="1">#REF!</definedName>
    <definedName name="BO58B56024014C4E80B3014C3EBF2F4731" localSheetId="0" hidden="1">#REF!</definedName>
    <definedName name="BO58B56024014C4E80B3014C3EBF2F4731" hidden="1">[7]Ketqua!$I$16:$U$16</definedName>
    <definedName name="BO58C0409804204ACC886A26B469A98FCA" localSheetId="10" hidden="1">[7]Ketqua!#REF!</definedName>
    <definedName name="BO58C0409804204ACC886A26B469A98FCA" localSheetId="0" hidden="1">#REF!</definedName>
    <definedName name="BO58C0409804204ACC886A26B469A98FCA" hidden="1">[7]Ketqua!#REF!</definedName>
    <definedName name="BO58C4AC72229D4A05A6B102FC5BA2C9B0" localSheetId="10" hidden="1">#REF!</definedName>
    <definedName name="BO58C4AC72229D4A05A6B102FC5BA2C9B0" hidden="1">#REF!</definedName>
    <definedName name="BO58CB515C808C48BEBC52F4E8A8B10863" localSheetId="10" hidden="1">#REF!</definedName>
    <definedName name="BO58CB515C808C48BEBC52F4E8A8B10863" hidden="1">#REF!</definedName>
    <definedName name="BO58D440EFC4EE4DE98ED236F1697C5D62" localSheetId="10" hidden="1">#REF!</definedName>
    <definedName name="BO58D440EFC4EE4DE98ED236F1697C5D62" hidden="1">#REF!</definedName>
    <definedName name="BO58F664DD369B413BBE0AA6C680221346" localSheetId="10" hidden="1">#REF!</definedName>
    <definedName name="BO58F664DD369B413BBE0AA6C680221346" hidden="1">#REF!</definedName>
    <definedName name="BO59022A7082424F6F9E45409E01156BA1" localSheetId="10" hidden="1">#REF!</definedName>
    <definedName name="BO59022A7082424F6F9E45409E01156BA1" hidden="1">#REF!</definedName>
    <definedName name="BO590D5A3FBEC64BFBB064D49E5F4A3AA5" localSheetId="10" hidden="1">#REF!</definedName>
    <definedName name="BO590D5A3FBEC64BFBB064D49E5F4A3AA5" hidden="1">#REF!</definedName>
    <definedName name="BO590E714A7D0E4DA3948D6F1D551BECF2" localSheetId="10" hidden="1">#REF!</definedName>
    <definedName name="BO590E714A7D0E4DA3948D6F1D551BECF2" hidden="1">#REF!</definedName>
    <definedName name="BO590F0D7F6F8D46C29B2EED8932DD87BD" localSheetId="10" hidden="1">#REF!</definedName>
    <definedName name="BO590F0D7F6F8D46C29B2EED8932DD87BD" hidden="1">#REF!</definedName>
    <definedName name="BO5913EAA7CCA04185881C1E92EBBAE733" localSheetId="10" hidden="1">#REF!</definedName>
    <definedName name="BO5913EAA7CCA04185881C1E92EBBAE733" hidden="1">#REF!</definedName>
    <definedName name="BO592E3D457DC3430DB54EBC54823DCBC4" localSheetId="10" hidden="1">#REF!</definedName>
    <definedName name="BO592E3D457DC3430DB54EBC54823DCBC4" hidden="1">#REF!</definedName>
    <definedName name="BO59384E7DCDEE4351A4263865DC557B5A" localSheetId="10" hidden="1">#REF!</definedName>
    <definedName name="BO59384E7DCDEE4351A4263865DC557B5A" hidden="1">#REF!</definedName>
    <definedName name="BO593C02F3586C400B9C127B9BEFF5A3A3" localSheetId="10" hidden="1">#REF!</definedName>
    <definedName name="BO593C02F3586C400B9C127B9BEFF5A3A3" hidden="1">#REF!</definedName>
    <definedName name="BO594059A6BB774C32931101FDBA9AA2A6" localSheetId="10" hidden="1">#REF!</definedName>
    <definedName name="BO594059A6BB774C32931101FDBA9AA2A6" hidden="1">#REF!</definedName>
    <definedName name="BO594A5066E3D64A9B96E87EEE60E35000" localSheetId="10" hidden="1">#REF!</definedName>
    <definedName name="BO594A5066E3D64A9B96E87EEE60E35000" hidden="1">#REF!</definedName>
    <definedName name="BO594BD2AAE0EE4E13924FA8AD8CA67DF1" localSheetId="10" hidden="1">#REF!</definedName>
    <definedName name="BO594BD2AAE0EE4E13924FA8AD8CA67DF1" hidden="1">#REF!</definedName>
    <definedName name="BO5956D9BCE4364C56A9714DB73C6D3E8D" localSheetId="10" hidden="1">#REF!</definedName>
    <definedName name="BO5956D9BCE4364C56A9714DB73C6D3E8D" hidden="1">#REF!</definedName>
    <definedName name="BO596B387D06DE485CB1426B95E64D527C" localSheetId="10" hidden="1">#REF!</definedName>
    <definedName name="BO596B387D06DE485CB1426B95E64D527C" hidden="1">#REF!</definedName>
    <definedName name="BO597DDE6E95004F7F9C963613977B9F66" localSheetId="10" hidden="1">#REF!</definedName>
    <definedName name="BO597DDE6E95004F7F9C963613977B9F66" hidden="1">#REF!</definedName>
    <definedName name="BO598E92CF380C4F02A1EC553289B7A624" localSheetId="10" hidden="1">#REF!</definedName>
    <definedName name="BO598E92CF380C4F02A1EC553289B7A624" hidden="1">#REF!</definedName>
    <definedName name="BO5997EDDB9A3E43A48E697B46A2584551" localSheetId="10" hidden="1">#REF!</definedName>
    <definedName name="BO5997EDDB9A3E43A48E697B46A2584551" hidden="1">#REF!</definedName>
    <definedName name="BO599B6CBC43504E33AD45ECD15A182A0F" localSheetId="10" hidden="1">#REF!</definedName>
    <definedName name="BO599B6CBC43504E33AD45ECD15A182A0F" hidden="1">#REF!</definedName>
    <definedName name="BO59AC885CA8D145A48A78E7E87EA008B0" localSheetId="10" hidden="1">#REF!</definedName>
    <definedName name="BO59AC885CA8D145A48A78E7E87EA008B0" hidden="1">#REF!</definedName>
    <definedName name="BO59C567DB691F4B6DB56F5A3F1EBC5DED" localSheetId="10" hidden="1">#REF!</definedName>
    <definedName name="BO59C567DB691F4B6DB56F5A3F1EBC5DED" hidden="1">#REF!</definedName>
    <definedName name="BO59D768DCFA394415A9FA22D804593B67" localSheetId="10" hidden="1">#REF!</definedName>
    <definedName name="BO59D768DCFA394415A9FA22D804593B67" hidden="1">#REF!</definedName>
    <definedName name="BO59EA90BB35B144EEAD1E7140AFED97FD" localSheetId="10" hidden="1">#REF!</definedName>
    <definedName name="BO59EA90BB35B144EEAD1E7140AFED97FD" hidden="1">#REF!</definedName>
    <definedName name="BO59EABF3D307B40AA89D51822A5BF1DDB" localSheetId="10" hidden="1">#REF!</definedName>
    <definedName name="BO59EABF3D307B40AA89D51822A5BF1DDB" hidden="1">#REF!</definedName>
    <definedName name="BO59EB251B1EF049F5939B63C7C6224FEB" localSheetId="10" hidden="1">#REF!</definedName>
    <definedName name="BO59EB251B1EF049F5939B63C7C6224FEB" hidden="1">#REF!</definedName>
    <definedName name="BO59EB7E7CCC0E46CA8F1085CF5441DED8" localSheetId="10" hidden="1">#REF!</definedName>
    <definedName name="BO59EB7E7CCC0E46CA8F1085CF5441DED8" hidden="1">#REF!</definedName>
    <definedName name="BO59FCCD41CD2D4A809251677722F31B4F" localSheetId="10" hidden="1">#REF!</definedName>
    <definedName name="BO59FCCD41CD2D4A809251677722F31B4F" hidden="1">#REF!</definedName>
    <definedName name="BO5A0DCF8D6B61431A864637A2BCEE82C9" localSheetId="10" hidden="1">#REF!</definedName>
    <definedName name="BO5A0DCF8D6B61431A864637A2BCEE82C9" hidden="1">#REF!</definedName>
    <definedName name="BO5A267AB6DD8A4A2AB76DBE8AFC86BBD2" localSheetId="10" hidden="1">#REF!</definedName>
    <definedName name="BO5A267AB6DD8A4A2AB76DBE8AFC86BBD2" hidden="1">#REF!</definedName>
    <definedName name="BO5A32EE71A0ED4A16AA699D92CEC98B47" localSheetId="10" hidden="1">#REF!</definedName>
    <definedName name="BO5A32EE71A0ED4A16AA699D92CEC98B47" hidden="1">#REF!</definedName>
    <definedName name="BO5A3ED020BCED4A83ABA0A0B88F8487AC" localSheetId="10" hidden="1">#REF!</definedName>
    <definedName name="BO5A3ED020BCED4A83ABA0A0B88F8487AC" hidden="1">#REF!</definedName>
    <definedName name="BO5A45EF78C2844B2C86F0440381E23580" localSheetId="10" hidden="1">#REF!</definedName>
    <definedName name="BO5A45EF78C2844B2C86F0440381E23580" hidden="1">#REF!</definedName>
    <definedName name="BO5A49E0BA3B6948218E99F3817B959221" localSheetId="10" hidden="1">#REF!</definedName>
    <definedName name="BO5A49E0BA3B6948218E99F3817B959221" hidden="1">#REF!</definedName>
    <definedName name="BO5A66AEE217574EB0820B61084A6E64CF" localSheetId="10" hidden="1">#REF!</definedName>
    <definedName name="BO5A66AEE217574EB0820B61084A6E64CF" hidden="1">#REF!</definedName>
    <definedName name="BO5A6A224EDF754A9C8DAE2269DFAFB953" localSheetId="10" hidden="1">#REF!</definedName>
    <definedName name="BO5A6A224EDF754A9C8DAE2269DFAFB953" hidden="1">#REF!</definedName>
    <definedName name="BO5A6ACB3BF5214FB89E5482871875990D" localSheetId="10" hidden="1">#REF!</definedName>
    <definedName name="BO5A6ACB3BF5214FB89E5482871875990D" hidden="1">#REF!</definedName>
    <definedName name="BO5A6AD76D3EAB4ACFA29294696A1C575C" localSheetId="10" hidden="1">#REF!</definedName>
    <definedName name="BO5A6AD76D3EAB4ACFA29294696A1C575C" hidden="1">#REF!</definedName>
    <definedName name="BO5A6B60F0E8034ECCBE9A1A4C0EFC6987" localSheetId="10" hidden="1">#REF!</definedName>
    <definedName name="BO5A6B60F0E8034ECCBE9A1A4C0EFC6987" hidden="1">#REF!</definedName>
    <definedName name="BO5A81CA1FE8AD4707A0412775188A8DEC" localSheetId="10" hidden="1">#REF!</definedName>
    <definedName name="BO5A81CA1FE8AD4707A0412775188A8DEC" hidden="1">#REF!</definedName>
    <definedName name="BO5A827E28BB4A49E68F61C5E84805D769" localSheetId="10" hidden="1">#REF!</definedName>
    <definedName name="BO5A827E28BB4A49E68F61C5E84805D769" hidden="1">#REF!</definedName>
    <definedName name="BO5ADD7A0B4F8643948793596858585348" localSheetId="10" hidden="1">#REF!</definedName>
    <definedName name="BO5ADD7A0B4F8643948793596858585348" hidden="1">#REF!</definedName>
    <definedName name="BO5AE1DA02840541BDB53CAA98160D1E97" localSheetId="10" hidden="1">#REF!</definedName>
    <definedName name="BO5AE1DA02840541BDB53CAA98160D1E97" hidden="1">#REF!</definedName>
    <definedName name="BO5AF15FD77702431BBFEC3BE53FAFC51F" localSheetId="10" hidden="1">#REF!</definedName>
    <definedName name="BO5AF15FD77702431BBFEC3BE53FAFC51F" hidden="1">#REF!</definedName>
    <definedName name="BO5B17EB1DC2314204AAAB4C10CD014779" localSheetId="10" hidden="1">#REF!</definedName>
    <definedName name="BO5B17EB1DC2314204AAAB4C10CD014779" hidden="1">#REF!</definedName>
    <definedName name="BO5B20057ECFD04152B0F8766338210D8E" localSheetId="10" hidden="1">#REF!</definedName>
    <definedName name="BO5B20057ECFD04152B0F8766338210D8E" hidden="1">#REF!</definedName>
    <definedName name="BO5B27E855FA5040EB86FED41A3DE59A24" localSheetId="10" hidden="1">#REF!</definedName>
    <definedName name="BO5B27E855FA5040EB86FED41A3DE59A24" hidden="1">#REF!</definedName>
    <definedName name="BO5B2C521B9D9A42D49C89CDF8F4742308" localSheetId="10" hidden="1">#REF!</definedName>
    <definedName name="BO5B2C521B9D9A42D49C89CDF8F4742308" hidden="1">#REF!</definedName>
    <definedName name="BO5B3F6E178E114DF088F00C8568A47DBA" localSheetId="10" hidden="1">#REF!,#REF!,#REF!</definedName>
    <definedName name="BO5B3F6E178E114DF088F00C8568A47DBA" localSheetId="25" hidden="1">#REF!,#REF!,#REF!</definedName>
    <definedName name="BO5B3F6E178E114DF088F00C8568A47DBA" hidden="1">#REF!,#REF!,#REF!</definedName>
    <definedName name="BO5B4F0CF744DC4B488CF71D96F8AA06B0" localSheetId="10" hidden="1">#REF!</definedName>
    <definedName name="BO5B4F0CF744DC4B488CF71D96F8AA06B0" localSheetId="25" hidden="1">#REF!</definedName>
    <definedName name="BO5B4F0CF744DC4B488CF71D96F8AA06B0" hidden="1">#REF!</definedName>
    <definedName name="BO5B52615A450A4CC1B8803DBA2D89031C" localSheetId="10" hidden="1">#REF!</definedName>
    <definedName name="BO5B52615A450A4CC1B8803DBA2D89031C" hidden="1">#REF!</definedName>
    <definedName name="BO5B55604609A24CB3BC03E06DDE68A82D" localSheetId="10" hidden="1">#REF!</definedName>
    <definedName name="BO5B55604609A24CB3BC03E06DDE68A82D" localSheetId="25" hidden="1">#REF!</definedName>
    <definedName name="BO5B55604609A24CB3BC03E06DDE68A82D" hidden="1">#REF!</definedName>
    <definedName name="BO5B5DBF9A9EF44018BFA2A181AD7141DD" localSheetId="10" hidden="1">#REF!</definedName>
    <definedName name="BO5B5DBF9A9EF44018BFA2A181AD7141DD" localSheetId="25" hidden="1">#REF!</definedName>
    <definedName name="BO5B5DBF9A9EF44018BFA2A181AD7141DD" hidden="1">#REF!</definedName>
    <definedName name="BO5B6647E500B64C49A067CFE98195A323" localSheetId="10" hidden="1">[8]Giaitrinh!#REF!</definedName>
    <definedName name="BO5B6647E500B64C49A067CFE98195A323" localSheetId="0" hidden="1">#REF!</definedName>
    <definedName name="BO5B6647E500B64C49A067CFE98195A323" hidden="1">[8]Giaitrinh!#REF!</definedName>
    <definedName name="BO5B6D18ACF15C4612A1495972701D8AE5" localSheetId="10" hidden="1">#REF!</definedName>
    <definedName name="BO5B6D18ACF15C4612A1495972701D8AE5" hidden="1">#REF!</definedName>
    <definedName name="BO5B70F57BA7724AE09F3CBFD04F4D0C8C" localSheetId="10" hidden="1">#REF!</definedName>
    <definedName name="BO5B70F57BA7724AE09F3CBFD04F4D0C8C" hidden="1">#REF!</definedName>
    <definedName name="BO5B72659E6EF848908B910D06901253C2" localSheetId="10" hidden="1">#REF!</definedName>
    <definedName name="BO5B72659E6EF848908B910D06901253C2" hidden="1">#REF!</definedName>
    <definedName name="BO5B82CC81807D42DBBAA1146914966A56" localSheetId="10" hidden="1">#REF!</definedName>
    <definedName name="BO5B82CC81807D42DBBAA1146914966A56" hidden="1">#REF!</definedName>
    <definedName name="BO5B9CA8ABC9A346AEA3B9F7CB5CF6A740" localSheetId="10" hidden="1">#REF!</definedName>
    <definedName name="BO5B9CA8ABC9A346AEA3B9F7CB5CF6A740" hidden="1">#REF!</definedName>
    <definedName name="BO5BB0B277A3394326AFBAAAF6450E4E42" localSheetId="10" hidden="1">#REF!</definedName>
    <definedName name="BO5BB0B277A3394326AFBAAAF6450E4E42" hidden="1">#REF!</definedName>
    <definedName name="BO5BB13408EB904A3BAC559B9AC215AB1A" localSheetId="10" hidden="1">#REF!</definedName>
    <definedName name="BO5BB13408EB904A3BAC559B9AC215AB1A" hidden="1">#REF!</definedName>
    <definedName name="BO5BB33AC2DC2D4FD6AB71938AF1DA173D" localSheetId="10" hidden="1">#REF!</definedName>
    <definedName name="BO5BB33AC2DC2D4FD6AB71938AF1DA173D" hidden="1">#REF!</definedName>
    <definedName name="BO5BB90F35827F4C8CB35EB5880E3DFBF5" localSheetId="10" hidden="1">#REF!</definedName>
    <definedName name="BO5BB90F35827F4C8CB35EB5880E3DFBF5" hidden="1">#REF!</definedName>
    <definedName name="BO5BBAD0D8246443EE9D8084F5B590596E" localSheetId="10" hidden="1">#REF!</definedName>
    <definedName name="BO5BBAD0D8246443EE9D8084F5B590596E" hidden="1">#REF!</definedName>
    <definedName name="BO5BC31258B8F8431DBC9B1836B8016102" localSheetId="10" hidden="1">#REF!</definedName>
    <definedName name="BO5BC31258B8F8431DBC9B1836B8016102" hidden="1">#REF!</definedName>
    <definedName name="BO5BD8EB8E62ED48D6BA69F65CED12804D" localSheetId="10" hidden="1">#REF!</definedName>
    <definedName name="BO5BD8EB8E62ED48D6BA69F65CED12804D" hidden="1">#REF!</definedName>
    <definedName name="BO5BE732993B4846D58B3911D46AD6038D" localSheetId="10" hidden="1">#REF!</definedName>
    <definedName name="BO5BE732993B4846D58B3911D46AD6038D" hidden="1">#REF!</definedName>
    <definedName name="BO5C12622CAD9743559EF012A1914D88CA" localSheetId="10" hidden="1">#REF!</definedName>
    <definedName name="BO5C12622CAD9743559EF012A1914D88CA" hidden="1">#REF!</definedName>
    <definedName name="BO5C39A7588D8A4EB3A28D61CACE05FB93" localSheetId="10" hidden="1">#REF!</definedName>
    <definedName name="BO5C39A7588D8A4EB3A28D61CACE05FB93" hidden="1">#REF!</definedName>
    <definedName name="BO5C434CDBC29B4D8A8B8862AEC720DBCD" localSheetId="10" hidden="1">#REF!</definedName>
    <definedName name="BO5C434CDBC29B4D8A8B8862AEC720DBCD" hidden="1">#REF!</definedName>
    <definedName name="BO5C43685B69DC4275893F095AB017D6CE" localSheetId="10" hidden="1">#REF!</definedName>
    <definedName name="BO5C43685B69DC4275893F095AB017D6CE" hidden="1">#REF!</definedName>
    <definedName name="BO5C56946051DC47BC8EAAAD7534E42CF3" localSheetId="10" hidden="1">#REF!</definedName>
    <definedName name="BO5C56946051DC47BC8EAAAD7534E42CF3" hidden="1">#REF!</definedName>
    <definedName name="BO5C6AE5D18D554D7E8159E2BAE8FA382F" localSheetId="10" hidden="1">#REF!</definedName>
    <definedName name="BO5C6AE5D18D554D7E8159E2BAE8FA382F" hidden="1">#REF!</definedName>
    <definedName name="BO5C73CAE6A2834A4B94D14E18B48EAF16" localSheetId="10" hidden="1">[8]Kehoachchitiet!#REF!</definedName>
    <definedName name="BO5C73CAE6A2834A4B94D14E18B48EAF16" localSheetId="0" hidden="1">#REF!</definedName>
    <definedName name="BO5C73CAE6A2834A4B94D14E18B48EAF16" hidden="1">[8]Kehoachchitiet!#REF!</definedName>
    <definedName name="BO5C73D9FEF2674C1BBDE971AE169419EC" localSheetId="10" hidden="1">#REF!</definedName>
    <definedName name="BO5C73D9FEF2674C1BBDE971AE169419EC" hidden="1">#REF!</definedName>
    <definedName name="BO5C8124D2D9FB4EAAB76560D5A15737B8" localSheetId="10" hidden="1">#REF!</definedName>
    <definedName name="BO5C8124D2D9FB4EAAB76560D5A15737B8" hidden="1">#REF!</definedName>
    <definedName name="BO5C88962D8A4E4316A42DE38FBCE2303D" localSheetId="10" hidden="1">#REF!</definedName>
    <definedName name="BO5C88962D8A4E4316A42DE38FBCE2303D" hidden="1">#REF!</definedName>
    <definedName name="BO5C902D60CF47456FA169B1087280482B" localSheetId="10" hidden="1">[6]lailo!#REF!</definedName>
    <definedName name="BO5C902D60CF47456FA169B1087280482B" localSheetId="25" hidden="1">#REF!</definedName>
    <definedName name="BO5C902D60CF47456FA169B1087280482B" localSheetId="24" hidden="1">#REF!</definedName>
    <definedName name="BO5C902D60CF47456FA169B1087280482B" localSheetId="22" hidden="1">#REF!</definedName>
    <definedName name="BO5C902D60CF47456FA169B1087280482B" localSheetId="0" hidden="1">#REF!</definedName>
    <definedName name="BO5C902D60CF47456FA169B1087280482B" hidden="1">[6]lailo!#REF!</definedName>
    <definedName name="BO5C920D0B5B1345BABC2366B7DA1C5E25" localSheetId="10" hidden="1">#REF!</definedName>
    <definedName name="BO5C920D0B5B1345BABC2366B7DA1C5E25" hidden="1">#REF!</definedName>
    <definedName name="BO5C93DD374DC2423B967014357CA2D571" localSheetId="10" hidden="1">#REF!</definedName>
    <definedName name="BO5C93DD374DC2423B967014357CA2D571" localSheetId="25" hidden="1">#REF!</definedName>
    <definedName name="BO5C93DD374DC2423B967014357CA2D571" hidden="1">#REF!</definedName>
    <definedName name="BO5CDE450990984959AE300DAC644A2FF4" localSheetId="10" hidden="1">#REF!</definedName>
    <definedName name="BO5CDE450990984959AE300DAC644A2FF4" localSheetId="25" hidden="1">#REF!</definedName>
    <definedName name="BO5CDE450990984959AE300DAC644A2FF4" hidden="1">#REF!</definedName>
    <definedName name="BO5CF7FE1385DD4292AE9F612853C6FE33" localSheetId="10" hidden="1">#REF!</definedName>
    <definedName name="BO5CF7FE1385DD4292AE9F612853C6FE33" localSheetId="25" hidden="1">#REF!</definedName>
    <definedName name="BO5CF7FE1385DD4292AE9F612853C6FE33" hidden="1">#REF!</definedName>
    <definedName name="BO5D05E09EECF5457DA33727FC8D15191F" localSheetId="10" hidden="1">#REF!</definedName>
    <definedName name="BO5D05E09EECF5457DA33727FC8D15191F" hidden="1">#REF!</definedName>
    <definedName name="BO5D1E63DBC558443384A529936C012D26" localSheetId="10" hidden="1">#REF!</definedName>
    <definedName name="BO5D1E63DBC558443384A529936C012D26" hidden="1">#REF!</definedName>
    <definedName name="BO5D3A29F492374C6C925AC1A20ED66BEB" localSheetId="10" hidden="1">#REF!</definedName>
    <definedName name="BO5D3A29F492374C6C925AC1A20ED66BEB" hidden="1">#REF!</definedName>
    <definedName name="BO5D45774D31BA47B8AE1E174DE6B88DC5" localSheetId="10" hidden="1">[6]lailo!#REF!</definedName>
    <definedName name="BO5D45774D31BA47B8AE1E174DE6B88DC5" localSheetId="25" hidden="1">#REF!</definedName>
    <definedName name="BO5D45774D31BA47B8AE1E174DE6B88DC5" localSheetId="24" hidden="1">#REF!</definedName>
    <definedName name="BO5D45774D31BA47B8AE1E174DE6B88DC5" localSheetId="22" hidden="1">#REF!</definedName>
    <definedName name="BO5D45774D31BA47B8AE1E174DE6B88DC5" localSheetId="0" hidden="1">#REF!</definedName>
    <definedName name="BO5D45774D31BA47B8AE1E174DE6B88DC5" hidden="1">[6]lailo!#REF!</definedName>
    <definedName name="BO5D46C9AD71BC4FDD877EA97718D4BBE9" localSheetId="10" hidden="1">#REF!</definedName>
    <definedName name="BO5D46C9AD71BC4FDD877EA97718D4BBE9" hidden="1">#REF!</definedName>
    <definedName name="BO5D53DC92829E4BB3B851B388A11032F7" localSheetId="10" hidden="1">#REF!</definedName>
    <definedName name="BO5D53DC92829E4BB3B851B388A11032F7" localSheetId="25" hidden="1">#REF!</definedName>
    <definedName name="BO5D53DC92829E4BB3B851B388A11032F7" hidden="1">#REF!</definedName>
    <definedName name="BO5D5F2491E93B4AA3B9D27F259616BD98" localSheetId="10" hidden="1">#REF!</definedName>
    <definedName name="BO5D5F2491E93B4AA3B9D27F259616BD98" localSheetId="25" hidden="1">#REF!</definedName>
    <definedName name="BO5D5F2491E93B4AA3B9D27F259616BD98" hidden="1">#REF!</definedName>
    <definedName name="BO5D8CD6A969174366A721D16A14A45C76" localSheetId="10" hidden="1">#REF!</definedName>
    <definedName name="BO5D8CD6A969174366A721D16A14A45C76" localSheetId="25" hidden="1">#REF!</definedName>
    <definedName name="BO5D8CD6A969174366A721D16A14A45C76" hidden="1">#REF!</definedName>
    <definedName name="BO5D8DDEA539B94BF8ADF2FE3FCCF8C381" localSheetId="10" hidden="1">#REF!</definedName>
    <definedName name="BO5D8DDEA539B94BF8ADF2FE3FCCF8C381" localSheetId="25" hidden="1">#REF!</definedName>
    <definedName name="BO5D8DDEA539B94BF8ADF2FE3FCCF8C381" hidden="1">#REF!</definedName>
    <definedName name="BO5D8F589A53DA42018080ED77A6B492DE" localSheetId="10" hidden="1">#REF!</definedName>
    <definedName name="BO5D8F589A53DA42018080ED77A6B492DE" localSheetId="25" hidden="1">#REF!</definedName>
    <definedName name="BO5D8F589A53DA42018080ED77A6B492DE" hidden="1">#REF!</definedName>
    <definedName name="BO5D9DFDE61A224480A6661F17796BBA5F" localSheetId="10" hidden="1">#REF!</definedName>
    <definedName name="BO5D9DFDE61A224480A6661F17796BBA5F" localSheetId="25" hidden="1">#REF!</definedName>
    <definedName name="BO5D9DFDE61A224480A6661F17796BBA5F" hidden="1">#REF!</definedName>
    <definedName name="BO5DA46E589A6F4C6C8DB03D492C1C2878" localSheetId="10" hidden="1">#REF!</definedName>
    <definedName name="BO5DA46E589A6F4C6C8DB03D492C1C2878" hidden="1">#REF!</definedName>
    <definedName name="BO5DAA29757857417FB43F3DD813DE0653" localSheetId="10" hidden="1">#REF!</definedName>
    <definedName name="BO5DAA29757857417FB43F3DD813DE0653" hidden="1">#REF!</definedName>
    <definedName name="BO5DBC1413A4EF4004B35971E058515E30" localSheetId="10" hidden="1">#REF!</definedName>
    <definedName name="BO5DBC1413A4EF4004B35971E058515E30" hidden="1">#REF!</definedName>
    <definedName name="BO5DCAB14EFA5C4FE3BFD9A86392942047" localSheetId="10" hidden="1">#REF!</definedName>
    <definedName name="BO5DCAB14EFA5C4FE3BFD9A86392942047" hidden="1">#REF!</definedName>
    <definedName name="BO5DE7BFB8DA2247CA88F53F0852D0D978" localSheetId="10" hidden="1">#REF!</definedName>
    <definedName name="BO5DE7BFB8DA2247CA88F53F0852D0D978" hidden="1">#REF!</definedName>
    <definedName name="BO5DFCB56992D44322ADC1421A3B901C42" localSheetId="10" hidden="1">#REF!</definedName>
    <definedName name="BO5DFCB56992D44322ADC1421A3B901C42" hidden="1">#REF!</definedName>
    <definedName name="BO5DFF17F65E144CB0837C415C67612916" localSheetId="10" hidden="1">#REF!</definedName>
    <definedName name="BO5DFF17F65E144CB0837C415C67612916" hidden="1">#REF!</definedName>
    <definedName name="BO5E15162F9C004ABAA5599FEAD7B0B618" localSheetId="10" hidden="1">[6]lailo!#REF!</definedName>
    <definedName name="BO5E15162F9C004ABAA5599FEAD7B0B618" localSheetId="25" hidden="1">#REF!</definedName>
    <definedName name="BO5E15162F9C004ABAA5599FEAD7B0B618" localSheetId="24" hidden="1">#REF!</definedName>
    <definedName name="BO5E15162F9C004ABAA5599FEAD7B0B618" localSheetId="22" hidden="1">#REF!</definedName>
    <definedName name="BO5E15162F9C004ABAA5599FEAD7B0B618" localSheetId="0" hidden="1">#REF!</definedName>
    <definedName name="BO5E15162F9C004ABAA5599FEAD7B0B618" hidden="1">[6]lailo!#REF!</definedName>
    <definedName name="BO5E3521EC573C4D1095E01CA58AD9FF10" localSheetId="10" hidden="1">#REF!</definedName>
    <definedName name="BO5E3521EC573C4D1095E01CA58AD9FF10" localSheetId="25" hidden="1">#REF!</definedName>
    <definedName name="BO5E3521EC573C4D1095E01CA58AD9FF10" hidden="1">#REF!</definedName>
    <definedName name="BO5E3AEC809E10421B846FB0743CBC6A3D" localSheetId="10" hidden="1">#REF!</definedName>
    <definedName name="BO5E3AEC809E10421B846FB0743CBC6A3D" localSheetId="25" hidden="1">#REF!</definedName>
    <definedName name="BO5E3AEC809E10421B846FB0743CBC6A3D" hidden="1">#REF!</definedName>
    <definedName name="BO5E3D11B36BB24ABE9E39A8B7C3313197" localSheetId="10" hidden="1">#REF!</definedName>
    <definedName name="BO5E3D11B36BB24ABE9E39A8B7C3313197" hidden="1">#REF!</definedName>
    <definedName name="BO5E4EFB78D6D043F8BD8B4785CD5E7216" localSheetId="10" hidden="1">#REF!</definedName>
    <definedName name="BO5E4EFB78D6D043F8BD8B4785CD5E7216" localSheetId="25" hidden="1">#REF!</definedName>
    <definedName name="BO5E4EFB78D6D043F8BD8B4785CD5E7216" hidden="1">#REF!</definedName>
    <definedName name="BO5E543CAB34A54B94A48D330415EE4DD1" localSheetId="10" hidden="1">#REF!</definedName>
    <definedName name="BO5E543CAB34A54B94A48D330415EE4DD1" hidden="1">#REF!</definedName>
    <definedName name="BO5E6433AEBB09449AAB690755E35CE034" localSheetId="10" hidden="1">[7]Ketqua!#REF!</definedName>
    <definedName name="BO5E6433AEBB09449AAB690755E35CE034" localSheetId="0" hidden="1">#REF!</definedName>
    <definedName name="BO5E6433AEBB09449AAB690755E35CE034" hidden="1">[7]Ketqua!#REF!</definedName>
    <definedName name="BO5E6F18A1750D4760B7498A21B6D88CA2" localSheetId="10" hidden="1">#REF!</definedName>
    <definedName name="BO5E6F18A1750D4760B7498A21B6D88CA2" hidden="1">#REF!</definedName>
    <definedName name="BO5E987388D63B47DD9549162B619084F7" localSheetId="10" hidden="1">#REF!</definedName>
    <definedName name="BO5E987388D63B47DD9549162B619084F7" hidden="1">#REF!</definedName>
    <definedName name="BO5E9EAF32C3934102B559632956743BBB" localSheetId="10" hidden="1">#REF!</definedName>
    <definedName name="BO5E9EAF32C3934102B559632956743BBB" hidden="1">#REF!</definedName>
    <definedName name="BO5EABBF3BF19F4A4A85944C3DAEA4DB28" localSheetId="10" hidden="1">#REF!</definedName>
    <definedName name="BO5EABBF3BF19F4A4A85944C3DAEA4DB28" hidden="1">#REF!</definedName>
    <definedName name="BO5EB0027199674D819EBA32CE0557D9DA" localSheetId="10" hidden="1">#REF!</definedName>
    <definedName name="BO5EB0027199674D819EBA32CE0557D9DA" hidden="1">#REF!</definedName>
    <definedName name="BO5EB3A4D52BE74C6EAB70B27B3AF53D6A" localSheetId="10" hidden="1">#REF!</definedName>
    <definedName name="BO5EB3A4D52BE74C6EAB70B27B3AF53D6A" hidden="1">#REF!</definedName>
    <definedName name="BO5EB64E23C1AF448B84C2883AC71C22E3" localSheetId="10" hidden="1">#REF!</definedName>
    <definedName name="BO5EB64E23C1AF448B84C2883AC71C22E3" hidden="1">#REF!</definedName>
    <definedName name="BO5EBBE63C669F462BAFB60AE49A5A162A" localSheetId="10" hidden="1">#REF!</definedName>
    <definedName name="BO5EBBE63C669F462BAFB60AE49A5A162A" hidden="1">#REF!</definedName>
    <definedName name="BO5ECC2535998F4014B54D2B6BC3C72E48" localSheetId="10" hidden="1">#REF!</definedName>
    <definedName name="BO5ECC2535998F4014B54D2B6BC3C72E48" hidden="1">#REF!</definedName>
    <definedName name="BO5ED9A67CB86A47D68BB8537766EF330A" localSheetId="10" hidden="1">#REF!</definedName>
    <definedName name="BO5ED9A67CB86A47D68BB8537766EF330A" hidden="1">#REF!</definedName>
    <definedName name="BO5EE24DD3075F4792AE64061541B4A691" localSheetId="10" hidden="1">#REF!</definedName>
    <definedName name="BO5EE24DD3075F4792AE64061541B4A691" hidden="1">#REF!</definedName>
    <definedName name="BO5EFD84FDD9014E5C905F42675B5FBB6D" localSheetId="10" hidden="1">#REF!</definedName>
    <definedName name="BO5EFD84FDD9014E5C905F42675B5FBB6D" hidden="1">#REF!</definedName>
    <definedName name="BO5EFF581C31E94D0B9DC78606248B24D7" localSheetId="10" hidden="1">#REF!</definedName>
    <definedName name="BO5EFF581C31E94D0B9DC78606248B24D7" hidden="1">#REF!</definedName>
    <definedName name="BO5F0E4A5C4627496F99950E09FB952717" localSheetId="10" hidden="1">#REF!</definedName>
    <definedName name="BO5F0E4A5C4627496F99950E09FB952717" hidden="1">#REF!</definedName>
    <definedName name="BO5F169185BC3A43F783223A4E39E97CA7" localSheetId="10" hidden="1">#REF!</definedName>
    <definedName name="BO5F169185BC3A43F783223A4E39E97CA7" hidden="1">#REF!</definedName>
    <definedName name="BO5F183ECE0B6F4CD582CE8D75DE8E61A1" localSheetId="10" hidden="1">#REF!</definedName>
    <definedName name="BO5F183ECE0B6F4CD582CE8D75DE8E61A1" hidden="1">#REF!</definedName>
    <definedName name="BO5F3A3B097B6E405593E1AEEA4240D978" localSheetId="10" hidden="1">#REF!</definedName>
    <definedName name="BO5F3A3B097B6E405593E1AEEA4240D978" hidden="1">#REF!</definedName>
    <definedName name="BO5F459209386748FDB50D8C98E6A67013" localSheetId="10" hidden="1">#REF!</definedName>
    <definedName name="BO5F459209386748FDB50D8C98E6A67013" hidden="1">#REF!</definedName>
    <definedName name="BO5F4CD9BE29494CD380952D53C530DBA2" localSheetId="10" hidden="1">#REF!</definedName>
    <definedName name="BO5F4CD9BE29494CD380952D53C530DBA2" hidden="1">#REF!</definedName>
    <definedName name="BO5F4D61EC1AC0466F99DDD0262E888D3D" localSheetId="10" hidden="1">#REF!</definedName>
    <definedName name="BO5F4D61EC1AC0466F99DDD0262E888D3D" hidden="1">#REF!</definedName>
    <definedName name="BO5F6BA2DEE1744AF1A2DC4DBE6AB563FB" localSheetId="10" hidden="1">#REF!</definedName>
    <definedName name="BO5F6BA2DEE1744AF1A2DC4DBE6AB563FB" hidden="1">#REF!</definedName>
    <definedName name="BO5F7BA0B96A7C4F7A90ACFCB804B8F5F2" localSheetId="10" hidden="1">[7]Ketqua!#REF!</definedName>
    <definedName name="BO5F7BA0B96A7C4F7A90ACFCB804B8F5F2" localSheetId="0" hidden="1">#REF!</definedName>
    <definedName name="BO5F7BA0B96A7C4F7A90ACFCB804B8F5F2" hidden="1">[7]Ketqua!#REF!</definedName>
    <definedName name="BO5F905E63F3BB424BB231F0911BD9D24C" localSheetId="10" hidden="1">#REF!</definedName>
    <definedName name="BO5F905E63F3BB424BB231F0911BD9D24C" hidden="1">#REF!</definedName>
    <definedName name="BO5F92419A2B2042A88CF6F07560803C22" localSheetId="10" hidden="1">[7]Ketqua!#REF!</definedName>
    <definedName name="BO5F92419A2B2042A88CF6F07560803C22" localSheetId="0" hidden="1">#REF!</definedName>
    <definedName name="BO5F92419A2B2042A88CF6F07560803C22" hidden="1">[7]Ketqua!#REF!</definedName>
    <definedName name="BO5F999F7554654FB78B1725F023976533" localSheetId="10" hidden="1">#REF!</definedName>
    <definedName name="BO5F999F7554654FB78B1725F023976533" hidden="1">#REF!</definedName>
    <definedName name="BO5FA9FE156258454F97E163543A3F3899" localSheetId="10" hidden="1">#REF!</definedName>
    <definedName name="BO5FA9FE156258454F97E163543A3F3899" hidden="1">#REF!</definedName>
    <definedName name="BO5FB0F31CE83C4F349F5236A7AD7A1C53" localSheetId="10" hidden="1">#REF!</definedName>
    <definedName name="BO5FB0F31CE83C4F349F5236A7AD7A1C53" hidden="1">#REF!</definedName>
    <definedName name="BO5FBA6BD6E8024E6389A93B0AA2ACCA5B" localSheetId="10" hidden="1">#REF!</definedName>
    <definedName name="BO5FBA6BD6E8024E6389A93B0AA2ACCA5B" hidden="1">#REF!</definedName>
    <definedName name="BO5FC59423E6644D09A05577F2F26A0D55" localSheetId="10" hidden="1">#REF!</definedName>
    <definedName name="BO5FC59423E6644D09A05577F2F26A0D55" hidden="1">#REF!</definedName>
    <definedName name="BO5FC82D2B3FCB499BAA5955760CB32BD2" localSheetId="10" hidden="1">[7]Ketqua!#REF!</definedName>
    <definedName name="BO5FC82D2B3FCB499BAA5955760CB32BD2" localSheetId="0" hidden="1">#REF!</definedName>
    <definedName name="BO5FC82D2B3FCB499BAA5955760CB32BD2" hidden="1">[7]Ketqua!#REF!</definedName>
    <definedName name="BO5FC8C193100E40F8BC9B627DDDA066DF" localSheetId="10" hidden="1">#REF!</definedName>
    <definedName name="BO5FC8C193100E40F8BC9B627DDDA066DF" hidden="1">#REF!</definedName>
    <definedName name="BO5FD18E77AE8647D2B1214CC539C6DD9C" localSheetId="10" hidden="1">#REF!</definedName>
    <definedName name="BO5FD18E77AE8647D2B1214CC539C6DD9C" hidden="1">#REF!</definedName>
    <definedName name="BO5FDF2F8A77E547E79687E3F84EAA65E9" localSheetId="10" hidden="1">#REF!</definedName>
    <definedName name="BO5FDF2F8A77E547E79687E3F84EAA65E9" hidden="1">#REF!</definedName>
    <definedName name="BO5FDF8E481C454A13ACB9B762A5157BFA" localSheetId="10" hidden="1">#REF!</definedName>
    <definedName name="BO5FDF8E481C454A13ACB9B762A5157BFA" hidden="1">#REF!</definedName>
    <definedName name="BO5FE351D30E804EB8A5BBFD3F645D8143" localSheetId="10" hidden="1">#REF!</definedName>
    <definedName name="BO5FE351D30E804EB8A5BBFD3F645D8143" hidden="1">#REF!</definedName>
    <definedName name="BO5FF99CFB143E400A866224CA1BBC6242" localSheetId="10" hidden="1">#REF!</definedName>
    <definedName name="BO5FF99CFB143E400A866224CA1BBC6242" hidden="1">#REF!</definedName>
    <definedName name="BO600F54E397614713BEE3F62A5C4E08B2" localSheetId="10" hidden="1">#REF!</definedName>
    <definedName name="BO600F54E397614713BEE3F62A5C4E08B2" hidden="1">#REF!</definedName>
    <definedName name="BO603BD3EE00A0424498DAF2F7E091225B" localSheetId="10" hidden="1">#REF!</definedName>
    <definedName name="BO603BD3EE00A0424498DAF2F7E091225B" hidden="1">#REF!</definedName>
    <definedName name="BO604736B173DB48DA8E4B59C73C561390" localSheetId="10" hidden="1">#REF!</definedName>
    <definedName name="BO604736B173DB48DA8E4B59C73C561390" hidden="1">#REF!</definedName>
    <definedName name="BO60496C515CE8453080E955E01CE46F24" localSheetId="10" hidden="1">#REF!</definedName>
    <definedName name="BO60496C515CE8453080E955E01CE46F24" hidden="1">#REF!</definedName>
    <definedName name="BO604C0B294184428DB9B66E0FCEDFD21D" localSheetId="10" hidden="1">#REF!</definedName>
    <definedName name="BO604C0B294184428DB9B66E0FCEDFD21D" hidden="1">#REF!</definedName>
    <definedName name="BO60690B06BA2D4FC3B273607D5109FA73" localSheetId="10" hidden="1">#REF!</definedName>
    <definedName name="BO60690B06BA2D4FC3B273607D5109FA73" hidden="1">#REF!</definedName>
    <definedName name="BO606A959C28714F2DAEC588E014AEAB7E" localSheetId="10" hidden="1">#REF!</definedName>
    <definedName name="BO606A959C28714F2DAEC588E014AEAB7E" hidden="1">#REF!</definedName>
    <definedName name="BO6070DE28BB4644D28CE73DFC17FD800D" localSheetId="10" hidden="1">#REF!</definedName>
    <definedName name="BO6070DE28BB4644D28CE73DFC17FD800D" hidden="1">#REF!</definedName>
    <definedName name="BO607D9A60550B4FA7A677D228FC06A7CB" localSheetId="10" hidden="1">#REF!</definedName>
    <definedName name="BO607D9A60550B4FA7A677D228FC06A7CB" hidden="1">#REF!</definedName>
    <definedName name="BO6084E8173B2D4E35A087C3F78A650D59" localSheetId="10" hidden="1">#REF!</definedName>
    <definedName name="BO6084E8173B2D4E35A087C3F78A650D59" hidden="1">#REF!</definedName>
    <definedName name="BO60ACD47DE3334CBEB0CF8D48699D41E9" localSheetId="10" hidden="1">#REF!</definedName>
    <definedName name="BO60ACD47DE3334CBEB0CF8D48699D41E9" hidden="1">#REF!</definedName>
    <definedName name="BO60BD75B8DBEA4387803CB4AFC1DE479F" localSheetId="10" hidden="1">[7]Ketqua!#REF!</definedName>
    <definedName name="BO60BD75B8DBEA4387803CB4AFC1DE479F" localSheetId="0" hidden="1">#REF!</definedName>
    <definedName name="BO60BD75B8DBEA4387803CB4AFC1DE479F" hidden="1">[7]Ketqua!#REF!</definedName>
    <definedName name="BO60E65E92B8684B449A67B00A499AB712" localSheetId="10" hidden="1">#REF!</definedName>
    <definedName name="BO60E65E92B8684B449A67B00A499AB712" hidden="1">#REF!</definedName>
    <definedName name="BO611D13C989224B55A0AF3A1DA5167095" localSheetId="10" hidden="1">#REF!</definedName>
    <definedName name="BO611D13C989224B55A0AF3A1DA5167095" hidden="1">#REF!</definedName>
    <definedName name="BO613F759C26A74335BB3EF9023610D70E" localSheetId="10" hidden="1">#REF!</definedName>
    <definedName name="BO613F759C26A74335BB3EF9023610D70E" hidden="1">#REF!</definedName>
    <definedName name="BO615909B743C44F0A96BD891389726A2E" localSheetId="10" hidden="1">[7]Ketqua!#REF!</definedName>
    <definedName name="BO615909B743C44F0A96BD891389726A2E" localSheetId="0" hidden="1">#REF!</definedName>
    <definedName name="BO615909B743C44F0A96BD891389726A2E" hidden="1">[7]Ketqua!#REF!</definedName>
    <definedName name="BO615D15D8CAE34558B13E3F0CC5844365" localSheetId="10" hidden="1">#REF!</definedName>
    <definedName name="BO615D15D8CAE34558B13E3F0CC5844365" hidden="1">#REF!</definedName>
    <definedName name="BO615E4CFF6FF24456B6A15408BA0D9B76" localSheetId="10" hidden="1">#REF!</definedName>
    <definedName name="BO615E4CFF6FF24456B6A15408BA0D9B76" hidden="1">#REF!</definedName>
    <definedName name="BO616BD729B62B4825946A716B2C525B15" localSheetId="10" hidden="1">#REF!</definedName>
    <definedName name="BO616BD729B62B4825946A716B2C525B15" hidden="1">#REF!</definedName>
    <definedName name="BO616DE8E79C5040E298F97684B931231A" localSheetId="10" hidden="1">#REF!</definedName>
    <definedName name="BO616DE8E79C5040E298F97684B931231A" hidden="1">#REF!</definedName>
    <definedName name="BO61724CCC0F794E86A985D3AADDC1FA83" localSheetId="10" hidden="1">#REF!</definedName>
    <definedName name="BO61724CCC0F794E86A985D3AADDC1FA83" hidden="1">#REF!</definedName>
    <definedName name="BO617494DDEDE24BE9B3FA2D5E1CC6872A" localSheetId="10" hidden="1">#REF!</definedName>
    <definedName name="BO617494DDEDE24BE9B3FA2D5E1CC6872A" hidden="1">#REF!</definedName>
    <definedName name="BO6176C8ADB7DA45CAB2379E250E1F35F3" localSheetId="10" hidden="1">[7]Ketqua!#REF!</definedName>
    <definedName name="BO6176C8ADB7DA45CAB2379E250E1F35F3" localSheetId="0" hidden="1">#REF!</definedName>
    <definedName name="BO6176C8ADB7DA45CAB2379E250E1F35F3" hidden="1">[7]Ketqua!#REF!</definedName>
    <definedName name="BO618C10BE0BB3499B8FDADB407ACB1D57" localSheetId="10" hidden="1">#REF!</definedName>
    <definedName name="BO618C10BE0BB3499B8FDADB407ACB1D57" hidden="1">#REF!</definedName>
    <definedName name="BO61939F664A7B4148A014D08C0F83009E" localSheetId="10" hidden="1">#REF!</definedName>
    <definedName name="BO61939F664A7B4148A014D08C0F83009E" hidden="1">#REF!</definedName>
    <definedName name="BO619CB18B8DA24CC9AA61D02FC231E39C" localSheetId="10" hidden="1">#REF!</definedName>
    <definedName name="BO619CB18B8DA24CC9AA61D02FC231E39C" hidden="1">#REF!</definedName>
    <definedName name="BO61B828EEB9754A03997662A14AC12055" localSheetId="10" hidden="1">#REF!</definedName>
    <definedName name="BO61B828EEB9754A03997662A14AC12055" hidden="1">#REF!</definedName>
    <definedName name="BO61BF0D9724194D4B90626961658132AD" localSheetId="10" hidden="1">#REF!</definedName>
    <definedName name="BO61BF0D9724194D4B90626961658132AD" hidden="1">#REF!</definedName>
    <definedName name="BO61C4C9B3A4784662A302783044378B55" localSheetId="10" hidden="1">#REF!</definedName>
    <definedName name="BO61C4C9B3A4784662A302783044378B55" hidden="1">#REF!</definedName>
    <definedName name="BO621C36DB681340B7BD878FA247E58938" localSheetId="10" hidden="1">#REF!</definedName>
    <definedName name="BO621C36DB681340B7BD878FA247E58938" hidden="1">#REF!</definedName>
    <definedName name="BO6236A60D4B464EC6987D2DC453EEDD17" localSheetId="10" hidden="1">#REF!</definedName>
    <definedName name="BO6236A60D4B464EC6987D2DC453EEDD17" hidden="1">#REF!</definedName>
    <definedName name="BO6255D22CCF4A48E2927E16A99513F380" localSheetId="10" hidden="1">#REF!</definedName>
    <definedName name="BO6255D22CCF4A48E2927E16A99513F380" hidden="1">#REF!</definedName>
    <definedName name="BO6259BB8601F74518B211D5FED555AD9C" localSheetId="10" hidden="1">#REF!</definedName>
    <definedName name="BO6259BB8601F74518B211D5FED555AD9C" hidden="1">#REF!</definedName>
    <definedName name="BO625E9C7377164C3EB7B70D9236FBD8A0" localSheetId="10" hidden="1">#REF!</definedName>
    <definedName name="BO625E9C7377164C3EB7B70D9236FBD8A0" hidden="1">#REF!</definedName>
    <definedName name="BO62709EA163854F29A7B9CCE8A1EFA75D" localSheetId="10" hidden="1">#REF!</definedName>
    <definedName name="BO62709EA163854F29A7B9CCE8A1EFA75D" hidden="1">#REF!</definedName>
    <definedName name="BO627607EF9B44464A878AD3A742DE38FE" localSheetId="10" hidden="1">#REF!</definedName>
    <definedName name="BO627607EF9B44464A878AD3A742DE38FE" hidden="1">#REF!</definedName>
    <definedName name="BO6279D5DC0FE34C5EBAB97B5AA7532D48" localSheetId="10" hidden="1">#REF!</definedName>
    <definedName name="BO6279D5DC0FE34C5EBAB97B5AA7532D48" hidden="1">#REF!</definedName>
    <definedName name="BO627C340A60A343CFA3D66ED18F22CDAB" localSheetId="10" hidden="1">#REF!</definedName>
    <definedName name="BO627C340A60A343CFA3D66ED18F22CDAB" hidden="1">#REF!</definedName>
    <definedName name="BO6281174E8A3C4BAABC1FDD976EFB8A21" localSheetId="10" hidden="1">#REF!</definedName>
    <definedName name="BO6281174E8A3C4BAABC1FDD976EFB8A21" hidden="1">#REF!</definedName>
    <definedName name="BO62A1E4942FED470D874ED59DCC2A4AA5" localSheetId="10" hidden="1">#REF!</definedName>
    <definedName name="BO62A1E4942FED470D874ED59DCC2A4AA5" hidden="1">#REF!</definedName>
    <definedName name="BO62A400A078E0451CB6563EF81DF7EB35" localSheetId="10" hidden="1">#REF!</definedName>
    <definedName name="BO62A400A078E0451CB6563EF81DF7EB35" hidden="1">#REF!</definedName>
    <definedName name="BO62C3A62D73D544798477143C570BB94C" localSheetId="10" hidden="1">#REF!</definedName>
    <definedName name="BO62C3A62D73D544798477143C570BB94C" hidden="1">#REF!</definedName>
    <definedName name="BO62C87419694C44B78FBEA351EB0AA358" localSheetId="10" hidden="1">#REF!</definedName>
    <definedName name="BO62C87419694C44B78FBEA351EB0AA358" hidden="1">#REF!</definedName>
    <definedName name="BO62D36540D0034AA48DE063297A413BDD" localSheetId="10" hidden="1">#REF!</definedName>
    <definedName name="BO62D36540D0034AA48DE063297A413BDD" hidden="1">#REF!</definedName>
    <definedName name="BO62E9E5A3CFEE4537B18132A4636405C6" localSheetId="10" hidden="1">#REF!</definedName>
    <definedName name="BO62E9E5A3CFEE4537B18132A4636405C6" hidden="1">#REF!</definedName>
    <definedName name="BO62EA898CF22D44DF8EF3BDDF92CB0D5D" localSheetId="10" hidden="1">#REF!</definedName>
    <definedName name="BO62EA898CF22D44DF8EF3BDDF92CB0D5D" hidden="1">#REF!</definedName>
    <definedName name="BO62F1D3C327D74D10BB4CBC700956417D" localSheetId="10" hidden="1">#REF!</definedName>
    <definedName name="BO62F1D3C327D74D10BB4CBC700956417D" hidden="1">#REF!</definedName>
    <definedName name="BO62FB596520A9413EB3511352F520B1BE" localSheetId="10" hidden="1">#REF!</definedName>
    <definedName name="BO62FB596520A9413EB3511352F520B1BE" hidden="1">#REF!</definedName>
    <definedName name="BO632DFF1320444CAC9F1D15C603120C89" localSheetId="10" hidden="1">#REF!</definedName>
    <definedName name="BO632DFF1320444CAC9F1D15C603120C89" hidden="1">#REF!</definedName>
    <definedName name="BO632F30B76259416E8B4AABED4E04E9C1" localSheetId="10" hidden="1">#REF!</definedName>
    <definedName name="BO632F30B76259416E8B4AABED4E04E9C1" hidden="1">#REF!</definedName>
    <definedName name="BO63342495192B4BB3926FE91DBC7CDF80" localSheetId="10" hidden="1">#REF!</definedName>
    <definedName name="BO63342495192B4BB3926FE91DBC7CDF80" hidden="1">#REF!</definedName>
    <definedName name="BO6343DE6C7B704817A0546885E051A1D6" localSheetId="10" hidden="1">#REF!</definedName>
    <definedName name="BO6343DE6C7B704817A0546885E051A1D6" hidden="1">#REF!</definedName>
    <definedName name="BO634873F74EAC469682BBECE9867D6B58" localSheetId="10" hidden="1">#REF!</definedName>
    <definedName name="BO634873F74EAC469682BBECE9867D6B58" hidden="1">#REF!</definedName>
    <definedName name="BO63594AD2F89C441C93AEE7BA06352B19" localSheetId="10" hidden="1">#REF!</definedName>
    <definedName name="BO63594AD2F89C441C93AEE7BA06352B19" hidden="1">#REF!</definedName>
    <definedName name="BO636255F5B39145ACA1FE181B679FF5F4" localSheetId="10" hidden="1">#REF!</definedName>
    <definedName name="BO636255F5B39145ACA1FE181B679FF5F4" hidden="1">#REF!</definedName>
    <definedName name="BO6381051203C045D0AEB800BAFA8A135F" localSheetId="10" hidden="1">#REF!</definedName>
    <definedName name="BO6381051203C045D0AEB800BAFA8A135F" hidden="1">#REF!</definedName>
    <definedName name="BO63A5C79CE7C34139B49BE467539FA87F" localSheetId="10" hidden="1">#REF!</definedName>
    <definedName name="BO63A5C79CE7C34139B49BE467539FA87F" hidden="1">#REF!</definedName>
    <definedName name="BO63D552482BAF4546BC5CB730EBE6FD91" localSheetId="10" hidden="1">#REF!</definedName>
    <definedName name="BO63D552482BAF4546BC5CB730EBE6FD91" hidden="1">#REF!</definedName>
    <definedName name="BO63E38032E3F644E4BB42E4B51865F168" localSheetId="10" hidden="1">#REF!</definedName>
    <definedName name="BO63E38032E3F644E4BB42E4B51865F168" hidden="1">#REF!</definedName>
    <definedName name="BO63EA90CDEA784E94B8AFC4EC8E6D4E1D" localSheetId="10" hidden="1">#REF!</definedName>
    <definedName name="BO63EA90CDEA784E94B8AFC4EC8E6D4E1D" hidden="1">#REF!</definedName>
    <definedName name="BO63EB694AE718408AAD85F588618E2E06" localSheetId="10" hidden="1">#REF!</definedName>
    <definedName name="BO63EB694AE718408AAD85F588618E2E06" hidden="1">#REF!</definedName>
    <definedName name="BO63ED429219D8463DABEF3E421AFA5D2E" localSheetId="10" hidden="1">#REF!</definedName>
    <definedName name="BO63ED429219D8463DABEF3E421AFA5D2E" hidden="1">#REF!</definedName>
    <definedName name="BO6411FC75981E4DC0B09655907D7CA477" localSheetId="10" hidden="1">#REF!</definedName>
    <definedName name="BO6411FC75981E4DC0B09655907D7CA477" hidden="1">#REF!</definedName>
    <definedName name="BO64159BC2B6EB41A7AEDE3EC6A5A731B5" localSheetId="10" hidden="1">#REF!</definedName>
    <definedName name="BO64159BC2B6EB41A7AEDE3EC6A5A731B5" hidden="1">#REF!</definedName>
    <definedName name="BO6423233F3D194C0D8979ED4AE7B7CDB9" localSheetId="10" hidden="1">#REF!</definedName>
    <definedName name="BO6423233F3D194C0D8979ED4AE7B7CDB9" hidden="1">#REF!</definedName>
    <definedName name="BO6423CEBDDD0A412CBBFAAB3898A9206F" localSheetId="10" hidden="1">#REF!</definedName>
    <definedName name="BO6423CEBDDD0A412CBBFAAB3898A9206F" hidden="1">#REF!</definedName>
    <definedName name="BO6432D82A7F18425BBB54846393D2B2B6" localSheetId="10" hidden="1">#REF!</definedName>
    <definedName name="BO6432D82A7F18425BBB54846393D2B2B6" hidden="1">#REF!</definedName>
    <definedName name="BO6433583BE03A4C8795312841BAC5EF1E" localSheetId="10" hidden="1">#REF!</definedName>
    <definedName name="BO6433583BE03A4C8795312841BAC5EF1E" hidden="1">#REF!</definedName>
    <definedName name="BO643487FBABFD47D1B9671E6FF468E5ED" localSheetId="10" hidden="1">#REF!</definedName>
    <definedName name="BO643487FBABFD47D1B9671E6FF468E5ED" hidden="1">#REF!</definedName>
    <definedName name="BO6439C973EC234BA5ACB68AB3BE50D62B" localSheetId="10" hidden="1">#REF!</definedName>
    <definedName name="BO6439C973EC234BA5ACB68AB3BE50D62B" hidden="1">#REF!</definedName>
    <definedName name="BO645E3A0AD04E4BA2BD89519BB941D318" localSheetId="10" hidden="1">#REF!</definedName>
    <definedName name="BO645E3A0AD04E4BA2BD89519BB941D318" hidden="1">#REF!</definedName>
    <definedName name="BO645EE44B4E7D4700B1DFD7503111F62B" localSheetId="10" hidden="1">#REF!</definedName>
    <definedName name="BO645EE44B4E7D4700B1DFD7503111F62B" hidden="1">#REF!</definedName>
    <definedName name="BO64606B68BF2F487AB9378AADB3D97375" localSheetId="10" hidden="1">#REF!</definedName>
    <definedName name="BO64606B68BF2F487AB9378AADB3D97375" hidden="1">#REF!</definedName>
    <definedName name="BO6462179A1619417A83A9792363E455E4" localSheetId="10" hidden="1">#REF!</definedName>
    <definedName name="BO6462179A1619417A83A9792363E455E4" hidden="1">#REF!</definedName>
    <definedName name="BO6463DB2388284AA895DD7500B09B93C0" localSheetId="10" hidden="1">#REF!</definedName>
    <definedName name="BO6463DB2388284AA895DD7500B09B93C0" hidden="1">#REF!</definedName>
    <definedName name="BO6469F20DC373405B993702B81D5913A5" localSheetId="10" hidden="1">#REF!</definedName>
    <definedName name="BO6469F20DC373405B993702B81D5913A5" hidden="1">#REF!</definedName>
    <definedName name="BO6483DEE8FC8B40C7B8F594FC1921C0AB" localSheetId="10" hidden="1">#REF!</definedName>
    <definedName name="BO6483DEE8FC8B40C7B8F594FC1921C0AB" hidden="1">#REF!</definedName>
    <definedName name="BO64850A1AB52248958D764563AF3B88F1" localSheetId="10" hidden="1">#REF!</definedName>
    <definedName name="BO64850A1AB52248958D764563AF3B88F1" hidden="1">#REF!</definedName>
    <definedName name="BO64859DECF7D341928F046D284A3663C8" localSheetId="10" hidden="1">#REF!</definedName>
    <definedName name="BO64859DECF7D341928F046D284A3663C8" hidden="1">#REF!</definedName>
    <definedName name="BO64891934A661472996AF48149F2FA3CB" localSheetId="10" hidden="1">#REF!</definedName>
    <definedName name="BO64891934A661472996AF48149F2FA3CB" hidden="1">#REF!</definedName>
    <definedName name="BO6497356C7659467F83DE769F74DB2C5F" localSheetId="10" hidden="1">#REF!</definedName>
    <definedName name="BO6497356C7659467F83DE769F74DB2C5F" hidden="1">#REF!</definedName>
    <definedName name="BO649FFE5066254E14859C79638F81E31A" localSheetId="10" hidden="1">#REF!</definedName>
    <definedName name="BO649FFE5066254E14859C79638F81E31A" hidden="1">#REF!</definedName>
    <definedName name="BO64B9D18A339B4E82BEB117EFBA715E4B" localSheetId="10" hidden="1">#REF!</definedName>
    <definedName name="BO64B9D18A339B4E82BEB117EFBA715E4B" hidden="1">#REF!</definedName>
    <definedName name="BO64BA9EB027D44053B51402E27D984D43" localSheetId="10" hidden="1">#REF!</definedName>
    <definedName name="BO64BA9EB027D44053B51402E27D984D43" hidden="1">#REF!</definedName>
    <definedName name="BO64CC6257C5BB4544B1EF1D944471BF05" localSheetId="10" hidden="1">#REF!</definedName>
    <definedName name="BO64CC6257C5BB4544B1EF1D944471BF05" hidden="1">#REF!</definedName>
    <definedName name="BO64DD43D1C5F943F18128ECE58B8A02BC" localSheetId="10" hidden="1">#REF!</definedName>
    <definedName name="BO64DD43D1C5F943F18128ECE58B8A02BC" hidden="1">#REF!</definedName>
    <definedName name="BO64EE1B3E2E524BC1931408F07E22E440" localSheetId="10" hidden="1">#REF!</definedName>
    <definedName name="BO64EE1B3E2E524BC1931408F07E22E440" hidden="1">#REF!</definedName>
    <definedName name="BO64F2C7DDE0A34E8BB903ADDBBF23AFA9" localSheetId="10" hidden="1">#REF!</definedName>
    <definedName name="BO64F2C7DDE0A34E8BB903ADDBBF23AFA9" hidden="1">#REF!</definedName>
    <definedName name="BO6508BB2AD8E641B69C5D9B319D75ADB7" localSheetId="10" hidden="1">#REF!</definedName>
    <definedName name="BO6508BB2AD8E641B69C5D9B319D75ADB7" hidden="1">#REF!</definedName>
    <definedName name="BO650C13AE83C343EBACC8BB1D5111021D" localSheetId="10" hidden="1">#REF!</definedName>
    <definedName name="BO650C13AE83C343EBACC8BB1D5111021D" hidden="1">#REF!</definedName>
    <definedName name="BO6532AD466881482590E03ADF20DC051D" localSheetId="10" hidden="1">#REF!</definedName>
    <definedName name="BO6532AD466881482590E03ADF20DC051D" hidden="1">#REF!</definedName>
    <definedName name="BO6539F88810B44600B3CC44F202A3E9A1" localSheetId="10" hidden="1">#REF!</definedName>
    <definedName name="BO6539F88810B44600B3CC44F202A3E9A1" hidden="1">#REF!</definedName>
    <definedName name="BO653AC79F78084F98BF30F3686F64DB4D" localSheetId="10" hidden="1">#REF!</definedName>
    <definedName name="BO653AC79F78084F98BF30F3686F64DB4D" hidden="1">#REF!</definedName>
    <definedName name="BO6544D5D30FE94C7893711F5903A3B5D9" localSheetId="10" hidden="1">#REF!</definedName>
    <definedName name="BO6544D5D30FE94C7893711F5903A3B5D9" hidden="1">#REF!</definedName>
    <definedName name="BO6575576B73CA4712BEFB29A3A9A228F9" localSheetId="10" hidden="1">#REF!</definedName>
    <definedName name="BO6575576B73CA4712BEFB29A3A9A228F9" hidden="1">#REF!</definedName>
    <definedName name="BO65A8281E60C44053BCA2C62905C7294C" localSheetId="10" hidden="1">[6]lailo!#REF!</definedName>
    <definedName name="BO65A8281E60C44053BCA2C62905C7294C" localSheetId="25" hidden="1">#REF!</definedName>
    <definedName name="BO65A8281E60C44053BCA2C62905C7294C" localSheetId="24" hidden="1">#REF!</definedName>
    <definedName name="BO65A8281E60C44053BCA2C62905C7294C" localSheetId="22" hidden="1">#REF!</definedName>
    <definedName name="BO65A8281E60C44053BCA2C62905C7294C" localSheetId="0" hidden="1">#REF!</definedName>
    <definedName name="BO65A8281E60C44053BCA2C62905C7294C" hidden="1">[6]lailo!#REF!</definedName>
    <definedName name="BO65AF0ADBEA604FABB6F823015E2A0312" localSheetId="10" hidden="1">#REF!</definedName>
    <definedName name="BO65AF0ADBEA604FABB6F823015E2A0312" hidden="1">#REF!</definedName>
    <definedName name="BO65B1FC7930AC4569A87D782EFEA863CD" localSheetId="10" hidden="1">#REF!</definedName>
    <definedName name="BO65B1FC7930AC4569A87D782EFEA863CD" localSheetId="25" hidden="1">#REF!</definedName>
    <definedName name="BO65B1FC7930AC4569A87D782EFEA863CD" hidden="1">#REF!</definedName>
    <definedName name="BO65BA49055D564A788303C1D5B6B70FAE" localSheetId="10" hidden="1">#REF!</definedName>
    <definedName name="BO65BA49055D564A788303C1D5B6B70FAE" hidden="1">#REF!</definedName>
    <definedName name="BO65C848D545844E74AEAC85B6656A7F71" localSheetId="10" hidden="1">#REF!</definedName>
    <definedName name="BO65C848D545844E74AEAC85B6656A7F71" localSheetId="25" hidden="1">#REF!</definedName>
    <definedName name="BO65C848D545844E74AEAC85B6656A7F71" hidden="1">#REF!</definedName>
    <definedName name="BO65D4C34990C749D99149EFB3442902EC" localSheetId="10" hidden="1">#REF!</definedName>
    <definedName name="BO65D4C34990C749D99149EFB3442902EC" localSheetId="25" hidden="1">#REF!</definedName>
    <definedName name="BO65D4C34990C749D99149EFB3442902EC" hidden="1">#REF!</definedName>
    <definedName name="BO65D9F3B0FD514C85A62029A7AF689E83" localSheetId="10" hidden="1">#REF!</definedName>
    <definedName name="BO65D9F3B0FD514C85A62029A7AF689E83" hidden="1">#REF!</definedName>
    <definedName name="BO66029D8B1A41481A90060C3EA1F21888" localSheetId="10" hidden="1">#REF!</definedName>
    <definedName name="BO66029D8B1A41481A90060C3EA1F21888" hidden="1">#REF!</definedName>
    <definedName name="BO660F27E76F2743E0A9CA43DB71AE88AD" localSheetId="10" hidden="1">#REF!</definedName>
    <definedName name="BO660F27E76F2743E0A9CA43DB71AE88AD" hidden="1">#REF!</definedName>
    <definedName name="BO662440E41F1741A2A2721ECCCA48BE17" localSheetId="10" hidden="1">[8]Kehoachchitiet!#REF!</definedName>
    <definedName name="BO662440E41F1741A2A2721ECCCA48BE17" localSheetId="0" hidden="1">#REF!</definedName>
    <definedName name="BO662440E41F1741A2A2721ECCCA48BE17" hidden="1">[8]Kehoachchitiet!#REF!</definedName>
    <definedName name="BO6627790CD7274958AD09391A717C7A39" localSheetId="10" hidden="1">#REF!</definedName>
    <definedName name="BO6627790CD7274958AD09391A717C7A39" hidden="1">#REF!</definedName>
    <definedName name="BO662B6CEAD0AF4B30B7CBEFE678A5085C" localSheetId="10" hidden="1">#REF!</definedName>
    <definedName name="BO662B6CEAD0AF4B30B7CBEFE678A5085C" hidden="1">#REF!</definedName>
    <definedName name="BO663F42AAAB2E4481BC57610860CD06FF" localSheetId="10" hidden="1">#REF!</definedName>
    <definedName name="BO663F42AAAB2E4481BC57610860CD06FF" hidden="1">#REF!</definedName>
    <definedName name="BO664A2099EDCA4D7DBF42D984D09C77F0" localSheetId="10" hidden="1">#REF!</definedName>
    <definedName name="BO664A2099EDCA4D7DBF42D984D09C77F0" hidden="1">#REF!</definedName>
    <definedName name="BO664B4581B48F4D89A18D2147666EF6D7" localSheetId="10" hidden="1">#REF!</definedName>
    <definedName name="BO664B4581B48F4D89A18D2147666EF6D7" hidden="1">#REF!</definedName>
    <definedName name="BO666B53C5597A48199D7B652E49ACE44D" localSheetId="10" hidden="1">#REF!</definedName>
    <definedName name="BO666B53C5597A48199D7B652E49ACE44D" hidden="1">#REF!</definedName>
    <definedName name="BO667A065EC72B4C18B71122F74A6AA78A" localSheetId="10" hidden="1">#REF!</definedName>
    <definedName name="BO667A065EC72B4C18B71122F74A6AA78A" hidden="1">#REF!</definedName>
    <definedName name="BO667B660A002E46F59446A55E83F3DD2A" localSheetId="10" hidden="1">#REF!</definedName>
    <definedName name="BO667B660A002E46F59446A55E83F3DD2A" hidden="1">#REF!</definedName>
    <definedName name="BO66986FCDE027458FA62A037F00F43F61" localSheetId="10" hidden="1">#REF!</definedName>
    <definedName name="BO66986FCDE027458FA62A037F00F43F61" hidden="1">#REF!</definedName>
    <definedName name="BO66A2EFF7776948BA9AA7A175301560AA" localSheetId="10" hidden="1">#REF!</definedName>
    <definedName name="BO66A2EFF7776948BA9AA7A175301560AA" hidden="1">#REF!</definedName>
    <definedName name="BO66BA8761FCBD409AA9CB741F5346428E" localSheetId="10" hidden="1">#REF!</definedName>
    <definedName name="BO66BA8761FCBD409AA9CB741F5346428E" hidden="1">#REF!</definedName>
    <definedName name="BO66BB94EBB1DA4F5B9588AE37EECDD337" localSheetId="10" hidden="1">#REF!</definedName>
    <definedName name="BO66BB94EBB1DA4F5B9588AE37EECDD337" hidden="1">#REF!</definedName>
    <definedName name="BO66CAA06315CE4A0D83632A168E695E98" localSheetId="10" hidden="1">#REF!</definedName>
    <definedName name="BO66CAA06315CE4A0D83632A168E695E98" hidden="1">#REF!</definedName>
    <definedName name="BO66D2B05D857142ADB41334DF2CA1C491" localSheetId="10" hidden="1">#REF!</definedName>
    <definedName name="BO66D2B05D857142ADB41334DF2CA1C491" hidden="1">#REF!</definedName>
    <definedName name="BO66E03743A4EE438F9AB7257C6CB4C2E7" localSheetId="10" hidden="1">#REF!</definedName>
    <definedName name="BO66E03743A4EE438F9AB7257C6CB4C2E7" hidden="1">#REF!</definedName>
    <definedName name="BO66E25294A0CA42FE928999169BC25F11" localSheetId="10" hidden="1">#REF!</definedName>
    <definedName name="BO66E25294A0CA42FE928999169BC25F11" hidden="1">#REF!</definedName>
    <definedName name="BO66ED4AA2CC034116BDB91C024F555558" localSheetId="10" hidden="1">#REF!</definedName>
    <definedName name="BO66ED4AA2CC034116BDB91C024F555558" hidden="1">#REF!</definedName>
    <definedName name="BO66F41CB22A0E4A64B013AF3850EBED07" localSheetId="10" hidden="1">#REF!</definedName>
    <definedName name="BO66F41CB22A0E4A64B013AF3850EBED07" hidden="1">#REF!</definedName>
    <definedName name="BO670E0CA6E03A4A80B1636E22CFB5D3A8" localSheetId="10" hidden="1">#REF!</definedName>
    <definedName name="BO670E0CA6E03A4A80B1636E22CFB5D3A8" hidden="1">#REF!</definedName>
    <definedName name="BO67127D65C8B244B5BB412DE17003715D" localSheetId="10" hidden="1">#REF!</definedName>
    <definedName name="BO67127D65C8B244B5BB412DE17003715D" hidden="1">#REF!</definedName>
    <definedName name="BO671688DCDB4B483A894E29F6D231299E" localSheetId="10" hidden="1">[8]xml!#REF!</definedName>
    <definedName name="BO671688DCDB4B483A894E29F6D231299E" localSheetId="0" hidden="1">#REF!</definedName>
    <definedName name="BO671688DCDB4B483A894E29F6D231299E" hidden="1">[8]xml!#REF!</definedName>
    <definedName name="BO671FC621F5464305BB220A1036FBD91D" localSheetId="10" hidden="1">#REF!</definedName>
    <definedName name="BO671FC621F5464305BB220A1036FBD91D" hidden="1">#REF!</definedName>
    <definedName name="BO67235AAEA53943DA8E3A17FEA2A9CDE9" localSheetId="10" hidden="1">#REF!</definedName>
    <definedName name="BO67235AAEA53943DA8E3A17FEA2A9CDE9" hidden="1">#REF!</definedName>
    <definedName name="BO6727EE8A602E47A0A5F4DC7B9C146B6A" localSheetId="10" hidden="1">#REF!</definedName>
    <definedName name="BO6727EE8A602E47A0A5F4DC7B9C146B6A" hidden="1">#REF!</definedName>
    <definedName name="BO672A7578B531443F973979F5A0969D97" localSheetId="10" hidden="1">#REF!</definedName>
    <definedName name="BO672A7578B531443F973979F5A0969D97" hidden="1">#REF!</definedName>
    <definedName name="BO672E8FDFBD36414597A72D4B7E94182B" localSheetId="10" hidden="1">#REF!</definedName>
    <definedName name="BO672E8FDFBD36414597A72D4B7E94182B" hidden="1">#REF!</definedName>
    <definedName name="BO673063B8FF87430BB9EDBF3A4E143F53" localSheetId="10" hidden="1">#REF!</definedName>
    <definedName name="BO673063B8FF87430BB9EDBF3A4E143F53" hidden="1">#REF!</definedName>
    <definedName name="BO6739F45E8554427FB54A8E466A8E249A" localSheetId="10" hidden="1">#REF!</definedName>
    <definedName name="BO6739F45E8554427FB54A8E466A8E249A" hidden="1">#REF!</definedName>
    <definedName name="BO673BB21E54314F00973589AC368E30B2" localSheetId="10" hidden="1">#REF!</definedName>
    <definedName name="BO673BB21E54314F00973589AC368E30B2" hidden="1">#REF!</definedName>
    <definedName name="BO673E6BEB2EE142289E3C30746E488B75" localSheetId="10" hidden="1">#REF!</definedName>
    <definedName name="BO673E6BEB2EE142289E3C30746E488B75" hidden="1">#REF!</definedName>
    <definedName name="BO6741355C0F014A508192A4CD03692F11" localSheetId="10" hidden="1">#REF!</definedName>
    <definedName name="BO6741355C0F014A508192A4CD03692F11" hidden="1">#REF!</definedName>
    <definedName name="BO6749F6A4197B4D6E9187ADBD4C6D3E9A" localSheetId="10" hidden="1">#REF!</definedName>
    <definedName name="BO6749F6A4197B4D6E9187ADBD4C6D3E9A" hidden="1">#REF!</definedName>
    <definedName name="BO67533EA6D04240D48B3A9395CDECDB8D" localSheetId="10" hidden="1">[6]lailo!#REF!</definedName>
    <definedName name="BO67533EA6D04240D48B3A9395CDECDB8D" localSheetId="25" hidden="1">#REF!</definedName>
    <definedName name="BO67533EA6D04240D48B3A9395CDECDB8D" localSheetId="24" hidden="1">#REF!</definedName>
    <definedName name="BO67533EA6D04240D48B3A9395CDECDB8D" localSheetId="22" hidden="1">#REF!</definedName>
    <definedName name="BO67533EA6D04240D48B3A9395CDECDB8D" localSheetId="0" hidden="1">#REF!</definedName>
    <definedName name="BO67533EA6D04240D48B3A9395CDECDB8D" hidden="1">[6]lailo!#REF!</definedName>
    <definedName name="BO675C8934274A466E92901183185078EA" localSheetId="10" hidden="1">#REF!</definedName>
    <definedName name="BO675C8934274A466E92901183185078EA" localSheetId="25" hidden="1">#REF!</definedName>
    <definedName name="BO675C8934274A466E92901183185078EA" hidden="1">#REF!</definedName>
    <definedName name="BO676E843689F14388A99B0E52C08F2CA0" localSheetId="10" hidden="1">#REF!</definedName>
    <definedName name="BO676E843689F14388A99B0E52C08F2CA0" localSheetId="25" hidden="1">#REF!</definedName>
    <definedName name="BO676E843689F14388A99B0E52C08F2CA0" hidden="1">#REF!</definedName>
    <definedName name="BO677D79CB5B4E450EB369C28034B70BE1" localSheetId="10" hidden="1">#REF!</definedName>
    <definedName name="BO677D79CB5B4E450EB369C28034B70BE1" localSheetId="25" hidden="1">#REF!</definedName>
    <definedName name="BO677D79CB5B4E450EB369C28034B70BE1" hidden="1">#REF!</definedName>
    <definedName name="BO679AB8A3716F4B5EBA114C65534C764C" localSheetId="10" hidden="1">#REF!</definedName>
    <definedName name="BO679AB8A3716F4B5EBA114C65534C764C" hidden="1">#REF!</definedName>
    <definedName name="BO67B46DF4647042ADAA12A8F572440497" localSheetId="10" hidden="1">#REF!</definedName>
    <definedName name="BO67B46DF4647042ADAA12A8F572440497" hidden="1">#REF!</definedName>
    <definedName name="BO67C9522D8D07468EBB50A8437EC99CF6" localSheetId="10" hidden="1">#REF!</definedName>
    <definedName name="BO67C9522D8D07468EBB50A8437EC99CF6" hidden="1">#REF!</definedName>
    <definedName name="BO67CEA359E9CE4C999392E4F16D5B712B" localSheetId="10" hidden="1">#REF!</definedName>
    <definedName name="BO67CEA359E9CE4C999392E4F16D5B712B" hidden="1">#REF!</definedName>
    <definedName name="BO67D49399466648019AA41AA9784A31C6" localSheetId="10" hidden="1">#REF!</definedName>
    <definedName name="BO67D49399466648019AA41AA9784A31C6" hidden="1">#REF!</definedName>
    <definedName name="BO67E874D176F9487AB65D8ED364F1979D" localSheetId="10" hidden="1">#REF!</definedName>
    <definedName name="BO67E874D176F9487AB65D8ED364F1979D" hidden="1">#REF!</definedName>
    <definedName name="BO680A36C2E43E4245934EE681ECC82FC1" localSheetId="10" hidden="1">[7]Ketqua!#REF!</definedName>
    <definedName name="BO680A36C2E43E4245934EE681ECC82FC1" localSheetId="0" hidden="1">#REF!</definedName>
    <definedName name="BO680A36C2E43E4245934EE681ECC82FC1" hidden="1">[7]Ketqua!#REF!</definedName>
    <definedName name="BO68175D75669744F7AF9A63EEA9BB3D66" localSheetId="10" hidden="1">#REF!</definedName>
    <definedName name="BO68175D75669744F7AF9A63EEA9BB3D66" hidden="1">#REF!</definedName>
    <definedName name="BO682A4AEBA1664BAAADB94A3FAC074D26" localSheetId="10" hidden="1">#REF!</definedName>
    <definedName name="BO682A4AEBA1664BAAADB94A3FAC074D26" hidden="1">#REF!</definedName>
    <definedName name="BO684ADD0D089040709774B5CFD2C3443B" localSheetId="10" hidden="1">#REF!</definedName>
    <definedName name="BO684ADD0D089040709774B5CFD2C3443B" hidden="1">#REF!</definedName>
    <definedName name="BO686267FE2EE84D7281054756EF140D91" localSheetId="10" hidden="1">#REF!</definedName>
    <definedName name="BO686267FE2EE84D7281054756EF140D91" hidden="1">#REF!</definedName>
    <definedName name="BO6875B76CC8C447C0B62021C394829A61" localSheetId="10" hidden="1">#REF!</definedName>
    <definedName name="BO6875B76CC8C447C0B62021C394829A61" hidden="1">#REF!</definedName>
    <definedName name="BO6877ECFB96CD4021B816A19E43C7EA90" localSheetId="10" hidden="1">#REF!</definedName>
    <definedName name="BO6877ECFB96CD4021B816A19E43C7EA90" hidden="1">#REF!</definedName>
    <definedName name="BO6885C2074E0345E486028EA8690C5A58" localSheetId="10" hidden="1">#REF!</definedName>
    <definedName name="BO6885C2074E0345E486028EA8690C5A58" hidden="1">#REF!</definedName>
    <definedName name="BO688913F3AD24462DB5D92F928851154E" localSheetId="10" hidden="1">#REF!</definedName>
    <definedName name="BO688913F3AD24462DB5D92F928851154E" hidden="1">#REF!</definedName>
    <definedName name="BO68983402BEF841C6A14B8790F2BB14F3" localSheetId="10" hidden="1">#REF!</definedName>
    <definedName name="BO68983402BEF841C6A14B8790F2BB14F3" hidden="1">#REF!</definedName>
    <definedName name="BO68A52EDB58B047EBAB692AD4AD9092B4" localSheetId="10" hidden="1">#REF!</definedName>
    <definedName name="BO68A52EDB58B047EBAB692AD4AD9092B4" hidden="1">#REF!</definedName>
    <definedName name="BO68B5D0347A3B4C45B93128A49F2C24BC" localSheetId="10" hidden="1">[8]xml!#REF!</definedName>
    <definedName name="BO68B5D0347A3B4C45B93128A49F2C24BC" localSheetId="0" hidden="1">#REF!</definedName>
    <definedName name="BO68B5D0347A3B4C45B93128A49F2C24BC" hidden="1">[8]xml!#REF!</definedName>
    <definedName name="BO68C53041BF4B4D679CDA7400750A51EB" localSheetId="10" hidden="1">#REF!</definedName>
    <definedName name="BO68C53041BF4B4D679CDA7400750A51EB" hidden="1">#REF!</definedName>
    <definedName name="BO68CBB64A056C4E64BB288A7CB4A517C5" localSheetId="10" hidden="1">#REF!</definedName>
    <definedName name="BO68CBB64A056C4E64BB288A7CB4A517C5" hidden="1">#REF!</definedName>
    <definedName name="BO68D12A85E19F4B13A5B938E85DFDE2C3" localSheetId="10" hidden="1">#REF!</definedName>
    <definedName name="BO68D12A85E19F4B13A5B938E85DFDE2C3" hidden="1">#REF!</definedName>
    <definedName name="BO68D494F3DC4249C7A3C6B5F72B708493" localSheetId="10" hidden="1">#REF!</definedName>
    <definedName name="BO68D494F3DC4249C7A3C6B5F72B708493" hidden="1">#REF!</definedName>
    <definedName name="BO68DA9BD1E2964BE2A3F04AF59C32DBE5" localSheetId="10" hidden="1">#REF!</definedName>
    <definedName name="BO68DA9BD1E2964BE2A3F04AF59C32DBE5" hidden="1">#REF!</definedName>
    <definedName name="BO68E69B5C80AA460C8EB65FD70C065684" localSheetId="10" hidden="1">#REF!</definedName>
    <definedName name="BO68E69B5C80AA460C8EB65FD70C065684" hidden="1">#REF!</definedName>
    <definedName name="BO68F34104A81B4001B16F25117594BF83" localSheetId="10" hidden="1">#REF!</definedName>
    <definedName name="BO68F34104A81B4001B16F25117594BF83" hidden="1">#REF!</definedName>
    <definedName name="BO690095ECCDDA47759583E0F63E46CB8D" localSheetId="10" hidden="1">#REF!</definedName>
    <definedName name="BO690095ECCDDA47759583E0F63E46CB8D" hidden="1">#REF!</definedName>
    <definedName name="BO690333D99E21475BA1F1C889808EFC50" localSheetId="10" hidden="1">#REF!</definedName>
    <definedName name="BO690333D99E21475BA1F1C889808EFC50" hidden="1">#REF!</definedName>
    <definedName name="BO6918ADAA8D3B4DDAB0A5DA0166130D2D" localSheetId="10" hidden="1">#REF!</definedName>
    <definedName name="BO6918ADAA8D3B4DDAB0A5DA0166130D2D" hidden="1">#REF!</definedName>
    <definedName name="BO693117EFAD7746E0A2E0AED86126C5BC" localSheetId="10" hidden="1">#REF!</definedName>
    <definedName name="BO693117EFAD7746E0A2E0AED86126C5BC" hidden="1">#REF!</definedName>
    <definedName name="BO6932CE89466A4A42B78148CFA7240123" localSheetId="10" hidden="1">#REF!</definedName>
    <definedName name="BO6932CE89466A4A42B78148CFA7240123" hidden="1">#REF!</definedName>
    <definedName name="BO693FC971D6ED4A55A86888919A9DB0CF" localSheetId="10" hidden="1">#REF!</definedName>
    <definedName name="BO693FC971D6ED4A55A86888919A9DB0CF" hidden="1">#REF!</definedName>
    <definedName name="BO696156486CFD4840B0BCEC1EFF93B48D" localSheetId="10" hidden="1">#REF!</definedName>
    <definedName name="BO696156486CFD4840B0BCEC1EFF93B48D" hidden="1">#REF!</definedName>
    <definedName name="BO698D432785E141D3900FB94F366D3A63" localSheetId="10" hidden="1">#REF!</definedName>
    <definedName name="BO698D432785E141D3900FB94F366D3A63" hidden="1">#REF!</definedName>
    <definedName name="BO69AA4ECF12B044EEAFD9A73AA05E9DD3" localSheetId="10" hidden="1">#REF!</definedName>
    <definedName name="BO69AA4ECF12B044EEAFD9A73AA05E9DD3" hidden="1">#REF!</definedName>
    <definedName name="BO69B6C97168F643EBAEAF15C4252B386D" localSheetId="10" hidden="1">#REF!</definedName>
    <definedName name="BO69B6C97168F643EBAEAF15C4252B386D" hidden="1">#REF!</definedName>
    <definedName name="BO69BB0513E70142D1A0A910E1E9902F95" localSheetId="10" hidden="1">#REF!</definedName>
    <definedName name="BO69BB0513E70142D1A0A910E1E9902F95" hidden="1">#REF!</definedName>
    <definedName name="BO69BDD9E0EAF141A0AE757EC95ED2148A" localSheetId="10" hidden="1">#REF!</definedName>
    <definedName name="BO69BDD9E0EAF141A0AE757EC95ED2148A" hidden="1">#REF!</definedName>
    <definedName name="BO69C5B13FC2FF4218B0BC1C23456D8181" localSheetId="10" hidden="1">#REF!</definedName>
    <definedName name="BO69C5B13FC2FF4218B0BC1C23456D8181" hidden="1">#REF!</definedName>
    <definedName name="BO69C80D35123349E5BF90B92945C649EC" localSheetId="10" hidden="1">#REF!</definedName>
    <definedName name="BO69C80D35123349E5BF90B92945C649EC" hidden="1">#REF!</definedName>
    <definedName name="BO69CD81248F9B4AA3802DF8219F9F278E" localSheetId="10" hidden="1">#REF!</definedName>
    <definedName name="BO69CD81248F9B4AA3802DF8219F9F278E" hidden="1">#REF!</definedName>
    <definedName name="BO69D2D572C628441A9870809362A4640F" localSheetId="10" hidden="1">#REF!</definedName>
    <definedName name="BO69D2D572C628441A9870809362A4640F" hidden="1">#REF!</definedName>
    <definedName name="BO69D9A3CA1E984FD0BE77F559C481649E" localSheetId="10" hidden="1">#REF!</definedName>
    <definedName name="BO69D9A3CA1E984FD0BE77F559C481649E" hidden="1">#REF!</definedName>
    <definedName name="BO69E3955CB2274252BFEEB4D5CEFF48BD" localSheetId="10" hidden="1">#REF!</definedName>
    <definedName name="BO69E3955CB2274252BFEEB4D5CEFF48BD" hidden="1">#REF!</definedName>
    <definedName name="BO69EFFF11C1D64A69977193D988175ABD" localSheetId="10" hidden="1">#REF!</definedName>
    <definedName name="BO69EFFF11C1D64A69977193D988175ABD" hidden="1">#REF!</definedName>
    <definedName name="BO69F6A0B841EB4905AA96A37B690FED7C" localSheetId="10" hidden="1">#REF!</definedName>
    <definedName name="BO69F6A0B841EB4905AA96A37B690FED7C" hidden="1">#REF!</definedName>
    <definedName name="BO69FC4A14559D4FC7A82396779DCCF87F" localSheetId="10" hidden="1">#REF!</definedName>
    <definedName name="BO69FC4A14559D4FC7A82396779DCCF87F" hidden="1">#REF!</definedName>
    <definedName name="BO6A0F97D1C1E44CB5AF6CF13D3CFF16C9" localSheetId="10" hidden="1">#REF!</definedName>
    <definedName name="BO6A0F97D1C1E44CB5AF6CF13D3CFF16C9" hidden="1">#REF!</definedName>
    <definedName name="BO6A1828A3B89B4F16A5CD51EC593037F8" localSheetId="10" hidden="1">#REF!</definedName>
    <definedName name="BO6A1828A3B89B4F16A5CD51EC593037F8" hidden="1">#REF!</definedName>
    <definedName name="BO6A37866A83634F9E95613C4072888AD6" localSheetId="10" hidden="1">#REF!</definedName>
    <definedName name="BO6A37866A83634F9E95613C4072888AD6" hidden="1">#REF!</definedName>
    <definedName name="BO6A3DDA6506544E82B855C0D104B49B31" localSheetId="10" hidden="1">#REF!</definedName>
    <definedName name="BO6A3DDA6506544E82B855C0D104B49B31" hidden="1">#REF!</definedName>
    <definedName name="BO6A5FD84F6F2D4ACA986DAF8954370CFC" localSheetId="10" hidden="1">#REF!</definedName>
    <definedName name="BO6A5FD84F6F2D4ACA986DAF8954370CFC" hidden="1">#REF!</definedName>
    <definedName name="BO6A6A105B80F247498AEB7B7C2424902B" localSheetId="10" hidden="1">#REF!</definedName>
    <definedName name="BO6A6A105B80F247498AEB7B7C2424902B" hidden="1">#REF!</definedName>
    <definedName name="BO6A75FD17C5F84A5B895D0872AAC774EA" localSheetId="10" hidden="1">#REF!</definedName>
    <definedName name="BO6A75FD17C5F84A5B895D0872AAC774EA" hidden="1">#REF!</definedName>
    <definedName name="BO6A8D4384F4F04AB68C360BC19A8E888B" localSheetId="10" hidden="1">#REF!</definedName>
    <definedName name="BO6A8D4384F4F04AB68C360BC19A8E888B" hidden="1">#REF!</definedName>
    <definedName name="BO6A8F74DF85B74789BF09E157CAC29EA7" localSheetId="10" hidden="1">#REF!</definedName>
    <definedName name="BO6A8F74DF85B74789BF09E157CAC29EA7" hidden="1">#REF!</definedName>
    <definedName name="BO6A98F138473F4322B0D217EE73407139" localSheetId="10" hidden="1">#REF!</definedName>
    <definedName name="BO6A98F138473F4322B0D217EE73407139" hidden="1">#REF!</definedName>
    <definedName name="BO6AB88B5E27914A5A809CAE5034823875" localSheetId="10" hidden="1">#REF!</definedName>
    <definedName name="BO6AB88B5E27914A5A809CAE5034823875" hidden="1">#REF!</definedName>
    <definedName name="BO6ABD9CCC4D25488E99F8208B897C4684" localSheetId="10" hidden="1">#REF!</definedName>
    <definedName name="BO6ABD9CCC4D25488E99F8208B897C4684" hidden="1">#REF!</definedName>
    <definedName name="BO6AD23BDF244147F8AF7DA4DDD31EE46C" localSheetId="10" hidden="1">#REF!</definedName>
    <definedName name="BO6AD23BDF244147F8AF7DA4DDD31EE46C" hidden="1">#REF!</definedName>
    <definedName name="BO6AD5CB46C52F45AD89FE0A78E993415F" localSheetId="10" hidden="1">#REF!</definedName>
    <definedName name="BO6AD5CB46C52F45AD89FE0A78E993415F" hidden="1">#REF!</definedName>
    <definedName name="BO6ADA4A7B015A47E48CE18453C09A9A28" localSheetId="10" hidden="1">#REF!</definedName>
    <definedName name="BO6ADA4A7B015A47E48CE18453C09A9A28" hidden="1">#REF!</definedName>
    <definedName name="BO6ADEE4E9D1B24ABE9AB27B51E75371AD" localSheetId="10" hidden="1">#REF!</definedName>
    <definedName name="BO6ADEE4E9D1B24ABE9AB27B51E75371AD" hidden="1">#REF!</definedName>
    <definedName name="BO6AF18A10CDCF440DB1E02F7DBB82CAD7" localSheetId="10" hidden="1">#REF!</definedName>
    <definedName name="BO6AF18A10CDCF440DB1E02F7DBB82CAD7" hidden="1">#REF!</definedName>
    <definedName name="BO6AF477B638E44E20A0BD692E64AEB6F0" localSheetId="10" hidden="1">#REF!</definedName>
    <definedName name="BO6AF477B638E44E20A0BD692E64AEB6F0" hidden="1">#REF!</definedName>
    <definedName name="BO6B1945964BE143908741B3F2E29A94C6" localSheetId="10" hidden="1">#REF!</definedName>
    <definedName name="BO6B1945964BE143908741B3F2E29A94C6" hidden="1">#REF!</definedName>
    <definedName name="BO6B1B62AE30874F499FA666BE2F327947" localSheetId="10" hidden="1">#REF!</definedName>
    <definedName name="BO6B1B62AE30874F499FA666BE2F327947" hidden="1">#REF!</definedName>
    <definedName name="BO6B2CF716FD1A4BC3928BCB0EC72E3B0D" localSheetId="10" hidden="1">#REF!</definedName>
    <definedName name="BO6B2CF716FD1A4BC3928BCB0EC72E3B0D" hidden="1">#REF!</definedName>
    <definedName name="BO6B633C7623204F9094615B141A8633A2" localSheetId="10" hidden="1">#REF!</definedName>
    <definedName name="BO6B633C7623204F9094615B141A8633A2" hidden="1">#REF!</definedName>
    <definedName name="BO6B65AA80B7B94E3EBB44EA3773D6040B" localSheetId="10" hidden="1">#REF!</definedName>
    <definedName name="BO6B65AA80B7B94E3EBB44EA3773D6040B" hidden="1">#REF!</definedName>
    <definedName name="BO6B71F895F44643F6AAD789C645D0E8E0" localSheetId="10" hidden="1">[8]xml!#REF!</definedName>
    <definedName name="BO6B71F895F44643F6AAD789C645D0E8E0" localSheetId="0" hidden="1">#REF!</definedName>
    <definedName name="BO6B71F895F44643F6AAD789C645D0E8E0" hidden="1">[8]xml!#REF!</definedName>
    <definedName name="BO6B73A17D64BA4782926E463DAFDD5DE6" localSheetId="10" hidden="1">#REF!</definedName>
    <definedName name="BO6B73A17D64BA4782926E463DAFDD5DE6" hidden="1">#REF!</definedName>
    <definedName name="BO6B812A897E8A4C32A95A884582F071DE" localSheetId="10" hidden="1">#REF!</definedName>
    <definedName name="BO6B812A897E8A4C32A95A884582F071DE" hidden="1">#REF!</definedName>
    <definedName name="BO6B9278E652164F859465D5128E6C2661" localSheetId="10" hidden="1">#REF!</definedName>
    <definedName name="BO6B9278E652164F859465D5128E6C2661" hidden="1">#REF!</definedName>
    <definedName name="BO6B9770CD5DD64888A71AF866E1317654" localSheetId="10" hidden="1">#REF!</definedName>
    <definedName name="BO6B9770CD5DD64888A71AF866E1317654" hidden="1">#REF!</definedName>
    <definedName name="BO6B97BB91ACFB4324BA4CFC955A81ADAA" localSheetId="10" hidden="1">#REF!</definedName>
    <definedName name="BO6B97BB91ACFB4324BA4CFC955A81ADAA" hidden="1">#REF!</definedName>
    <definedName name="BO6BB6CEC9030845D6AFE276314C069DEC" localSheetId="10" hidden="1">#REF!</definedName>
    <definedName name="BO6BB6CEC9030845D6AFE276314C069DEC" hidden="1">#REF!</definedName>
    <definedName name="BO6BC86BAA41A547468F6E9AD7931F5287" localSheetId="10" hidden="1">#REF!</definedName>
    <definedName name="BO6BC86BAA41A547468F6E9AD7931F5287" hidden="1">#REF!</definedName>
    <definedName name="BO6BCCBE0EB9B748A89BDEE5D538ACCDED" localSheetId="10" hidden="1">#REF!</definedName>
    <definedName name="BO6BCCBE0EB9B748A89BDEE5D538ACCDED" hidden="1">#REF!</definedName>
    <definedName name="BO6BCFA7C129A2467E97E597A5147106E1" localSheetId="10" hidden="1">#REF!</definedName>
    <definedName name="BO6BCFA7C129A2467E97E597A5147106E1" hidden="1">#REF!</definedName>
    <definedName name="BO6BD7D8156ED44891A5AF1DABF35D4404" localSheetId="0" hidden="1">#REF!</definedName>
    <definedName name="BO6BD7D8156ED44891A5AF1DABF35D4404" hidden="1">[7]Ketqua!$I$4:$U$4</definedName>
    <definedName name="BO6C05F334454F41C8B0B3678171CEC732" localSheetId="10" hidden="1">#REF!</definedName>
    <definedName name="BO6C05F334454F41C8B0B3678171CEC732" hidden="1">#REF!</definedName>
    <definedName name="BO6C082E03050E482090B01D3CEE896CE6" localSheetId="10" hidden="1">#REF!</definedName>
    <definedName name="BO6C082E03050E482090B01D3CEE896CE6" hidden="1">#REF!</definedName>
    <definedName name="BO6C14BF4B04934E5CBE6EE431E789557C" localSheetId="10" hidden="1">#REF!</definedName>
    <definedName name="BO6C14BF4B04934E5CBE6EE431E789557C" hidden="1">#REF!</definedName>
    <definedName name="BO6C32A595014942B9A3831CB8C8F5E2EA" localSheetId="10" hidden="1">#REF!</definedName>
    <definedName name="BO6C32A595014942B9A3831CB8C8F5E2EA" hidden="1">#REF!</definedName>
    <definedName name="BO6C53FE4A9545404182096D5994AC6984" localSheetId="10" hidden="1">#REF!</definedName>
    <definedName name="BO6C53FE4A9545404182096D5994AC6984" hidden="1">#REF!</definedName>
    <definedName name="BO6C68BCC504F8443F856209C9C3C616C1" localSheetId="10" hidden="1">#REF!</definedName>
    <definedName name="BO6C68BCC504F8443F856209C9C3C616C1" hidden="1">#REF!</definedName>
    <definedName name="BO6C7B68AFFBF542AB92C74DA9AC564B9F" localSheetId="10" hidden="1">#REF!</definedName>
    <definedName name="BO6C7B68AFFBF542AB92C74DA9AC564B9F" hidden="1">#REF!</definedName>
    <definedName name="BO6C8F4C54FA22481EA25C9A6E14DB3EE0" localSheetId="10" hidden="1">#REF!</definedName>
    <definedName name="BO6C8F4C54FA22481EA25C9A6E14DB3EE0" hidden="1">#REF!</definedName>
    <definedName name="BO6C9B49F98CDA4EA0BEE9A12B41DE321B" localSheetId="10" hidden="1">#REF!</definedName>
    <definedName name="BO6C9B49F98CDA4EA0BEE9A12B41DE321B" hidden="1">#REF!</definedName>
    <definedName name="BO6CA34BCFD336480891D464857FAA1BFF" localSheetId="10" hidden="1">#REF!</definedName>
    <definedName name="BO6CA34BCFD336480891D464857FAA1BFF" hidden="1">#REF!</definedName>
    <definedName name="BO6CAC87F339424FCBA71C90521188D9F3" localSheetId="10" hidden="1">#REF!</definedName>
    <definedName name="BO6CAC87F339424FCBA71C90521188D9F3" hidden="1">#REF!</definedName>
    <definedName name="BO6CB7E9FA015D4601B74A9160B4320DF4" localSheetId="10" hidden="1">#REF!</definedName>
    <definedName name="BO6CB7E9FA015D4601B74A9160B4320DF4" hidden="1">#REF!</definedName>
    <definedName name="BO6CDAACDB80C44EE08FD1B48B64874B5D" localSheetId="10" hidden="1">#REF!</definedName>
    <definedName name="BO6CDAACDB80C44EE08FD1B48B64874B5D" hidden="1">#REF!</definedName>
    <definedName name="BO6D0F59F7AB17425391677B66BABB84D6" localSheetId="10" hidden="1">#REF!</definedName>
    <definedName name="BO6D0F59F7AB17425391677B66BABB84D6" hidden="1">#REF!</definedName>
    <definedName name="BO6D170E9FBADE4FC38A06EEAB1545E1EA" localSheetId="10" hidden="1">#REF!</definedName>
    <definedName name="BO6D170E9FBADE4FC38A06EEAB1545E1EA" hidden="1">#REF!</definedName>
    <definedName name="BO6D216F35BD0F4066AC051FA2D670BD8D" localSheetId="10" hidden="1">#REF!</definedName>
    <definedName name="BO6D216F35BD0F4066AC051FA2D670BD8D" hidden="1">#REF!</definedName>
    <definedName name="BO6D36F5B3B1B24C41BA7F9A26F47F6E6F" localSheetId="10" hidden="1">#REF!</definedName>
    <definedName name="BO6D36F5B3B1B24C41BA7F9A26F47F6E6F" hidden="1">#REF!</definedName>
    <definedName name="BO6D446ED435C340BBB7D6E1DABF2612F9" localSheetId="10" hidden="1">#REF!</definedName>
    <definedName name="BO6D446ED435C340BBB7D6E1DABF2612F9" hidden="1">#REF!</definedName>
    <definedName name="BO6D48B3A216EA475B9802212D00F2F43D" localSheetId="10" hidden="1">#REF!</definedName>
    <definedName name="BO6D48B3A216EA475B9802212D00F2F43D" hidden="1">#REF!</definedName>
    <definedName name="BO6D535671CDBC4974AB1282A1B1D89024" localSheetId="10" hidden="1">#REF!</definedName>
    <definedName name="BO6D535671CDBC4974AB1282A1B1D89024" hidden="1">#REF!</definedName>
    <definedName name="BO6D66D61AD1F44BC591494E58F4633655" localSheetId="10" hidden="1">#REF!</definedName>
    <definedName name="BO6D66D61AD1F44BC591494E58F4633655" hidden="1">#REF!</definedName>
    <definedName name="BO6D68ACA13E9945B3B4DF4A816D7D68D5" localSheetId="10" hidden="1">#REF!</definedName>
    <definedName name="BO6D68ACA13E9945B3B4DF4A816D7D68D5" hidden="1">#REF!</definedName>
    <definedName name="BO6D89CBAC72F246149DB7693180F006CD" localSheetId="10" hidden="1">#REF!</definedName>
    <definedName name="BO6D89CBAC72F246149DB7693180F006CD" hidden="1">#REF!</definedName>
    <definedName name="BO6DA4F1D73BA6411E9FBD0CE47971B2CD" localSheetId="10" hidden="1">#REF!</definedName>
    <definedName name="BO6DA4F1D73BA6411E9FBD0CE47971B2CD" hidden="1">#REF!</definedName>
    <definedName name="BO6DA6B561581B4C5A827566AE19789900" localSheetId="10" hidden="1">#REF!</definedName>
    <definedName name="BO6DA6B561581B4C5A827566AE19789900" hidden="1">#REF!</definedName>
    <definedName name="BO6DC11329AD0740E799763A031043BBD3" localSheetId="10" hidden="1">#REF!</definedName>
    <definedName name="BO6DC11329AD0740E799763A031043BBD3" hidden="1">#REF!</definedName>
    <definedName name="BO6DC931580F3C4359A5BC7F266049ACC9" localSheetId="10" hidden="1">#REF!</definedName>
    <definedName name="BO6DC931580F3C4359A5BC7F266049ACC9" hidden="1">#REF!</definedName>
    <definedName name="BO6E14624575F84422ACE75B64EBEB0BB3" localSheetId="10" hidden="1">#REF!</definedName>
    <definedName name="BO6E14624575F84422ACE75B64EBEB0BB3" hidden="1">#REF!</definedName>
    <definedName name="BO6E1A2CC213FE4F4C939E930D9EB83860" localSheetId="10" hidden="1">#REF!</definedName>
    <definedName name="BO6E1A2CC213FE4F4C939E930D9EB83860" hidden="1">#REF!</definedName>
    <definedName name="BO6E20ACC79B454036B34808A961B58196" localSheetId="10" hidden="1">#REF!</definedName>
    <definedName name="BO6E20ACC79B454036B34808A961B58196" hidden="1">#REF!</definedName>
    <definedName name="BO6E21344F47774A6EB1FA9F73B7BD2423" localSheetId="10" hidden="1">#REF!</definedName>
    <definedName name="BO6E21344F47774A6EB1FA9F73B7BD2423" hidden="1">#REF!</definedName>
    <definedName name="BO6E22843EA19844B0B55F5C791BB96366" localSheetId="10" hidden="1">#REF!</definedName>
    <definedName name="BO6E22843EA19844B0B55F5C791BB96366" hidden="1">#REF!</definedName>
    <definedName name="BO6E23B8A0EB9046A88185C392A061ABB5" localSheetId="10" hidden="1">#REF!</definedName>
    <definedName name="BO6E23B8A0EB9046A88185C392A061ABB5" hidden="1">#REF!</definedName>
    <definedName name="BO6E2C21D508264F6B8B5C46A44C349884" localSheetId="10" hidden="1">#REF!</definedName>
    <definedName name="BO6E2C21D508264F6B8B5C46A44C349884" hidden="1">#REF!</definedName>
    <definedName name="BO6E3332008FDA467AA9504CA65176743A" localSheetId="10" hidden="1">#REF!</definedName>
    <definedName name="BO6E3332008FDA467AA9504CA65176743A" hidden="1">#REF!</definedName>
    <definedName name="BO6E3B087FC35F4CEF8A675BF257C8954A" localSheetId="10" hidden="1">#REF!</definedName>
    <definedName name="BO6E3B087FC35F4CEF8A675BF257C8954A" hidden="1">#REF!</definedName>
    <definedName name="BO6E3F7562572A4DBB9CCB8552A974008A" localSheetId="10" hidden="1">#REF!</definedName>
    <definedName name="BO6E3F7562572A4DBB9CCB8552A974008A" hidden="1">#REF!</definedName>
    <definedName name="BO6E4A146D0BBC4F9E809CD4A7ADDFE62E" localSheetId="10" hidden="1">#REF!</definedName>
    <definedName name="BO6E4A146D0BBC4F9E809CD4A7ADDFE62E" hidden="1">#REF!</definedName>
    <definedName name="BO6E525CCAF5C14CE58AA18850F7DD1E07" localSheetId="10" hidden="1">#REF!</definedName>
    <definedName name="BO6E525CCAF5C14CE58AA18850F7DD1E07" hidden="1">#REF!</definedName>
    <definedName name="BO6E6B27F605174A62AFD4C10620DE81C5" localSheetId="10" hidden="1">#REF!</definedName>
    <definedName name="BO6E6B27F605174A62AFD4C10620DE81C5" hidden="1">#REF!</definedName>
    <definedName name="BO6E6E118DE50042B0B09AD0A25D65F394" localSheetId="10" hidden="1">#REF!</definedName>
    <definedName name="BO6E6E118DE50042B0B09AD0A25D65F394" hidden="1">#REF!</definedName>
    <definedName name="BO6E70B28951014364A451420F03B782CE" localSheetId="10" hidden="1">#REF!</definedName>
    <definedName name="BO6E70B28951014364A451420F03B782CE" hidden="1">#REF!</definedName>
    <definedName name="BO6EAC14737525425DB3D048A74D3C2555" localSheetId="10" hidden="1">#REF!</definedName>
    <definedName name="BO6EAC14737525425DB3D048A74D3C2555" hidden="1">#REF!</definedName>
    <definedName name="BO6EB9FF4451774C2DB2F4D3926A2E04F6" localSheetId="10" hidden="1">#REF!</definedName>
    <definedName name="BO6EB9FF4451774C2DB2F4D3926A2E04F6" hidden="1">#REF!</definedName>
    <definedName name="BO6EDC325F257E4ED6ACC7EAE5B7ACFF4E" localSheetId="10" hidden="1">#REF!</definedName>
    <definedName name="BO6EDC325F257E4ED6ACC7EAE5B7ACFF4E" hidden="1">#REF!</definedName>
    <definedName name="BO6EFECEF948934EE8B681373562125C2A" localSheetId="10" hidden="1">#REF!</definedName>
    <definedName name="BO6EFECEF948934EE8B681373562125C2A" hidden="1">#REF!</definedName>
    <definedName name="BO6F1385820D1146F59BF8E33FCC8B729C" localSheetId="10" hidden="1">#REF!</definedName>
    <definedName name="BO6F1385820D1146F59BF8E33FCC8B729C" hidden="1">#REF!</definedName>
    <definedName name="BO6F1609D75ECD4FF6BC0FF6228940675C" localSheetId="10" hidden="1">#REF!</definedName>
    <definedName name="BO6F1609D75ECD4FF6BC0FF6228940675C" hidden="1">#REF!</definedName>
    <definedName name="BO6F1E1F5F203B44BC9BB6CFF0E412E2D8" localSheetId="0" hidden="1">#REF!</definedName>
    <definedName name="BO6F1E1F5F203B44BC9BB6CFF0E412E2D8" hidden="1">[7]Ketqua!$I$10:$U$10</definedName>
    <definedName name="BO6F28430159734749B88F699C86A3550B" localSheetId="10" hidden="1">#REF!</definedName>
    <definedName name="BO6F28430159734749B88F699C86A3550B" hidden="1">#REF!</definedName>
    <definedName name="BO6F2B543083E5431B81CF7A901F753BB3" localSheetId="10" hidden="1">#REF!</definedName>
    <definedName name="BO6F2B543083E5431B81CF7A901F753BB3" hidden="1">#REF!</definedName>
    <definedName name="BO6F3A5D1BC4944DBFBC8CE1F552DF33DA" localSheetId="10" hidden="1">#REF!</definedName>
    <definedName name="BO6F3A5D1BC4944DBFBC8CE1F552DF33DA" hidden="1">#REF!</definedName>
    <definedName name="BO6F5267EB45D64C5F926243284B69BCA6" localSheetId="10" hidden="1">#REF!</definedName>
    <definedName name="BO6F5267EB45D64C5F926243284B69BCA6" hidden="1">#REF!</definedName>
    <definedName name="BO6F536741FBB948678BFEC393C691E5D5" localSheetId="10" hidden="1">#REF!</definedName>
    <definedName name="BO6F536741FBB948678BFEC393C691E5D5" hidden="1">#REF!</definedName>
    <definedName name="BO6F70F171E044490BBAE91DB164C68637" localSheetId="10" hidden="1">#REF!</definedName>
    <definedName name="BO6F70F171E044490BBAE91DB164C68637" hidden="1">#REF!</definedName>
    <definedName name="BO6F7397E62F854ABC9A4B8569B35A4877" localSheetId="10" hidden="1">#REF!</definedName>
    <definedName name="BO6F7397E62F854ABC9A4B8569B35A4877" hidden="1">#REF!</definedName>
    <definedName name="BO6F876995575C4527A03B04DA744B73FB" localSheetId="10" hidden="1">#REF!</definedName>
    <definedName name="BO6F876995575C4527A03B04DA744B73FB" hidden="1">#REF!</definedName>
    <definedName name="BO6F8B2C78A55547ABB0C48FC6934DCF63" localSheetId="10" hidden="1">#REF!</definedName>
    <definedName name="BO6F8B2C78A55547ABB0C48FC6934DCF63" hidden="1">#REF!</definedName>
    <definedName name="BO6F8BE8BFA7B14E74A66FAD1B14B2A888" localSheetId="10" hidden="1">#REF!</definedName>
    <definedName name="BO6F8BE8BFA7B14E74A66FAD1B14B2A888" hidden="1">#REF!</definedName>
    <definedName name="BO6F92FC3693EE4EEBB198A7240B443EAC" localSheetId="10" hidden="1">#REF!</definedName>
    <definedName name="BO6F92FC3693EE4EEBB198A7240B443EAC" hidden="1">#REF!</definedName>
    <definedName name="BO6FA06320574E4113A9F484A352C77D5F" localSheetId="10" hidden="1">#REF!</definedName>
    <definedName name="BO6FA06320574E4113A9F484A352C77D5F" hidden="1">#REF!</definedName>
    <definedName name="BO6FA2D2E1C86D45A9AAD071B3BB6FAF17" localSheetId="10" hidden="1">#REF!</definedName>
    <definedName name="BO6FA2D2E1C86D45A9AAD071B3BB6FAF17" hidden="1">#REF!</definedName>
    <definedName name="BO6FA69CEBBC6742018331746C19B43A60" localSheetId="10" hidden="1">#REF!</definedName>
    <definedName name="BO6FA69CEBBC6742018331746C19B43A60" hidden="1">#REF!</definedName>
    <definedName name="BO6FC7AAE6DE0245BF93272BB56E0A78F5" localSheetId="10" hidden="1">#REF!</definedName>
    <definedName name="BO6FC7AAE6DE0245BF93272BB56E0A78F5" hidden="1">#REF!</definedName>
    <definedName name="BO6FC857D8CD534A2BBA93AA618401DDF0" localSheetId="10" hidden="1">#REF!</definedName>
    <definedName name="BO6FC857D8CD534A2BBA93AA618401DDF0" hidden="1">#REF!</definedName>
    <definedName name="BO6FDA6E7D206B4B7B81E7695256A17B10" localSheetId="10" hidden="1">#REF!</definedName>
    <definedName name="BO6FDA6E7D206B4B7B81E7695256A17B10" hidden="1">#REF!</definedName>
    <definedName name="BO6FED0E09E17C44269179A5BC3F6CC318" localSheetId="10" hidden="1">[9]Giaitrinh!#REF!</definedName>
    <definedName name="BO6FED0E09E17C44269179A5BC3F6CC318" localSheetId="0" hidden="1">#REF!</definedName>
    <definedName name="BO6FED0E09E17C44269179A5BC3F6CC318" hidden="1">[9]Giaitrinh!#REF!</definedName>
    <definedName name="BO700D962BEB2C4A76B4DB1654681DB4D5" localSheetId="10" hidden="1">#REF!</definedName>
    <definedName name="BO700D962BEB2C4A76B4DB1654681DB4D5" hidden="1">#REF!</definedName>
    <definedName name="BO7015443836B74EC2A91F23CB32C3480B" localSheetId="10" hidden="1">#REF!</definedName>
    <definedName name="BO7015443836B74EC2A91F23CB32C3480B" hidden="1">#REF!</definedName>
    <definedName name="BO703AED9A8E984D3DB066D87D9CC0AAF8" localSheetId="10" hidden="1">[7]Ketqua!#REF!</definedName>
    <definedName name="BO703AED9A8E984D3DB066D87D9CC0AAF8" localSheetId="0" hidden="1">#REF!</definedName>
    <definedName name="BO703AED9A8E984D3DB066D87D9CC0AAF8" hidden="1">[7]Ketqua!#REF!</definedName>
    <definedName name="BO704C6C247BF34D5D872EAA7A4550FBEE" localSheetId="10" hidden="1">#REF!</definedName>
    <definedName name="BO704C6C247BF34D5D872EAA7A4550FBEE" hidden="1">#REF!</definedName>
    <definedName name="BO7051D964B75444359686A6D8EA8EE8AB" localSheetId="10" hidden="1">#REF!</definedName>
    <definedName name="BO7051D964B75444359686A6D8EA8EE8AB" hidden="1">#REF!</definedName>
    <definedName name="BO705AA68EEE5045D5ABD49408A5B998C9" localSheetId="10" hidden="1">#REF!</definedName>
    <definedName name="BO705AA68EEE5045D5ABD49408A5B998C9" hidden="1">#REF!</definedName>
    <definedName name="BO705CF1DFE0DE4D389EF730530C15C154" localSheetId="10" hidden="1">#REF!</definedName>
    <definedName name="BO705CF1DFE0DE4D389EF730530C15C154" hidden="1">#REF!</definedName>
    <definedName name="BO7061C029DB7E4C3CB5AA4DDE2460392C" localSheetId="10" hidden="1">#REF!</definedName>
    <definedName name="BO7061C029DB7E4C3CB5AA4DDE2460392C" hidden="1">#REF!</definedName>
    <definedName name="BO70721C3B367B422481FFAAD104DCCCA2" localSheetId="10" hidden="1">#REF!</definedName>
    <definedName name="BO70721C3B367B422481FFAAD104DCCCA2" hidden="1">#REF!</definedName>
    <definedName name="BO7094E562A1184812844CD42EA41E280A" localSheetId="10" hidden="1">#REF!</definedName>
    <definedName name="BO7094E562A1184812844CD42EA41E280A" hidden="1">#REF!</definedName>
    <definedName name="BO709D805274E54AF3AA32CF1B6AD15A1C" localSheetId="10" hidden="1">#REF!</definedName>
    <definedName name="BO709D805274E54AF3AA32CF1B6AD15A1C" hidden="1">#REF!</definedName>
    <definedName name="BO70B2AA6445EA47EDB7786D6CD3A62236" localSheetId="10" hidden="1">#REF!</definedName>
    <definedName name="BO70B2AA6445EA47EDB7786D6CD3A62236" hidden="1">#REF!</definedName>
    <definedName name="BO70BDCDFEA7D14BD68ED91DF4F317EEA2" localSheetId="10" hidden="1">#REF!</definedName>
    <definedName name="BO70BDCDFEA7D14BD68ED91DF4F317EEA2" hidden="1">#REF!</definedName>
    <definedName name="BO70D0854C22B14EAE9D1F54762135E8FE" localSheetId="10" hidden="1">#REF!</definedName>
    <definedName name="BO70D0854C22B14EAE9D1F54762135E8FE" hidden="1">#REF!</definedName>
    <definedName name="BO70E92A1D6FF74D27867C0F32BAB90DD4" localSheetId="10" hidden="1">#REF!</definedName>
    <definedName name="BO70E92A1D6FF74D27867C0F32BAB90DD4" hidden="1">#REF!</definedName>
    <definedName name="BO70ECA966E29F418D9D52FC442E1E8353" localSheetId="10" hidden="1">#REF!</definedName>
    <definedName name="BO70ECA966E29F418D9D52FC442E1E8353" hidden="1">#REF!</definedName>
    <definedName name="BO7106DC84060C4E658091D86955D71B96" localSheetId="10" hidden="1">[8]Giaitrinh!#REF!</definedName>
    <definedName name="BO7106DC84060C4E658091D86955D71B96" localSheetId="0" hidden="1">#REF!</definedName>
    <definedName name="BO7106DC84060C4E658091D86955D71B96" hidden="1">[8]Giaitrinh!#REF!</definedName>
    <definedName name="BO7115A024589A458DBCF979CC6D4B6CB8" localSheetId="10" hidden="1">#REF!</definedName>
    <definedName name="BO7115A024589A458DBCF979CC6D4B6CB8" hidden="1">#REF!</definedName>
    <definedName name="BO71164FEDC0414AD99851253B5348D961" localSheetId="10" hidden="1">#REF!</definedName>
    <definedName name="BO71164FEDC0414AD99851253B5348D961" hidden="1">#REF!</definedName>
    <definedName name="BO711B66F082F44A9088D212AFA6F0C640" localSheetId="10" hidden="1">#REF!</definedName>
    <definedName name="BO711B66F082F44A9088D212AFA6F0C640" hidden="1">#REF!</definedName>
    <definedName name="BO71325101CDD14BD4847E605FB812E00E" localSheetId="10" hidden="1">#REF!</definedName>
    <definedName name="BO71325101CDD14BD4847E605FB812E00E" hidden="1">#REF!</definedName>
    <definedName name="BO71392F77D91448CF871C0C981693FA2E" localSheetId="10" hidden="1">#REF!</definedName>
    <definedName name="BO71392F77D91448CF871C0C981693FA2E" hidden="1">#REF!</definedName>
    <definedName name="BO713ED7417A1C4961A087E5B2B6BF355D" localSheetId="10" hidden="1">#REF!</definedName>
    <definedName name="BO713ED7417A1C4961A087E5B2B6BF355D" hidden="1">#REF!</definedName>
    <definedName name="BO714401B393DD4212943A782A10935BE5" localSheetId="10" hidden="1">#REF!</definedName>
    <definedName name="BO714401B393DD4212943A782A10935BE5" hidden="1">#REF!</definedName>
    <definedName name="BO71501A619EC940FFBE5BCA0DEF8E66DF" localSheetId="10" hidden="1">#REF!</definedName>
    <definedName name="BO71501A619EC940FFBE5BCA0DEF8E66DF" hidden="1">#REF!</definedName>
    <definedName name="BO71647D71CEE34A698C626CC0B63F81FC" localSheetId="10" hidden="1">#REF!</definedName>
    <definedName name="BO71647D71CEE34A698C626CC0B63F81FC" hidden="1">#REF!</definedName>
    <definedName name="BO7175CAAF3192416F81818DEE2F4223B0" localSheetId="10" hidden="1">#REF!</definedName>
    <definedName name="BO7175CAAF3192416F81818DEE2F4223B0" hidden="1">#REF!</definedName>
    <definedName name="BO7193371CFD16425AA21553D11A0FB8E3" localSheetId="10" hidden="1">#REF!</definedName>
    <definedName name="BO7193371CFD16425AA21553D11A0FB8E3" hidden="1">#REF!</definedName>
    <definedName name="BO71A1222E47594EE5868DB4CC220999C8" localSheetId="10" hidden="1">#REF!</definedName>
    <definedName name="BO71A1222E47594EE5868DB4CC220999C8" hidden="1">#REF!</definedName>
    <definedName name="BO71B3C99DBD0646128A15EEAB772F5CED" localSheetId="10" hidden="1">#REF!</definedName>
    <definedName name="BO71B3C99DBD0646128A15EEAB772F5CED" hidden="1">#REF!</definedName>
    <definedName name="BO71B52B4755A04EEEBA1DD42664113096" localSheetId="10" hidden="1">#REF!</definedName>
    <definedName name="BO71B52B4755A04EEEBA1DD42664113096" hidden="1">#REF!</definedName>
    <definedName name="BO71B62A503F0F4126B139358A87402C5F" localSheetId="10" hidden="1">#REF!</definedName>
    <definedName name="BO71B62A503F0F4126B139358A87402C5F" hidden="1">#REF!</definedName>
    <definedName name="BO71B7589B9856461080585E9960F4C5F2" localSheetId="10" hidden="1">#REF!</definedName>
    <definedName name="BO71B7589B9856461080585E9960F4C5F2" hidden="1">#REF!</definedName>
    <definedName name="BO71CBB851E18B4919B08BECFF7D168564" localSheetId="10" hidden="1">#REF!</definedName>
    <definedName name="BO71CBB851E18B4919B08BECFF7D168564" hidden="1">#REF!</definedName>
    <definedName name="BO71D22361E628411D99E583D71033DC8A" localSheetId="10" hidden="1">#REF!</definedName>
    <definedName name="BO71D22361E628411D99E583D71033DC8A" hidden="1">#REF!</definedName>
    <definedName name="BO71E3CA1F3102488E93395246AD1ED12F" localSheetId="10" hidden="1">#REF!</definedName>
    <definedName name="BO71E3CA1F3102488E93395246AD1ED12F" hidden="1">#REF!</definedName>
    <definedName name="BO71E95B7CDEEB417C88423FBD234F13B1" localSheetId="10" hidden="1">#REF!</definedName>
    <definedName name="BO71E95B7CDEEB417C88423FBD234F13B1" hidden="1">#REF!</definedName>
    <definedName name="BO71F0E3143CF5473C86FFF303BA8CD219" localSheetId="10" hidden="1">#REF!</definedName>
    <definedName name="BO71F0E3143CF5473C86FFF303BA8CD219" hidden="1">#REF!</definedName>
    <definedName name="BO71F834AEB5174A799F92A83D02A96630" localSheetId="10" hidden="1">#REF!</definedName>
    <definedName name="BO71F834AEB5174A799F92A83D02A96630" hidden="1">#REF!</definedName>
    <definedName name="BO720382D08E8E4C7CA64CA1B2D5DF0FB5" localSheetId="10" hidden="1">#REF!</definedName>
    <definedName name="BO720382D08E8E4C7CA64CA1B2D5DF0FB5" hidden="1">#REF!</definedName>
    <definedName name="BO720E17A1FC904AEA9771020EAD10F005" localSheetId="10" hidden="1">#REF!</definedName>
    <definedName name="BO720E17A1FC904AEA9771020EAD10F005" hidden="1">#REF!</definedName>
    <definedName name="BO72215A72BC8D474AA13A45CAD99CBE96" localSheetId="10" hidden="1">#REF!</definedName>
    <definedName name="BO72215A72BC8D474AA13A45CAD99CBE96" hidden="1">#REF!</definedName>
    <definedName name="BO723F3F9D1C9D4E4984DAF709942090DC" localSheetId="10" hidden="1">#REF!</definedName>
    <definedName name="BO723F3F9D1C9D4E4984DAF709942090DC" hidden="1">#REF!</definedName>
    <definedName name="BO72594168DF2A494A91D06EC22DAB422F" localSheetId="10" hidden="1">#REF!</definedName>
    <definedName name="BO72594168DF2A494A91D06EC22DAB422F" hidden="1">#REF!</definedName>
    <definedName name="BO72696F3AD0DC4BB4A8849A9C62103D38" localSheetId="10" hidden="1">#REF!</definedName>
    <definedName name="BO72696F3AD0DC4BB4A8849A9C62103D38" hidden="1">#REF!</definedName>
    <definedName name="BO7279B40C726743AEA1D10F4FDA82E066" localSheetId="10" hidden="1">#REF!</definedName>
    <definedName name="BO7279B40C726743AEA1D10F4FDA82E066" hidden="1">#REF!</definedName>
    <definedName name="BO728B0017AA77456B8E2C6F6B30752208" localSheetId="10" hidden="1">#REF!</definedName>
    <definedName name="BO728B0017AA77456B8E2C6F6B30752208" hidden="1">#REF!</definedName>
    <definedName name="BO729C7144BF3B410F86A028559201D1BC" localSheetId="10" hidden="1">#REF!</definedName>
    <definedName name="BO729C7144BF3B410F86A028559201D1BC" hidden="1">#REF!</definedName>
    <definedName name="BO72DF2669029F43D4A7EE2D39EBA2DB8E" localSheetId="10" hidden="1">#REF!</definedName>
    <definedName name="BO72DF2669029F43D4A7EE2D39EBA2DB8E" hidden="1">#REF!</definedName>
    <definedName name="BO72E529392E8C430F8DEA197B49A0A5F6" localSheetId="10" hidden="1">#REF!</definedName>
    <definedName name="BO72E529392E8C430F8DEA197B49A0A5F6" hidden="1">#REF!</definedName>
    <definedName name="BO72E60F5DCCF74F1B93CFA3ADB443A3E4" localSheetId="10" hidden="1">#REF!</definedName>
    <definedName name="BO72E60F5DCCF74F1B93CFA3ADB443A3E4" hidden="1">#REF!</definedName>
    <definedName name="BO7307D59A4B214EAE86562607C85423E4" localSheetId="10" hidden="1">#REF!</definedName>
    <definedName name="BO7307D59A4B214EAE86562607C85423E4" hidden="1">#REF!</definedName>
    <definedName name="BO732A8554BE6E48928EC9FA8C27CBB115" localSheetId="10" hidden="1">#REF!</definedName>
    <definedName name="BO732A8554BE6E48928EC9FA8C27CBB115" hidden="1">#REF!</definedName>
    <definedName name="BO733A76867FB140DD84019718911041D5" localSheetId="10" hidden="1">#REF!</definedName>
    <definedName name="BO733A76867FB140DD84019718911041D5" hidden="1">#REF!</definedName>
    <definedName name="BO733E15FC2902430994339FF32CD32B87" localSheetId="10" hidden="1">[6]lailo!#REF!</definedName>
    <definedName name="BO733E15FC2902430994339FF32CD32B87" localSheetId="25" hidden="1">#REF!</definedName>
    <definedName name="BO733E15FC2902430994339FF32CD32B87" localSheetId="24" hidden="1">#REF!</definedName>
    <definedName name="BO733E15FC2902430994339FF32CD32B87" localSheetId="22" hidden="1">#REF!</definedName>
    <definedName name="BO733E15FC2902430994339FF32CD32B87" localSheetId="0" hidden="1">#REF!</definedName>
    <definedName name="BO733E15FC2902430994339FF32CD32B87" hidden="1">[6]lailo!#REF!</definedName>
    <definedName name="BO739D4ED563DB42BFA16CE320226F8C0E" localSheetId="10" hidden="1">#REF!</definedName>
    <definedName name="BO739D4ED563DB42BFA16CE320226F8C0E" localSheetId="25" hidden="1">#REF!</definedName>
    <definedName name="BO739D4ED563DB42BFA16CE320226F8C0E" hidden="1">#REF!</definedName>
    <definedName name="BO73C8D12805554866BDCFE518BBA0B179" localSheetId="10" hidden="1">#REF!</definedName>
    <definedName name="BO73C8D12805554866BDCFE518BBA0B179" hidden="1">#REF!</definedName>
    <definedName name="BO73D5E3CE0DB6414399F7EE6D4D82A5D9" localSheetId="10" hidden="1">[8]xml!#REF!</definedName>
    <definedName name="BO73D5E3CE0DB6414399F7EE6D4D82A5D9" localSheetId="0" hidden="1">#REF!</definedName>
    <definedName name="BO73D5E3CE0DB6414399F7EE6D4D82A5D9" hidden="1">[8]xml!#REF!</definedName>
    <definedName name="BO73DBB5DE1D1C4A9AA93FF45D7FECB44A" localSheetId="10" hidden="1">#REF!</definedName>
    <definedName name="BO73DBB5DE1D1C4A9AA93FF45D7FECB44A" localSheetId="25" hidden="1">#REF!</definedName>
    <definedName name="BO73DBB5DE1D1C4A9AA93FF45D7FECB44A" hidden="1">#REF!</definedName>
    <definedName name="BO740BD9ACD53D4068A50D01FBE388B184" localSheetId="10" hidden="1">#REF!</definedName>
    <definedName name="BO740BD9ACD53D4068A50D01FBE388B184" hidden="1">#REF!</definedName>
    <definedName name="BO742F8B43AB074371B4AD08D54D922616" localSheetId="10" hidden="1">#REF!</definedName>
    <definedName name="BO742F8B43AB074371B4AD08D54D922616" localSheetId="25" hidden="1">#REF!</definedName>
    <definedName name="BO742F8B43AB074371B4AD08D54D922616" hidden="1">#REF!</definedName>
    <definedName name="BO7433D289F3EE4AD5B3DDD614BA44F5B7" localSheetId="10" hidden="1">#REF!</definedName>
    <definedName name="BO7433D289F3EE4AD5B3DDD614BA44F5B7" hidden="1">#REF!</definedName>
    <definedName name="BO744C6FF338404A72B908880C1000DC85" localSheetId="10" hidden="1">#REF!</definedName>
    <definedName name="BO744C6FF338404A72B908880C1000DC85" hidden="1">#REF!</definedName>
    <definedName name="BO745C72726784433CA2465633D103E307" localSheetId="10" hidden="1">#REF!</definedName>
    <definedName name="BO745C72726784433CA2465633D103E307" hidden="1">#REF!</definedName>
    <definedName name="BO747581AAE69340A3AA55D7E0E33F3BD2" localSheetId="10" hidden="1">#REF!</definedName>
    <definedName name="BO747581AAE69340A3AA55D7E0E33F3BD2" hidden="1">#REF!</definedName>
    <definedName name="BO747777D08E1846DC8991CCBC7164B956" localSheetId="10" hidden="1">#REF!</definedName>
    <definedName name="BO747777D08E1846DC8991CCBC7164B956" hidden="1">#REF!</definedName>
    <definedName name="BO74850815E6B1496FB74F7BD6E50A4B3F" localSheetId="10" hidden="1">#REF!</definedName>
    <definedName name="BO74850815E6B1496FB74F7BD6E50A4B3F" hidden="1">#REF!</definedName>
    <definedName name="BO7489D89D257D4CE6801233C07C739082" localSheetId="10" hidden="1">#REF!</definedName>
    <definedName name="BO7489D89D257D4CE6801233C07C739082" hidden="1">#REF!</definedName>
    <definedName name="BO748A034528AC408E83941B792E8FA572" localSheetId="10" hidden="1">#REF!</definedName>
    <definedName name="BO748A034528AC408E83941B792E8FA572" hidden="1">#REF!</definedName>
    <definedName name="BO749E262EE3F74E87B01233AA40976477" localSheetId="10" hidden="1">#REF!</definedName>
    <definedName name="BO749E262EE3F74E87B01233AA40976477" hidden="1">#REF!</definedName>
    <definedName name="BO749F772B071B40049D72BA25C5D2063A" localSheetId="10" hidden="1">#REF!</definedName>
    <definedName name="BO749F772B071B40049D72BA25C5D2063A" hidden="1">#REF!</definedName>
    <definedName name="BO74A1A29B69E9443FA4638F301D0015DC" localSheetId="10" hidden="1">#REF!</definedName>
    <definedName name="BO74A1A29B69E9443FA4638F301D0015DC" hidden="1">#REF!</definedName>
    <definedName name="BO74AA6B1CC6D84BBFA988B6B4C90AD17D" localSheetId="10" hidden="1">#REF!</definedName>
    <definedName name="BO74AA6B1CC6D84BBFA988B6B4C90AD17D" hidden="1">#REF!</definedName>
    <definedName name="BO74AD698488404B1CB4177B8361C2BBAC" localSheetId="10" hidden="1">#REF!</definedName>
    <definedName name="BO74AD698488404B1CB4177B8361C2BBAC" hidden="1">#REF!</definedName>
    <definedName name="BO74E54C7D3DB246FD92CE6991D9B2A618" localSheetId="10" hidden="1">#REF!</definedName>
    <definedName name="BO74E54C7D3DB246FD92CE6991D9B2A618" hidden="1">#REF!</definedName>
    <definedName name="BO74EBB284B6E44D8F991552BD3F66BCEE" localSheetId="10" hidden="1">#REF!</definedName>
    <definedName name="BO74EBB284B6E44D8F991552BD3F66BCEE" hidden="1">#REF!</definedName>
    <definedName name="BO74F61FD7579A48E9B280208A620C9635" localSheetId="10" hidden="1">#REF!</definedName>
    <definedName name="BO74F61FD7579A48E9B280208A620C9635" hidden="1">#REF!</definedName>
    <definedName name="BO74FA7C7274734F50A2C7ABA669DD3A3A" localSheetId="10" hidden="1">#REF!</definedName>
    <definedName name="BO74FA7C7274734F50A2C7ABA669DD3A3A" hidden="1">#REF!</definedName>
    <definedName name="BO74FB646248E345A29000CB6D66A465DD" localSheetId="10" hidden="1">#REF!</definedName>
    <definedName name="BO74FB646248E345A29000CB6D66A465DD" hidden="1">#REF!</definedName>
    <definedName name="BO751BB62B928C4F22B20A477A18A85A03" localSheetId="10" hidden="1">#REF!</definedName>
    <definedName name="BO751BB62B928C4F22B20A477A18A85A03" hidden="1">#REF!</definedName>
    <definedName name="BO751EFE8409AB404FA29414B918942BC8" localSheetId="10" hidden="1">#REF!</definedName>
    <definedName name="BO751EFE8409AB404FA29414B918942BC8" hidden="1">#REF!</definedName>
    <definedName name="BO75258E2858A9487EB7D94A55D3F6F8F6" localSheetId="10" hidden="1">#REF!</definedName>
    <definedName name="BO75258E2858A9487EB7D94A55D3F6F8F6" hidden="1">#REF!</definedName>
    <definedName name="BO7552B7430960451983BCA0E9C2DDE054" localSheetId="10" hidden="1">#REF!</definedName>
    <definedName name="BO7552B7430960451983BCA0E9C2DDE054" hidden="1">#REF!</definedName>
    <definedName name="BO755BFAF8F1BE47CE93D2E222DC51550B" localSheetId="10" hidden="1">#REF!</definedName>
    <definedName name="BO755BFAF8F1BE47CE93D2E222DC51550B" hidden="1">#REF!</definedName>
    <definedName name="BO7562C53675A4442291F4941566F0657B" localSheetId="10" hidden="1">#REF!</definedName>
    <definedName name="BO7562C53675A4442291F4941566F0657B" hidden="1">#REF!</definedName>
    <definedName name="BO75691212455E4A329A200FEED489F25F" localSheetId="10" hidden="1">#REF!</definedName>
    <definedName name="BO75691212455E4A329A200FEED489F25F" hidden="1">#REF!</definedName>
    <definedName name="BO756E3C1445D247469896FA894EC4F005" localSheetId="10" hidden="1">#REF!</definedName>
    <definedName name="BO756E3C1445D247469896FA894EC4F005" hidden="1">#REF!</definedName>
    <definedName name="BO7580E6D7B3D94206932D02E17C652894" localSheetId="10" hidden="1">#REF!</definedName>
    <definedName name="BO7580E6D7B3D94206932D02E17C652894" hidden="1">#REF!</definedName>
    <definedName name="BO759F8AE7EA794C918C72E12E9DCF68A2" localSheetId="10" hidden="1">#REF!</definedName>
    <definedName name="BO759F8AE7EA794C918C72E12E9DCF68A2" hidden="1">#REF!</definedName>
    <definedName name="BO75A2E743AECE46AFA74D486D82926E01" localSheetId="10" hidden="1">#REF!</definedName>
    <definedName name="BO75A2E743AECE46AFA74D486D82926E01" hidden="1">#REF!</definedName>
    <definedName name="BO75ADB4F32A9B4C6B9B23A6F06C77B2FA" localSheetId="10" hidden="1">[7]Ketqua!#REF!</definedName>
    <definedName name="BO75ADB4F32A9B4C6B9B23A6F06C77B2FA" localSheetId="0" hidden="1">#REF!</definedName>
    <definedName name="BO75ADB4F32A9B4C6B9B23A6F06C77B2FA" hidden="1">[7]Ketqua!#REF!</definedName>
    <definedName name="BO75B1AFE3E773475FB97325EBA97E15D4" localSheetId="10" hidden="1">#REF!</definedName>
    <definedName name="BO75B1AFE3E773475FB97325EBA97E15D4" hidden="1">#REF!</definedName>
    <definedName name="BO75B2A50A512A4FA7836B1E29BCA91A33" localSheetId="10" hidden="1">#REF!</definedName>
    <definedName name="BO75B2A50A512A4FA7836B1E29BCA91A33" hidden="1">#REF!</definedName>
    <definedName name="BO75C4101A9A9A47BE958056E317701004" localSheetId="10" hidden="1">#REF!</definedName>
    <definedName name="BO75C4101A9A9A47BE958056E317701004" hidden="1">#REF!</definedName>
    <definedName name="BO75EC821199834E478B5ABFB12B4E254B" localSheetId="10" hidden="1">#REF!</definedName>
    <definedName name="BO75EC821199834E478B5ABFB12B4E254B" hidden="1">#REF!</definedName>
    <definedName name="BO75FF3FD4DDA84CB39C4F91511EB9CE55" localSheetId="10" hidden="1">#REF!</definedName>
    <definedName name="BO75FF3FD4DDA84CB39C4F91511EB9CE55" hidden="1">#REF!</definedName>
    <definedName name="BO76000B08B14A42FA8E260991624932B5" localSheetId="10" hidden="1">#REF!</definedName>
    <definedName name="BO76000B08B14A42FA8E260991624932B5" hidden="1">#REF!</definedName>
    <definedName name="BO760478BC3AC541D48B8B653180858CA8" localSheetId="10" hidden="1">#REF!</definedName>
    <definedName name="BO760478BC3AC541D48B8B653180858CA8" hidden="1">#REF!</definedName>
    <definedName name="BO7616C585F3CB41AAB5664406530DF865" localSheetId="10" hidden="1">#REF!</definedName>
    <definedName name="BO7616C585F3CB41AAB5664406530DF865" hidden="1">#REF!</definedName>
    <definedName name="BO7635DBD7D9EA4A9EB2FDC8887484CB03" localSheetId="10" hidden="1">#REF!</definedName>
    <definedName name="BO7635DBD7D9EA4A9EB2FDC8887484CB03" hidden="1">#REF!</definedName>
    <definedName name="BO764BF2A83F7648B194FC408EF8CFF943" localSheetId="10" hidden="1">#REF!</definedName>
    <definedName name="BO764BF2A83F7648B194FC408EF8CFF943" hidden="1">#REF!</definedName>
    <definedName name="BO765AA2EEEF294B398E999B00181EB5D2" localSheetId="10" hidden="1">#REF!</definedName>
    <definedName name="BO765AA2EEEF294B398E999B00181EB5D2" hidden="1">#REF!</definedName>
    <definedName name="BO7663B46CDF5746FEA8D1B90DAA9D7343" localSheetId="10" hidden="1">#REF!</definedName>
    <definedName name="BO7663B46CDF5746FEA8D1B90DAA9D7343" hidden="1">#REF!</definedName>
    <definedName name="BO769763BAB5954C2CB9C8F0FB4E51FD3C" localSheetId="10" hidden="1">#REF!</definedName>
    <definedName name="BO769763BAB5954C2CB9C8F0FB4E51FD3C" hidden="1">#REF!</definedName>
    <definedName name="BO76AB248C19CA4AC8A89A4E53C9FA6D85" localSheetId="10" hidden="1">#REF!</definedName>
    <definedName name="BO76AB248C19CA4AC8A89A4E53C9FA6D85" hidden="1">#REF!</definedName>
    <definedName name="BO76BFF644480C4F3281F232780DF5A3C3" localSheetId="10" hidden="1">#REF!</definedName>
    <definedName name="BO76BFF644480C4F3281F232780DF5A3C3" hidden="1">#REF!</definedName>
    <definedName name="BO76C044F1E3A04423B809A94C35FD6957" localSheetId="10" hidden="1">#REF!</definedName>
    <definedName name="BO76C044F1E3A04423B809A94C35FD6957" hidden="1">#REF!</definedName>
    <definedName name="BO76CA88E084EC4A54AEC7CA1F00F2CFC4" localSheetId="10" hidden="1">#REF!</definedName>
    <definedName name="BO76CA88E084EC4A54AEC7CA1F00F2CFC4" hidden="1">#REF!</definedName>
    <definedName name="BO76DA8C49D5AC48959D01ACC0A51323E6" localSheetId="10" hidden="1">#REF!</definedName>
    <definedName name="BO76DA8C49D5AC48959D01ACC0A51323E6" hidden="1">#REF!</definedName>
    <definedName name="BO76DE8D9A64C642A29533096617FC630B" localSheetId="10" hidden="1">#REF!</definedName>
    <definedName name="BO76DE8D9A64C642A29533096617FC630B" hidden="1">#REF!</definedName>
    <definedName name="BO76E22452186B46008F3660DC31EBD910" localSheetId="10" hidden="1">#REF!</definedName>
    <definedName name="BO76E22452186B46008F3660DC31EBD910" hidden="1">#REF!</definedName>
    <definedName name="BO76E9430E1E124C8E90FE35356FFD4346" localSheetId="10" hidden="1">#REF!</definedName>
    <definedName name="BO76E9430E1E124C8E90FE35356FFD4346" hidden="1">#REF!</definedName>
    <definedName name="BO76F1277B777341A8B7E848FB8850450E" localSheetId="10" hidden="1">#REF!</definedName>
    <definedName name="BO76F1277B777341A8B7E848FB8850450E" hidden="1">#REF!</definedName>
    <definedName name="BO7700E20E746149E291ACCD677C9D0766" localSheetId="10" hidden="1">#REF!</definedName>
    <definedName name="BO7700E20E746149E291ACCD677C9D0766" hidden="1">#REF!</definedName>
    <definedName name="BO77161466E3A248C6B42360A44488D5EB" localSheetId="10" hidden="1">#REF!</definedName>
    <definedName name="BO77161466E3A248C6B42360A44488D5EB" hidden="1">#REF!</definedName>
    <definedName name="BO772857C878F74C8EBAC2132A89BCE5D2" localSheetId="10" hidden="1">#REF!</definedName>
    <definedName name="BO772857C878F74C8EBAC2132A89BCE5D2" hidden="1">#REF!</definedName>
    <definedName name="BO773483D3E1804CA69CB9EBAB8EDF44E2" localSheetId="10" hidden="1">#REF!</definedName>
    <definedName name="BO773483D3E1804CA69CB9EBAB8EDF44E2" hidden="1">#REF!</definedName>
    <definedName name="BO7735543194A245FBAB0BB9E8F74851DA" localSheetId="10" hidden="1">#REF!</definedName>
    <definedName name="BO7735543194A245FBAB0BB9E8F74851DA" hidden="1">#REF!</definedName>
    <definedName name="BO7753547F56F8431DB45F419C143E91D7" localSheetId="10" hidden="1">#REF!</definedName>
    <definedName name="BO7753547F56F8431DB45F419C143E91D7" hidden="1">#REF!</definedName>
    <definedName name="BO7764E7B14F1F4E928E4376007F22ABAF" localSheetId="10" hidden="1">#REF!</definedName>
    <definedName name="BO7764E7B14F1F4E928E4376007F22ABAF" hidden="1">#REF!</definedName>
    <definedName name="BO77695282BC6543E78901B61E174FC4C5" localSheetId="10" hidden="1">#REF!</definedName>
    <definedName name="BO77695282BC6543E78901B61E174FC4C5" hidden="1">#REF!</definedName>
    <definedName name="BO776D31E7DE54463996D9740301E09A69" localSheetId="10" hidden="1">#REF!</definedName>
    <definedName name="BO776D31E7DE54463996D9740301E09A69" hidden="1">#REF!</definedName>
    <definedName name="BO77723F0E62C44BD3A26ABA5DD53B4F2A" localSheetId="10" hidden="1">#REF!</definedName>
    <definedName name="BO77723F0E62C44BD3A26ABA5DD53B4F2A" hidden="1">#REF!</definedName>
    <definedName name="BO779B8AFDFA224D6E80183E1B1730EF55" localSheetId="10" hidden="1">#REF!</definedName>
    <definedName name="BO779B8AFDFA224D6E80183E1B1730EF55" hidden="1">#REF!</definedName>
    <definedName name="BO77A82294730E49ADA1F07FC8F00AA69D" localSheetId="10" hidden="1">[7]Ketqua!#REF!</definedName>
    <definedName name="BO77A82294730E49ADA1F07FC8F00AA69D" localSheetId="0" hidden="1">#REF!</definedName>
    <definedName name="BO77A82294730E49ADA1F07FC8F00AA69D" hidden="1">[7]Ketqua!#REF!</definedName>
    <definedName name="BO77B7B8FE7C7C407188A917BF9894F7B3" localSheetId="10" hidden="1">#REF!</definedName>
    <definedName name="BO77B7B8FE7C7C407188A917BF9894F7B3" hidden="1">#REF!</definedName>
    <definedName name="BO77C82593E41A45ECB6AACAD24353B3C8" localSheetId="10" hidden="1">#REF!</definedName>
    <definedName name="BO77C82593E41A45ECB6AACAD24353B3C8" hidden="1">#REF!</definedName>
    <definedName name="BO77CC4968C6FB4AE891D9203BB882D196" localSheetId="10" hidden="1">#REF!</definedName>
    <definedName name="BO77CC4968C6FB4AE891D9203BB882D196" hidden="1">#REF!</definedName>
    <definedName name="BO77D9D9C12007469C8117D346871D21B6" localSheetId="10" hidden="1">#REF!</definedName>
    <definedName name="BO77D9D9C12007469C8117D346871D21B6" hidden="1">#REF!</definedName>
    <definedName name="BO77DD96FC41644A179BBE4D77953EA545" localSheetId="10" hidden="1">#REF!</definedName>
    <definedName name="BO77DD96FC41644A179BBE4D77953EA545" hidden="1">#REF!</definedName>
    <definedName name="BO77DDF20EB7E747B18FDB62A0C4C1FFAD" localSheetId="10" hidden="1">#REF!</definedName>
    <definedName name="BO77DDF20EB7E747B18FDB62A0C4C1FFAD" hidden="1">#REF!</definedName>
    <definedName name="BO77E21B89C8AB4C31920492CF930D9D60" localSheetId="10" hidden="1">#REF!</definedName>
    <definedName name="BO77E21B89C8AB4C31920492CF930D9D60" hidden="1">#REF!</definedName>
    <definedName name="BO77E3BD8340C8474DA7D45CEC71ECC2E7" localSheetId="10" hidden="1">[8]Giaitrinh!#REF!</definedName>
    <definedName name="BO77E3BD8340C8474DA7D45CEC71ECC2E7" localSheetId="0" hidden="1">#REF!</definedName>
    <definedName name="BO77E3BD8340C8474DA7D45CEC71ECC2E7" hidden="1">[8]Giaitrinh!#REF!</definedName>
    <definedName name="BO77E8C8B472FB4B819A91453E470878FD" localSheetId="10" hidden="1">#REF!</definedName>
    <definedName name="BO77E8C8B472FB4B819A91453E470878FD" hidden="1">#REF!</definedName>
    <definedName name="BO77F95E176C874197841F89E81E80D23A" localSheetId="10" hidden="1">#REF!</definedName>
    <definedName name="BO77F95E176C874197841F89E81E80D23A" hidden="1">#REF!</definedName>
    <definedName name="BO780FE6F4A17D423CAAAE5E547813AF83" localSheetId="10" hidden="1">#REF!</definedName>
    <definedName name="BO780FE6F4A17D423CAAAE5E547813AF83" hidden="1">#REF!</definedName>
    <definedName name="BO7825A254A3284232B88DD51D44537CE6" localSheetId="10" hidden="1">#REF!</definedName>
    <definedName name="BO7825A254A3284232B88DD51D44537CE6" hidden="1">#REF!</definedName>
    <definedName name="BO78293AB6CE91423691629BC52DBE67C5" localSheetId="10" hidden="1">#REF!</definedName>
    <definedName name="BO78293AB6CE91423691629BC52DBE67C5" hidden="1">#REF!</definedName>
    <definedName name="BO782BF3A2FE74493EA32AE98343C4B741" localSheetId="10" hidden="1">#REF!</definedName>
    <definedName name="BO782BF3A2FE74493EA32AE98343C4B741" hidden="1">#REF!</definedName>
    <definedName name="BO78415DE1130A4BCAA846B21E0EC5D667" localSheetId="10" hidden="1">#REF!</definedName>
    <definedName name="BO78415DE1130A4BCAA846B21E0EC5D667" hidden="1">#REF!</definedName>
    <definedName name="BO786482A3A5514950BBE4162F7C12A46A" localSheetId="10" hidden="1">[8]xml!#REF!</definedName>
    <definedName name="BO786482A3A5514950BBE4162F7C12A46A" localSheetId="0" hidden="1">#REF!</definedName>
    <definedName name="BO786482A3A5514950BBE4162F7C12A46A" hidden="1">[8]xml!#REF!</definedName>
    <definedName name="BO786697ABC0C84CF1B19EE4CA49BA3E7D" localSheetId="10" hidden="1">#REF!</definedName>
    <definedName name="BO786697ABC0C84CF1B19EE4CA49BA3E7D" hidden="1">#REF!</definedName>
    <definedName name="BO788202490D204F1EBB6ABB5D2CC3CA1D" localSheetId="10" hidden="1">#REF!</definedName>
    <definedName name="BO788202490D204F1EBB6ABB5D2CC3CA1D" hidden="1">#REF!</definedName>
    <definedName name="BO788E5D3E853547BEB61F3C3B672B183E" localSheetId="10" hidden="1">#REF!</definedName>
    <definedName name="BO788E5D3E853547BEB61F3C3B672B183E" hidden="1">#REF!</definedName>
    <definedName name="BO788ED74ED939412CB753298F77C36E43" localSheetId="10" hidden="1">#REF!</definedName>
    <definedName name="BO788ED74ED939412CB753298F77C36E43" hidden="1">#REF!</definedName>
    <definedName name="BO7893E4A0FDDA4DEFB6C87748B1C0D7E5" localSheetId="10" hidden="1">#REF!</definedName>
    <definedName name="BO7893E4A0FDDA4DEFB6C87748B1C0D7E5" hidden="1">#REF!</definedName>
    <definedName name="BO789DA51DABB64E6DAEBD39A29FB548FA" localSheetId="10" hidden="1">#REF!</definedName>
    <definedName name="BO789DA51DABB64E6DAEBD39A29FB548FA" hidden="1">#REF!</definedName>
    <definedName name="BO78A26449E14A4E0898706C634FB8920A" localSheetId="10" hidden="1">#REF!</definedName>
    <definedName name="BO78A26449E14A4E0898706C634FB8920A" hidden="1">#REF!</definedName>
    <definedName name="BO78B26688225A431E92C72662FBF21F94" localSheetId="10" hidden="1">#REF!</definedName>
    <definedName name="BO78B26688225A431E92C72662FBF21F94" hidden="1">#REF!</definedName>
    <definedName name="BO78C24C51799B48EC9BAD7647746A6F2F" localSheetId="10" hidden="1">#REF!</definedName>
    <definedName name="BO78C24C51799B48EC9BAD7647746A6F2F" hidden="1">#REF!</definedName>
    <definedName name="BO78CEEB703E4C4D78A579EE8F6D76D929" localSheetId="10" hidden="1">#REF!</definedName>
    <definedName name="BO78CEEB703E4C4D78A579EE8F6D76D929" hidden="1">#REF!</definedName>
    <definedName name="BO78F8A1A2414E4CD5960CB76850A8B04C" localSheetId="10" hidden="1">#REF!</definedName>
    <definedName name="BO78F8A1A2414E4CD5960CB76850A8B04C" hidden="1">#REF!</definedName>
    <definedName name="BO7900DBEF3E8C481CB1DBCA63E0704C8E" localSheetId="10" hidden="1">#REF!</definedName>
    <definedName name="BO7900DBEF3E8C481CB1DBCA63E0704C8E" hidden="1">#REF!</definedName>
    <definedName name="BO7907856B095644F1BD520AE5B6D99E5F" localSheetId="10" hidden="1">#REF!</definedName>
    <definedName name="BO7907856B095644F1BD520AE5B6D99E5F" hidden="1">#REF!</definedName>
    <definedName name="BO795DAC5776584A17BFAB7AF1C9225AC0" localSheetId="10" hidden="1">#REF!</definedName>
    <definedName name="BO795DAC5776584A17BFAB7AF1C9225AC0" hidden="1">#REF!</definedName>
    <definedName name="BO796520ECF0BA480DBCDDCB64C9832C4C" localSheetId="10" hidden="1">#REF!</definedName>
    <definedName name="BO796520ECF0BA480DBCDDCB64C9832C4C" hidden="1">#REF!</definedName>
    <definedName name="BO797DA6191F9E43AB8625A5F6351A1609" localSheetId="10" hidden="1">[9]Giaitrinh!#REF!</definedName>
    <definedName name="BO797DA6191F9E43AB8625A5F6351A1609" localSheetId="0" hidden="1">#REF!</definedName>
    <definedName name="BO797DA6191F9E43AB8625A5F6351A1609" hidden="1">[9]Giaitrinh!#REF!</definedName>
    <definedName name="BO798FD8E248DE4C92A7F81EAC0A8F29A7" localSheetId="10" hidden="1">#REF!</definedName>
    <definedName name="BO798FD8E248DE4C92A7F81EAC0A8F29A7" hidden="1">#REF!</definedName>
    <definedName name="BO79948B60261640309A720BF242FA8F54" localSheetId="10" hidden="1">#REF!</definedName>
    <definedName name="BO79948B60261640309A720BF242FA8F54" hidden="1">#REF!</definedName>
    <definedName name="BO7998588D8B2D4D6AAEC4719E0F0A55A4" localSheetId="10" hidden="1">#REF!</definedName>
    <definedName name="BO7998588D8B2D4D6AAEC4719E0F0A55A4" hidden="1">#REF!</definedName>
    <definedName name="BO79D15267513B4CBA9180350F07F3A98C" localSheetId="10" hidden="1">#REF!</definedName>
    <definedName name="BO79D15267513B4CBA9180350F07F3A98C" hidden="1">#REF!</definedName>
    <definedName name="BO79E32D484B7043B8941F1061F02622FB" localSheetId="10" hidden="1">#REF!</definedName>
    <definedName name="BO79E32D484B7043B8941F1061F02622FB" hidden="1">#REF!</definedName>
    <definedName name="BO79F79C58C8A641CF81752FDEA72C10D9" localSheetId="10" hidden="1">#REF!</definedName>
    <definedName name="BO79F79C58C8A641CF81752FDEA72C10D9" hidden="1">#REF!</definedName>
    <definedName name="BO7A14BDFD5B2841A8BDFFCCE11C18BE90" localSheetId="10" hidden="1">#REF!</definedName>
    <definedName name="BO7A14BDFD5B2841A8BDFFCCE11C18BE90" hidden="1">#REF!</definedName>
    <definedName name="BO7A202200EAB14FDA887086A174E5A6C1" localSheetId="10" hidden="1">#REF!</definedName>
    <definedName name="BO7A202200EAB14FDA887086A174E5A6C1" hidden="1">#REF!</definedName>
    <definedName name="BO7A24046088BC4828885DC2A18F24CE23" localSheetId="10" hidden="1">#REF!</definedName>
    <definedName name="BO7A24046088BC4828885DC2A18F24CE23" hidden="1">#REF!</definedName>
    <definedName name="BO7A3E4B6B1E6246EAA461969DE7AEB47B" localSheetId="10" hidden="1">#REF!</definedName>
    <definedName name="BO7A3E4B6B1E6246EAA461969DE7AEB47B" hidden="1">#REF!</definedName>
    <definedName name="BO7A4C279B99F74092AC42F095C92BBBB6" localSheetId="10" hidden="1">#REF!</definedName>
    <definedName name="BO7A4C279B99F74092AC42F095C92BBBB6" hidden="1">#REF!</definedName>
    <definedName name="BO7A4C7D16C870427DAE3F6995AA7A83C6" localSheetId="10" hidden="1">#REF!</definedName>
    <definedName name="BO7A4C7D16C870427DAE3F6995AA7A83C6" hidden="1">#REF!</definedName>
    <definedName name="BO7A56D81323D346BCB253ED202182F14C" localSheetId="10" hidden="1">#REF!</definedName>
    <definedName name="BO7A56D81323D346BCB253ED202182F14C" hidden="1">#REF!</definedName>
    <definedName name="BO7A67D1A3C2D1457494C925FBF571D683" localSheetId="10" hidden="1">#REF!</definedName>
    <definedName name="BO7A67D1A3C2D1457494C925FBF571D683" hidden="1">#REF!</definedName>
    <definedName name="BO7A73F44C59344433A028EE2772B5F68A" localSheetId="10" hidden="1">#REF!</definedName>
    <definedName name="BO7A73F44C59344433A028EE2772B5F68A" hidden="1">#REF!</definedName>
    <definedName name="BO7A77E7DD81CB4CC68FEEABE2F3743C94" localSheetId="10" hidden="1">#REF!</definedName>
    <definedName name="BO7A77E7DD81CB4CC68FEEABE2F3743C94" hidden="1">#REF!</definedName>
    <definedName name="BO7A84B87F8EDA4FDBAFF63724D92A7D16" localSheetId="10" hidden="1">#REF!</definedName>
    <definedName name="BO7A84B87F8EDA4FDBAFF63724D92A7D16" hidden="1">#REF!</definedName>
    <definedName name="BO7A9B727FA00D457E953FD66C4384A791" localSheetId="10" hidden="1">#REF!</definedName>
    <definedName name="BO7A9B727FA00D457E953FD66C4384A791" hidden="1">#REF!</definedName>
    <definedName name="BO7ACA129047DD45B99142AD4BF2FE6CE9" localSheetId="10" hidden="1">#REF!</definedName>
    <definedName name="BO7ACA129047DD45B99142AD4BF2FE6CE9" localSheetId="25" hidden="1">#REF!</definedName>
    <definedName name="BO7ACA129047DD45B99142AD4BF2FE6CE9" hidden="1">#REF!</definedName>
    <definedName name="BO7ADAAAF76D5D4F11A1D6DCE52EDC3F0E" localSheetId="10" hidden="1">#REF!</definedName>
    <definedName name="BO7ADAAAF76D5D4F11A1D6DCE52EDC3F0E" localSheetId="25" hidden="1">#REF!</definedName>
    <definedName name="BO7ADAAAF76D5D4F11A1D6DCE52EDC3F0E" hidden="1">#REF!</definedName>
    <definedName name="BO7AE3A7858A9F4CE792E7BB1F7DE939D9" localSheetId="10" hidden="1">#REF!</definedName>
    <definedName name="BO7AE3A7858A9F4CE792E7BB1F7DE939D9" localSheetId="25" hidden="1">#REF!</definedName>
    <definedName name="BO7AE3A7858A9F4CE792E7BB1F7DE939D9" hidden="1">#REF!</definedName>
    <definedName name="BO7AECE17A45E947888D280C0A3669697F" localSheetId="0" hidden="1">#REF!</definedName>
    <definedName name="BO7AECE17A45E947888D280C0A3669697F" hidden="1">[7]Ketqua!$I$11:$U$11</definedName>
    <definedName name="BO7AF2782FB7104FC28CFE46F4B181C0A8" localSheetId="10" hidden="1">#REF!</definedName>
    <definedName name="BO7AF2782FB7104FC28CFE46F4B181C0A8" hidden="1">#REF!</definedName>
    <definedName name="BO7AFBC0003ACC41D3BA1FD46C5FD36617" localSheetId="10" hidden="1">#REF!</definedName>
    <definedName name="BO7AFBC0003ACC41D3BA1FD46C5FD36617" hidden="1">#REF!</definedName>
    <definedName name="BO7B0621E09728458A94F2FFFD9FFF1CCB" localSheetId="10" hidden="1">#REF!</definedName>
    <definedName name="BO7B0621E09728458A94F2FFFD9FFF1CCB" hidden="1">#REF!</definedName>
    <definedName name="BO7B29F6DCD4094D928F64FE4B08254D88" localSheetId="10" hidden="1">#REF!</definedName>
    <definedName name="BO7B29F6DCD4094D928F64FE4B08254D88" hidden="1">#REF!</definedName>
    <definedName name="BO7B3C9D6DC3A74194A444220E230F90D1" localSheetId="10" hidden="1">#REF!</definedName>
    <definedName name="BO7B3C9D6DC3A74194A444220E230F90D1" hidden="1">#REF!</definedName>
    <definedName name="BO7B3F57C7D37A4D9F932F412B50E3A9C5" localSheetId="10" hidden="1">#REF!</definedName>
    <definedName name="BO7B3F57C7D37A4D9F932F412B50E3A9C5" hidden="1">#REF!</definedName>
    <definedName name="BO7B4C1F4DCA5C4F91BE3808330ED991B4" localSheetId="10" hidden="1">#REF!</definedName>
    <definedName name="BO7B4C1F4DCA5C4F91BE3808330ED991B4" hidden="1">#REF!</definedName>
    <definedName name="BO7B5705FA795B4415A95726BFE7507495" localSheetId="10" hidden="1">[8]xml!#REF!</definedName>
    <definedName name="BO7B5705FA795B4415A95726BFE7507495" localSheetId="0" hidden="1">#REF!</definedName>
    <definedName name="BO7B5705FA795B4415A95726BFE7507495" hidden="1">[8]xml!#REF!</definedName>
    <definedName name="BO7B6ECD01275743B881052FD39FD5FD32" localSheetId="10" hidden="1">#REF!</definedName>
    <definedName name="BO7B6ECD01275743B881052FD39FD5FD32" localSheetId="25" hidden="1">#REF!</definedName>
    <definedName name="BO7B6ECD01275743B881052FD39FD5FD32" hidden="1">#REF!</definedName>
    <definedName name="BO7BB71DF7CC7F4BF49D180F690BD5DBBE" localSheetId="10" hidden="1">#REF!</definedName>
    <definedName name="BO7BB71DF7CC7F4BF49D180F690BD5DBBE" localSheetId="25" hidden="1">#REF!</definedName>
    <definedName name="BO7BB71DF7CC7F4BF49D180F690BD5DBBE" hidden="1">#REF!</definedName>
    <definedName name="BO7BB7CC54118D40FAA4097E91803D491F" localSheetId="10" hidden="1">#REF!</definedName>
    <definedName name="BO7BB7CC54118D40FAA4097E91803D491F" localSheetId="25" hidden="1">#REF!</definedName>
    <definedName name="BO7BB7CC54118D40FAA4097E91803D491F" hidden="1">#REF!</definedName>
    <definedName name="BO7BBECD97126749A5BD63E736BE94A255" localSheetId="10" hidden="1">#REF!</definedName>
    <definedName name="BO7BBECD97126749A5BD63E736BE94A255" hidden="1">#REF!</definedName>
    <definedName name="BO7BBF0D3FE4F24ABEA7EB00545E696EF3" localSheetId="10" hidden="1">#REF!</definedName>
    <definedName name="BO7BBF0D3FE4F24ABEA7EB00545E696EF3" hidden="1">#REF!</definedName>
    <definedName name="BO7BC170CD198B41C692619BD0B2829984" localSheetId="10" hidden="1">#REF!</definedName>
    <definedName name="BO7BC170CD198B41C692619BD0B2829984" hidden="1">#REF!</definedName>
    <definedName name="BO7BCFAE042E0C491C8680E5ABCBBF7957" localSheetId="10" hidden="1">#REF!</definedName>
    <definedName name="BO7BCFAE042E0C491C8680E5ABCBBF7957" hidden="1">#REF!</definedName>
    <definedName name="BO7BD1D386F31048E1AA08A85FDF52F5D4" localSheetId="10" hidden="1">#REF!</definedName>
    <definedName name="BO7BD1D386F31048E1AA08A85FDF52F5D4" hidden="1">#REF!</definedName>
    <definedName name="BO7BFEA2FCFFCB48E5B36F4809D85D5E7B" localSheetId="10" hidden="1">#REF!</definedName>
    <definedName name="BO7BFEA2FCFFCB48E5B36F4809D85D5E7B" hidden="1">#REF!</definedName>
    <definedName name="BO7BFF594E1FEE4946BBAF27C54ADD6291" localSheetId="10" hidden="1">#REF!</definedName>
    <definedName name="BO7BFF594E1FEE4946BBAF27C54ADD6291" hidden="1">#REF!</definedName>
    <definedName name="BO7C16913B80E24B5DBA9EBB5E5FE3FBBC" localSheetId="10" hidden="1">#REF!</definedName>
    <definedName name="BO7C16913B80E24B5DBA9EBB5E5FE3FBBC" hidden="1">#REF!</definedName>
    <definedName name="BO7C19B3987BE64CFDB6C34F6F1FBFB432" localSheetId="10" hidden="1">#REF!</definedName>
    <definedName name="BO7C19B3987BE64CFDB6C34F6F1FBFB432" hidden="1">#REF!</definedName>
    <definedName name="BO7C47A86CF33C4FCDAA0C54AA65B095A3" localSheetId="10" hidden="1">#REF!</definedName>
    <definedName name="BO7C47A86CF33C4FCDAA0C54AA65B095A3" hidden="1">#REF!</definedName>
    <definedName name="BO7C4CD6B9E9C044EB9EC6C389774E6C65" localSheetId="10" hidden="1">#REF!</definedName>
    <definedName name="BO7C4CD6B9E9C044EB9EC6C389774E6C65" hidden="1">#REF!</definedName>
    <definedName name="BO7C4E1B7E876445188B34969A634BA9DA" localSheetId="10" hidden="1">#REF!</definedName>
    <definedName name="BO7C4E1B7E876445188B34969A634BA9DA" hidden="1">#REF!</definedName>
    <definedName name="BO7C57E414F8F944E194E4986AEC4E1CC6" localSheetId="10" hidden="1">#REF!</definedName>
    <definedName name="BO7C57E414F8F944E194E4986AEC4E1CC6" hidden="1">#REF!</definedName>
    <definedName name="BO7C6282EF7FAA49768A71688A643EEC31" localSheetId="10" hidden="1">#REF!</definedName>
    <definedName name="BO7C6282EF7FAA49768A71688A643EEC31" hidden="1">#REF!</definedName>
    <definedName name="BO7C63A409D70E4E928BFEFC2C74E6728A" localSheetId="10" hidden="1">#REF!</definedName>
    <definedName name="BO7C63A409D70E4E928BFEFC2C74E6728A" hidden="1">#REF!</definedName>
    <definedName name="BO7C7DABCD75A7494CA0243D508880E90D" localSheetId="10" hidden="1">#REF!</definedName>
    <definedName name="BO7C7DABCD75A7494CA0243D508880E90D" hidden="1">#REF!</definedName>
    <definedName name="BO7CB19D575BA4421B91CCC82C209C8073" localSheetId="10" hidden="1">#REF!</definedName>
    <definedName name="BO7CB19D575BA4421B91CCC82C209C8073" hidden="1">#REF!</definedName>
    <definedName name="BO7CB713453E414A90B10F3550A0F253EC" localSheetId="10" hidden="1">#REF!</definedName>
    <definedName name="BO7CB713453E414A90B10F3550A0F253EC" hidden="1">#REF!</definedName>
    <definedName name="BO7CC386BC612F4996866980D6A2E0A4C5" localSheetId="10" hidden="1">#REF!</definedName>
    <definedName name="BO7CC386BC612F4996866980D6A2E0A4C5" hidden="1">#REF!</definedName>
    <definedName name="BO7CD34C71EDCC427CB2934EAF7FC6D50E" localSheetId="10" hidden="1">#REF!</definedName>
    <definedName name="BO7CD34C71EDCC427CB2934EAF7FC6D50E" hidden="1">#REF!</definedName>
    <definedName name="BO7CDE0708B32D4B0FBA3A684377AE0820" localSheetId="10" hidden="1">#REF!</definedName>
    <definedName name="BO7CDE0708B32D4B0FBA3A684377AE0820" hidden="1">#REF!</definedName>
    <definedName name="BO7CF80174494E42BABF42C12A8C546D70" localSheetId="10" hidden="1">#REF!</definedName>
    <definedName name="BO7CF80174494E42BABF42C12A8C546D70" hidden="1">#REF!</definedName>
    <definedName name="BO7D1FDB8727184C13B4570E65F80DC3A8" localSheetId="10" hidden="1">#REF!</definedName>
    <definedName name="BO7D1FDB8727184C13B4570E65F80DC3A8" hidden="1">#REF!</definedName>
    <definedName name="BO7D225AD2344747EE88955A2CECB92136" localSheetId="10" hidden="1">#REF!</definedName>
    <definedName name="BO7D225AD2344747EE88955A2CECB92136" hidden="1">#REF!</definedName>
    <definedName name="BO7D2EA66DF2E7481DA3B087A68D516C3D" localSheetId="10" hidden="1">#REF!</definedName>
    <definedName name="BO7D2EA66DF2E7481DA3B087A68D516C3D" hidden="1">#REF!</definedName>
    <definedName name="BO7D3A1BBFA8E7440E8EE04478EB465AE4" localSheetId="10" hidden="1">#REF!</definedName>
    <definedName name="BO7D3A1BBFA8E7440E8EE04478EB465AE4" hidden="1">#REF!</definedName>
    <definedName name="BO7D3E7D4B3AAD47D79CFD56AC28C06CD5" localSheetId="10" hidden="1">#REF!</definedName>
    <definedName name="BO7D3E7D4B3AAD47D79CFD56AC28C06CD5" hidden="1">#REF!</definedName>
    <definedName name="BO7D5153C33D554CE4A1BA32177D5DE9B3" localSheetId="10" hidden="1">#REF!</definedName>
    <definedName name="BO7D5153C33D554CE4A1BA32177D5DE9B3" hidden="1">#REF!</definedName>
    <definedName name="BO7D74CA4352B94CADA69060B858A229A7" localSheetId="10" hidden="1">#REF!</definedName>
    <definedName name="BO7D74CA4352B94CADA69060B858A229A7" hidden="1">#REF!</definedName>
    <definedName name="BO7D82E5864E5942ADB92BAC45EDEE2373" localSheetId="10" hidden="1">#REF!</definedName>
    <definedName name="BO7D82E5864E5942ADB92BAC45EDEE2373" hidden="1">#REF!</definedName>
    <definedName name="BO7D89FACA725047CB91C9B25626B1B1A8" localSheetId="10" hidden="1">#REF!</definedName>
    <definedName name="BO7D89FACA725047CB91C9B25626B1B1A8" hidden="1">#REF!</definedName>
    <definedName name="BO7D93C65EB0A44BBF9FCB07C446798A2C" localSheetId="10" hidden="1">#REF!</definedName>
    <definedName name="BO7D93C65EB0A44BBF9FCB07C446798A2C" hidden="1">#REF!</definedName>
    <definedName name="BO7D9EC14CB2C94E22AF59562547C8BB47" localSheetId="10" hidden="1">#REF!</definedName>
    <definedName name="BO7D9EC14CB2C94E22AF59562547C8BB47" hidden="1">#REF!</definedName>
    <definedName name="BO7DAC06DCC8FC40D5A38F085EF24C110B" localSheetId="10" hidden="1">#REF!</definedName>
    <definedName name="BO7DAC06DCC8FC40D5A38F085EF24C110B" hidden="1">#REF!</definedName>
    <definedName name="BO7DB9636AF6B6464587E05192DDA8F0FA" localSheetId="10" hidden="1">#REF!</definedName>
    <definedName name="BO7DB9636AF6B6464587E05192DDA8F0FA" hidden="1">#REF!</definedName>
    <definedName name="BO7DB99E66FA9F4C188B1DA2EB33053C58" localSheetId="10" hidden="1">#REF!</definedName>
    <definedName name="BO7DB99E66FA9F4C188B1DA2EB33053C58" hidden="1">#REF!</definedName>
    <definedName name="BO7DBBE8B2D3EF445282BC0CB8AD4B8131" localSheetId="10" hidden="1">#REF!</definedName>
    <definedName name="BO7DBBE8B2D3EF445282BC0CB8AD4B8131" hidden="1">#REF!</definedName>
    <definedName name="BO7DCF6E63D2294BA5BF155FE231B51F47" localSheetId="10" hidden="1">#REF!</definedName>
    <definedName name="BO7DCF6E63D2294BA5BF155FE231B51F47" hidden="1">#REF!</definedName>
    <definedName name="BO7DFCA2EAF924464885C3726D73AC2909" localSheetId="10" hidden="1">#REF!</definedName>
    <definedName name="BO7DFCA2EAF924464885C3726D73AC2909" hidden="1">#REF!</definedName>
    <definedName name="BO7E13A36E29824D7DA3BB02348F36583D" localSheetId="10" hidden="1">#REF!</definedName>
    <definedName name="BO7E13A36E29824D7DA3BB02348F36583D" hidden="1">#REF!</definedName>
    <definedName name="BO7E1EB127D17647DCAF66576435571B9D" localSheetId="10" hidden="1">#REF!</definedName>
    <definedName name="BO7E1EB127D17647DCAF66576435571B9D" hidden="1">#REF!</definedName>
    <definedName name="BO7E20AF36C10E4DE1ACFF5DAB21E6F0CF" localSheetId="10" hidden="1">#REF!</definedName>
    <definedName name="BO7E20AF36C10E4DE1ACFF5DAB21E6F0CF" hidden="1">#REF!</definedName>
    <definedName name="BO7E34B31EA5A046C898316D1B32E4249F" localSheetId="10" hidden="1">#REF!</definedName>
    <definedName name="BO7E34B31EA5A046C898316D1B32E4249F" hidden="1">#REF!</definedName>
    <definedName name="BO7E3CE31DF3F446469C5C0194D7FDB09A" localSheetId="10" hidden="1">#REF!</definedName>
    <definedName name="BO7E3CE31DF3F446469C5C0194D7FDB09A" hidden="1">#REF!</definedName>
    <definedName name="BO7E41D564AEEA4C6280E66CE7C612FD8B" localSheetId="10" hidden="1">#REF!</definedName>
    <definedName name="BO7E41D564AEEA4C6280E66CE7C612FD8B" hidden="1">#REF!</definedName>
    <definedName name="BO7E5AD48C85964A4DA0892651C66FB5FA" localSheetId="10" hidden="1">#REF!</definedName>
    <definedName name="BO7E5AD48C85964A4DA0892651C66FB5FA" hidden="1">#REF!</definedName>
    <definedName name="BO7E74EB17091144229C8DA32E72D0B0DE" localSheetId="10" hidden="1">#REF!</definedName>
    <definedName name="BO7E74EB17091144229C8DA32E72D0B0DE" hidden="1">#REF!</definedName>
    <definedName name="BO7E8D4FF65DA347CBBE0C81402A68E512" localSheetId="10" hidden="1">#REF!</definedName>
    <definedName name="BO7E8D4FF65DA347CBBE0C81402A68E512" hidden="1">#REF!</definedName>
    <definedName name="BO7EAA87F33603446D90C1C1B2BB3DC1D0" localSheetId="10" hidden="1">#REF!</definedName>
    <definedName name="BO7EAA87F33603446D90C1C1B2BB3DC1D0" hidden="1">#REF!</definedName>
    <definedName name="BO7EBB704D18074803A628A60B199945C8" localSheetId="10" hidden="1">#REF!</definedName>
    <definedName name="BO7EBB704D18074803A628A60B199945C8" hidden="1">#REF!</definedName>
    <definedName name="BO7ECA0CE87AD5486E8B520A1B3C302741" localSheetId="10" hidden="1">#REF!</definedName>
    <definedName name="BO7ECA0CE87AD5486E8B520A1B3C302741" hidden="1">#REF!</definedName>
    <definedName name="BO7ED2877E1E044BF588CE91B0F73A907C" localSheetId="10" hidden="1">#REF!</definedName>
    <definedName name="BO7ED2877E1E044BF588CE91B0F73A907C" hidden="1">#REF!</definedName>
    <definedName name="BO7F100A3F2F3C4DA28A51351899E364CF" localSheetId="10" hidden="1">#REF!</definedName>
    <definedName name="BO7F100A3F2F3C4DA28A51351899E364CF" hidden="1">#REF!</definedName>
    <definedName name="BO7F2C1B6954774144A8688BBF844181A3" localSheetId="10" hidden="1">#REF!</definedName>
    <definedName name="BO7F2C1B6954774144A8688BBF844181A3" hidden="1">#REF!</definedName>
    <definedName name="BO7F328DF0B87B4733927898ED428C4902" localSheetId="10" hidden="1">#REF!</definedName>
    <definedName name="BO7F328DF0B87B4733927898ED428C4902" hidden="1">#REF!</definedName>
    <definedName name="BO7F4A0B14B06E49EBB97E18A4B15BA51E" localSheetId="10" hidden="1">#REF!</definedName>
    <definedName name="BO7F4A0B14B06E49EBB97E18A4B15BA51E" hidden="1">#REF!</definedName>
    <definedName name="BO7F5D4C35425E426D8A302B12D509ECAC" localSheetId="10" hidden="1">#REF!</definedName>
    <definedName name="BO7F5D4C35425E426D8A302B12D509ECAC" hidden="1">#REF!</definedName>
    <definedName name="BO7F733737D2164EB396378752B251DF56" localSheetId="10" hidden="1">#REF!</definedName>
    <definedName name="BO7F733737D2164EB396378752B251DF56" hidden="1">#REF!</definedName>
    <definedName name="BO7F7734244CAF4A0CA43F95079155139D" localSheetId="10" hidden="1">#REF!</definedName>
    <definedName name="BO7F7734244CAF4A0CA43F95079155139D" hidden="1">#REF!</definedName>
    <definedName name="BO7FA568F38B8549BD8CCB4099EBA6D59E" localSheetId="10" hidden="1">[7]Ketqua!#REF!</definedName>
    <definedName name="BO7FA568F38B8549BD8CCB4099EBA6D59E" localSheetId="0" hidden="1">#REF!</definedName>
    <definedName name="BO7FA568F38B8549BD8CCB4099EBA6D59E" hidden="1">[7]Ketqua!#REF!</definedName>
    <definedName name="BO7FA7C81A947B44988C21EE55C79EFB07" localSheetId="10" hidden="1">#REF!</definedName>
    <definedName name="BO7FA7C81A947B44988C21EE55C79EFB07" hidden="1">#REF!</definedName>
    <definedName name="BO7FD411C057C44D5C88A5710AA4342420" localSheetId="10" hidden="1">#REF!</definedName>
    <definedName name="BO7FD411C057C44D5C88A5710AA4342420" hidden="1">#REF!</definedName>
    <definedName name="BO7FE15ABA24B8440CB3D66CB2BEB8CD57" localSheetId="10" hidden="1">#REF!</definedName>
    <definedName name="BO7FE15ABA24B8440CB3D66CB2BEB8CD57" hidden="1">#REF!</definedName>
    <definedName name="BO7FE3D3568EFB45599936A66C07E97E9B" localSheetId="10" hidden="1">#REF!</definedName>
    <definedName name="BO7FE3D3568EFB45599936A66C07E97E9B" hidden="1">#REF!</definedName>
    <definedName name="BO7FED074D327A46A5B3846340D3E435AA" localSheetId="0" hidden="1">#REF!</definedName>
    <definedName name="BO7FED074D327A46A5B3846340D3E435AA" hidden="1">[7]Ketqua!$X$10:$AJ$10</definedName>
    <definedName name="BO7FFA1DF9AE0E46DCBADDF27E62FE0F6F" localSheetId="10" hidden="1">#REF!</definedName>
    <definedName name="BO7FFA1DF9AE0E46DCBADDF27E62FE0F6F" hidden="1">#REF!</definedName>
    <definedName name="BO8025E890FFF74E7AA455F9CFB6C77A45" localSheetId="10" hidden="1">#REF!</definedName>
    <definedName name="BO8025E890FFF74E7AA455F9CFB6C77A45" hidden="1">#REF!</definedName>
    <definedName name="BO8026067F176D423BB8A45430475AA310" localSheetId="10" hidden="1">#REF!</definedName>
    <definedName name="BO8026067F176D423BB8A45430475AA310" hidden="1">#REF!</definedName>
    <definedName name="BO8026F1FD9624415A83D6DD000F349036" localSheetId="10" hidden="1">#REF!</definedName>
    <definedName name="BO8026F1FD9624415A83D6DD000F349036" hidden="1">#REF!</definedName>
    <definedName name="BO8036027B31214345B621FD51102032D4" localSheetId="10" hidden="1">#REF!</definedName>
    <definedName name="BO8036027B31214345B621FD51102032D4" hidden="1">#REF!</definedName>
    <definedName name="BO806F055F6D3248B38530AA53D8ABD768" localSheetId="10" hidden="1">#REF!</definedName>
    <definedName name="BO806F055F6D3248B38530AA53D8ABD768" hidden="1">#REF!</definedName>
    <definedName name="BO80886FD3215348608E5DC92F04FC62B8" localSheetId="10" hidden="1">#REF!</definedName>
    <definedName name="BO80886FD3215348608E5DC92F04FC62B8" hidden="1">#REF!</definedName>
    <definedName name="BO808D0BF0B2354262A1BDB96849FA811D" localSheetId="10" hidden="1">#REF!</definedName>
    <definedName name="BO808D0BF0B2354262A1BDB96849FA811D" localSheetId="25" hidden="1">#REF!</definedName>
    <definedName name="BO808D0BF0B2354262A1BDB96849FA811D" hidden="1">#REF!</definedName>
    <definedName name="BO809078F987EF4B93AEDA12E8563A1B55" localSheetId="10" hidden="1">#REF!</definedName>
    <definedName name="BO809078F987EF4B93AEDA12E8563A1B55" localSheetId="25" hidden="1">#REF!</definedName>
    <definedName name="BO809078F987EF4B93AEDA12E8563A1B55" hidden="1">#REF!</definedName>
    <definedName name="BO80C02804DA2744ABBBE454BF6D80A4D3" localSheetId="10" hidden="1">#REF!</definedName>
    <definedName name="BO80C02804DA2744ABBBE454BF6D80A4D3" localSheetId="25" hidden="1">#REF!</definedName>
    <definedName name="BO80C02804DA2744ABBBE454BF6D80A4D3" hidden="1">#REF!</definedName>
    <definedName name="BO80E41CB5CADD420F8D0E1B0833B86BE7" localSheetId="10" hidden="1">#REF!</definedName>
    <definedName name="BO80E41CB5CADD420F8D0E1B0833B86BE7" hidden="1">#REF!</definedName>
    <definedName name="BO80F01F433AED4BA9B57F1088CBCCE98C" localSheetId="10" hidden="1">#REF!</definedName>
    <definedName name="BO80F01F433AED4BA9B57F1088CBCCE98C" hidden="1">#REF!</definedName>
    <definedName name="BO81056B718AE84C1B9C92BA3450F435BA" localSheetId="10" hidden="1">#REF!</definedName>
    <definedName name="BO81056B718AE84C1B9C92BA3450F435BA" hidden="1">#REF!</definedName>
    <definedName name="BO810998062223484C991CD91FD6A6BB28" localSheetId="10" hidden="1">#REF!</definedName>
    <definedName name="BO810998062223484C991CD91FD6A6BB28" hidden="1">#REF!</definedName>
    <definedName name="BO81124862005F424FA1E78C5F5A56CE77" localSheetId="10" hidden="1">#REF!</definedName>
    <definedName name="BO81124862005F424FA1E78C5F5A56CE77" hidden="1">#REF!</definedName>
    <definedName name="BO8116D3330FC0481ABDE5EA390248C0FB" localSheetId="10" hidden="1">#REF!</definedName>
    <definedName name="BO8116D3330FC0481ABDE5EA390248C0FB" hidden="1">#REF!</definedName>
    <definedName name="BO81195C6D5FD448CCA88808ADC384B729" localSheetId="10" hidden="1">#REF!</definedName>
    <definedName name="BO81195C6D5FD448CCA88808ADC384B729" hidden="1">#REF!</definedName>
    <definedName name="BO8123F167E50048FC943435D5C43BEAD6" localSheetId="10" hidden="1">#REF!</definedName>
    <definedName name="BO8123F167E50048FC943435D5C43BEAD6" hidden="1">#REF!</definedName>
    <definedName name="BO8129AD0FD5674B83BC5405EF191ADA7B" localSheetId="10" hidden="1">#REF!</definedName>
    <definedName name="BO8129AD0FD5674B83BC5405EF191ADA7B" hidden="1">#REF!</definedName>
    <definedName name="BO812D1D90173740FF9EB59A105954F73E" localSheetId="10" hidden="1">[8]xml!#REF!</definedName>
    <definedName name="BO812D1D90173740FF9EB59A105954F73E" localSheetId="0" hidden="1">#REF!</definedName>
    <definedName name="BO812D1D90173740FF9EB59A105954F73E" hidden="1">[8]xml!#REF!</definedName>
    <definedName name="BO81398069C13F4CF48755661AA61D4B05" localSheetId="10" hidden="1">#REF!</definedName>
    <definedName name="BO81398069C13F4CF48755661AA61D4B05" hidden="1">#REF!</definedName>
    <definedName name="BO813B65ED679A4ED08E62569F3A62E909" localSheetId="10" hidden="1">#REF!</definedName>
    <definedName name="BO813B65ED679A4ED08E62569F3A62E909" hidden="1">#REF!</definedName>
    <definedName name="BO8140CB8CB4934D52A45138EFCF43482F" localSheetId="10" hidden="1">#REF!</definedName>
    <definedName name="BO8140CB8CB4934D52A45138EFCF43482F" hidden="1">#REF!</definedName>
    <definedName name="BO8152E1CBEABA406BB88B1EA29F8BD9B5" localSheetId="10" hidden="1">#REF!</definedName>
    <definedName name="BO8152E1CBEABA406BB88B1EA29F8BD9B5" hidden="1">#REF!</definedName>
    <definedName name="BO815A38454A38422DAE2CBA1F342AB384" localSheetId="10" hidden="1">#REF!</definedName>
    <definedName name="BO815A38454A38422DAE2CBA1F342AB384" hidden="1">#REF!</definedName>
    <definedName name="BO8160DAE7346B4302A174200177384D45" localSheetId="10" hidden="1">#REF!</definedName>
    <definedName name="BO8160DAE7346B4302A174200177384D45" hidden="1">#REF!</definedName>
    <definedName name="BO8161C454A2A04D77934C4F2B83E1D4AB" localSheetId="10" hidden="1">#REF!</definedName>
    <definedName name="BO8161C454A2A04D77934C4F2B83E1D4AB" hidden="1">#REF!</definedName>
    <definedName name="BO816B7D96E133441DB33D05D34EA0ABD3" localSheetId="10" hidden="1">#REF!</definedName>
    <definedName name="BO816B7D96E133441DB33D05D34EA0ABD3" hidden="1">#REF!</definedName>
    <definedName name="BO8171ABCBF01049B4A05A79AC4000141F" localSheetId="10" hidden="1">#REF!</definedName>
    <definedName name="BO8171ABCBF01049B4A05A79AC4000141F" hidden="1">#REF!</definedName>
    <definedName name="BO818525C2CFF2438484295F6096E668F5" localSheetId="10" hidden="1">#REF!</definedName>
    <definedName name="BO818525C2CFF2438484295F6096E668F5" hidden="1">#REF!</definedName>
    <definedName name="BO8185A22756D844D485A4345BFAA5E51B" localSheetId="10" hidden="1">#REF!</definedName>
    <definedName name="BO8185A22756D844D485A4345BFAA5E51B" hidden="1">#REF!</definedName>
    <definedName name="BO81889E13E8BD4C878CCC1CCC34498B32" localSheetId="10" hidden="1">#REF!</definedName>
    <definedName name="BO81889E13E8BD4C878CCC1CCC34498B32" hidden="1">#REF!</definedName>
    <definedName name="BO81AA5F438ECA417D8B8750AEE7E7416D" localSheetId="10" hidden="1">#REF!</definedName>
    <definedName name="BO81AA5F438ECA417D8B8750AEE7E7416D" hidden="1">#REF!</definedName>
    <definedName name="BO81AEAD8E3AC448D99EC68869FDA8ECAD" localSheetId="10" hidden="1">#REF!</definedName>
    <definedName name="BO81AEAD8E3AC448D99EC68869FDA8ECAD" hidden="1">#REF!</definedName>
    <definedName name="BO81B3415116AC43AF9C57F6B7F24B9CC4" localSheetId="10" hidden="1">#REF!</definedName>
    <definedName name="BO81B3415116AC43AF9C57F6B7F24B9CC4" hidden="1">#REF!</definedName>
    <definedName name="BO81D37D16DB894932AABCA35600FE54D0" localSheetId="10" hidden="1">#REF!</definedName>
    <definedName name="BO81D37D16DB894932AABCA35600FE54D0" hidden="1">#REF!</definedName>
    <definedName name="BO81EB4DF8F6194B6D99943B71E32D1F8E" localSheetId="10" hidden="1">#REF!</definedName>
    <definedName name="BO81EB4DF8F6194B6D99943B71E32D1F8E" hidden="1">#REF!</definedName>
    <definedName name="BO81EF3F27087C4D98ACC351EF41E7665F" localSheetId="10" hidden="1">#REF!</definedName>
    <definedName name="BO81EF3F27087C4D98ACC351EF41E7665F" hidden="1">#REF!</definedName>
    <definedName name="BO8204C98D845C47289C2A48ACE7BB360F" localSheetId="10" hidden="1">#REF!</definedName>
    <definedName name="BO8204C98D845C47289C2A48ACE7BB360F" hidden="1">#REF!</definedName>
    <definedName name="BO821B1683C6C940ACA20F3FF7CBA6AE5C" localSheetId="10" hidden="1">#REF!</definedName>
    <definedName name="BO821B1683C6C940ACA20F3FF7CBA6AE5C" hidden="1">#REF!</definedName>
    <definedName name="BO823A35FDC9FF43708B18DB11AE72EA46" localSheetId="10" hidden="1">#REF!</definedName>
    <definedName name="BO823A35FDC9FF43708B18DB11AE72EA46" hidden="1">#REF!</definedName>
    <definedName name="BO82599D26C22F4ECBAFBDBDDD0AC6B9DC" localSheetId="0" hidden="1">#REF!</definedName>
    <definedName name="BO82599D26C22F4ECBAFBDBDDD0AC6B9DC" hidden="1">[7]Ketqua!$X$16:$AJ$16</definedName>
    <definedName name="BO8270DC61B3634703802A06111963247A" localSheetId="10" hidden="1">#REF!</definedName>
    <definedName name="BO8270DC61B3634703802A06111963247A" hidden="1">#REF!</definedName>
    <definedName name="BO8271FF2B72A4468699A1BEBB1CE7770A" localSheetId="10" hidden="1">#REF!</definedName>
    <definedName name="BO8271FF2B72A4468699A1BEBB1CE7770A" hidden="1">#REF!</definedName>
    <definedName name="BO828C727B9F184011B97187B8FE59D9AE" localSheetId="10" hidden="1">#REF!</definedName>
    <definedName name="BO828C727B9F184011B97187B8FE59D9AE" hidden="1">#REF!</definedName>
    <definedName name="BO829B2CAC9A73456CB1E64F2A6FD9E525" localSheetId="10" hidden="1">#REF!</definedName>
    <definedName name="BO829B2CAC9A73456CB1E64F2A6FD9E525" hidden="1">#REF!</definedName>
    <definedName name="BO82AF49A840DC4E97A1E3E116C1017164" localSheetId="10" hidden="1">#REF!</definedName>
    <definedName name="BO82AF49A840DC4E97A1E3E116C1017164" hidden="1">#REF!</definedName>
    <definedName name="BO82BC65E019234EAF896CAC4231F81781" localSheetId="10" hidden="1">#REF!</definedName>
    <definedName name="BO82BC65E019234EAF896CAC4231F81781" localSheetId="25" hidden="1">#REF!</definedName>
    <definedName name="BO82BC65E019234EAF896CAC4231F81781" hidden="1">#REF!</definedName>
    <definedName name="BO82BD64F9F4B5472788A8268E41273643" localSheetId="10" hidden="1">#REF!</definedName>
    <definedName name="BO82BD64F9F4B5472788A8268E41273643" localSheetId="25" hidden="1">#REF!</definedName>
    <definedName name="BO82BD64F9F4B5472788A8268E41273643" hidden="1">#REF!</definedName>
    <definedName name="BO82CDE0C0F8AE420C9AB086E3F934D0FC" localSheetId="10" hidden="1">#REF!</definedName>
    <definedName name="BO82CDE0C0F8AE420C9AB086E3F934D0FC" hidden="1">#REF!</definedName>
    <definedName name="BO82D0E1CF095B4D65B4D7B212912DA8E2" localSheetId="10" hidden="1">#REF!</definedName>
    <definedName name="BO82D0E1CF095B4D65B4D7B212912DA8E2" localSheetId="25" hidden="1">#REF!</definedName>
    <definedName name="BO82D0E1CF095B4D65B4D7B212912DA8E2" hidden="1">#REF!</definedName>
    <definedName name="BO82EB354C95144FA395BD4842E6B5BDAA" localSheetId="10" hidden="1">#REF!</definedName>
    <definedName name="BO82EB354C95144FA395BD4842E6B5BDAA" hidden="1">#REF!</definedName>
    <definedName name="BO82ED3D19CD6E4FE3941A3E1F6AD39401" localSheetId="10" hidden="1">#REF!</definedName>
    <definedName name="BO82ED3D19CD6E4FE3941A3E1F6AD39401" hidden="1">#REF!</definedName>
    <definedName name="BO833E4554C21346058C4C27AA4CDB728C" localSheetId="10" hidden="1">#REF!</definedName>
    <definedName name="BO833E4554C21346058C4C27AA4CDB728C" hidden="1">#REF!</definedName>
    <definedName name="BO834ED8D711B54779884FECD0FD6C40F5" localSheetId="10" hidden="1">#REF!</definedName>
    <definedName name="BO834ED8D711B54779884FECD0FD6C40F5" hidden="1">#REF!</definedName>
    <definedName name="BO835775321D284060B20BC052F1967F91" localSheetId="10" hidden="1">#REF!</definedName>
    <definedName name="BO835775321D284060B20BC052F1967F91" hidden="1">#REF!</definedName>
    <definedName name="BO836104A2FDD3439ABE6D95097289FA9B" localSheetId="10" hidden="1">#REF!</definedName>
    <definedName name="BO836104A2FDD3439ABE6D95097289FA9B" hidden="1">#REF!</definedName>
    <definedName name="BO83770CED4E3B4DBBB35ECE8F2EE2B766" localSheetId="10" hidden="1">#REF!</definedName>
    <definedName name="BO83770CED4E3B4DBBB35ECE8F2EE2B766" hidden="1">#REF!</definedName>
    <definedName name="BO839EC6977FFA4254B663B0964DDDCBA1" localSheetId="10" hidden="1">#REF!</definedName>
    <definedName name="BO839EC6977FFA4254B663B0964DDDCBA1" hidden="1">#REF!</definedName>
    <definedName name="BO83CE56D9AAF2431890D1640D1749EBC9" localSheetId="10" hidden="1">#REF!</definedName>
    <definedName name="BO83CE56D9AAF2431890D1640D1749EBC9" hidden="1">#REF!</definedName>
    <definedName name="BO83DE305067F04E1FAF2073E158A42ED1" localSheetId="10" hidden="1">#REF!</definedName>
    <definedName name="BO83DE305067F04E1FAF2073E158A42ED1" hidden="1">#REF!</definedName>
    <definedName name="BO83F96117CD7E43729C8F78CE6AA55364" localSheetId="10" hidden="1">#REF!</definedName>
    <definedName name="BO83F96117CD7E43729C8F78CE6AA55364" hidden="1">#REF!</definedName>
    <definedName name="BO84012C663BB84BFFB01BF078251981BF" localSheetId="10" hidden="1">#REF!</definedName>
    <definedName name="BO84012C663BB84BFFB01BF078251981BF" hidden="1">#REF!</definedName>
    <definedName name="BO8416A4D86F564528B66337D998D6342F" localSheetId="10" hidden="1">#REF!</definedName>
    <definedName name="BO8416A4D86F564528B66337D998D6342F" hidden="1">#REF!</definedName>
    <definedName name="BO841E9D2788184F4B99B75B2D56050952" localSheetId="10" hidden="1">#REF!</definedName>
    <definedName name="BO841E9D2788184F4B99B75B2D56050952" hidden="1">#REF!</definedName>
    <definedName name="BO8436F0542EE941958838E9648A7A10B6" localSheetId="10" hidden="1">#REF!</definedName>
    <definedName name="BO8436F0542EE941958838E9648A7A10B6" hidden="1">#REF!</definedName>
    <definedName name="BO845C63CD4426489B984D7A614921953B" localSheetId="10" hidden="1">#REF!</definedName>
    <definedName name="BO845C63CD4426489B984D7A614921953B" hidden="1">#REF!</definedName>
    <definedName name="BO8462467AC4C04364864AA7B0E1E7103B" localSheetId="10" hidden="1">#REF!</definedName>
    <definedName name="BO8462467AC4C04364864AA7B0E1E7103B" hidden="1">#REF!</definedName>
    <definedName name="BO847CD7266F44473E873D0BAC81568EE4" localSheetId="10" hidden="1">#REF!</definedName>
    <definedName name="BO847CD7266F44473E873D0BAC81568EE4" hidden="1">#REF!</definedName>
    <definedName name="BO84816916A3374C44A33B2B1E7CCBF62D" localSheetId="10" hidden="1">#REF!</definedName>
    <definedName name="BO84816916A3374C44A33B2B1E7CCBF62D" hidden="1">#REF!</definedName>
    <definedName name="BO8490395EA5A34B7281F95374AA651140" localSheetId="10" hidden="1">#REF!</definedName>
    <definedName name="BO8490395EA5A34B7281F95374AA651140" hidden="1">#REF!</definedName>
    <definedName name="BO849DAABD57DE400C976DE83FBD70852D" localSheetId="10" hidden="1">#REF!</definedName>
    <definedName name="BO849DAABD57DE400C976DE83FBD70852D" hidden="1">#REF!</definedName>
    <definedName name="BO84ACB7EA827D44EA920269A783FD03AF" localSheetId="10" hidden="1">#REF!</definedName>
    <definedName name="BO84ACB7EA827D44EA920269A783FD03AF" hidden="1">#REF!</definedName>
    <definedName name="BO84D950D3D7C6403596FDAB0EECC85121" localSheetId="10" hidden="1">#REF!</definedName>
    <definedName name="BO84D950D3D7C6403596FDAB0EECC85121" hidden="1">#REF!</definedName>
    <definedName name="BO851125B4C9CF4507A505DFFE9759796E" localSheetId="10" hidden="1">#REF!</definedName>
    <definedName name="BO851125B4C9CF4507A505DFFE9759796E" hidden="1">#REF!</definedName>
    <definedName name="BO851F8174A7F2485A89E2AAB0F844764D" localSheetId="10" hidden="1">#REF!</definedName>
    <definedName name="BO851F8174A7F2485A89E2AAB0F844764D" hidden="1">#REF!</definedName>
    <definedName name="BO852DC564F3D6438A9E05CD1FB6220525" localSheetId="10" hidden="1">#REF!</definedName>
    <definedName name="BO852DC564F3D6438A9E05CD1FB6220525" hidden="1">#REF!</definedName>
    <definedName name="BO8537B991C1704514852540F58377C0F2" localSheetId="10" hidden="1">#REF!</definedName>
    <definedName name="BO8537B991C1704514852540F58377C0F2" hidden="1">#REF!</definedName>
    <definedName name="BO8549AD1E42034B56A5A757A435BE5F99" localSheetId="10" hidden="1">#REF!</definedName>
    <definedName name="BO8549AD1E42034B56A5A757A435BE5F99" hidden="1">#REF!</definedName>
    <definedName name="BO856B8D4C3C8E4F50B0953DB05DCC130D" localSheetId="10" hidden="1">#REF!</definedName>
    <definedName name="BO856B8D4C3C8E4F50B0953DB05DCC130D" hidden="1">#REF!</definedName>
    <definedName name="BO859CB049DE164366843D9C4F49208836" localSheetId="10" hidden="1">#REF!</definedName>
    <definedName name="BO859CB049DE164366843D9C4F49208836" hidden="1">#REF!</definedName>
    <definedName name="BO85A46695882A420C817331A985BB9006" localSheetId="10" hidden="1">#REF!</definedName>
    <definedName name="BO85A46695882A420C817331A985BB9006" hidden="1">#REF!</definedName>
    <definedName name="BO85B3AD2EFD8B4EB4ACC21B67E6729BC4" localSheetId="10" hidden="1">#REF!</definedName>
    <definedName name="BO85B3AD2EFD8B4EB4ACC21B67E6729BC4" hidden="1">#REF!</definedName>
    <definedName name="BO85BA97FE264442F3930B470E2E37938C" localSheetId="10" hidden="1">#REF!</definedName>
    <definedName name="BO85BA97FE264442F3930B470E2E37938C" hidden="1">#REF!</definedName>
    <definedName name="BO85C6C482DAE5494095442C853659524C" localSheetId="10" hidden="1">#REF!</definedName>
    <definedName name="BO85C6C482DAE5494095442C853659524C" hidden="1">#REF!</definedName>
    <definedName name="BO85CA8185403D4829A471E3C021F11823" localSheetId="10" hidden="1">#REF!</definedName>
    <definedName name="BO85CA8185403D4829A471E3C021F11823" hidden="1">#REF!</definedName>
    <definedName name="BO85DDB79C9E3147EDA8EDD03CB77413B6" localSheetId="10" hidden="1">#REF!</definedName>
    <definedName name="BO85DDB79C9E3147EDA8EDD03CB77413B6" hidden="1">#REF!</definedName>
    <definedName name="BO85E3116B44E149108141A164679AAEBE" localSheetId="10" hidden="1">#REF!</definedName>
    <definedName name="BO85E3116B44E149108141A164679AAEBE" hidden="1">#REF!</definedName>
    <definedName name="BO85EB01DFCFE245209787E6272A712082" localSheetId="10" hidden="1">#REF!</definedName>
    <definedName name="BO85EB01DFCFE245209787E6272A712082" hidden="1">#REF!</definedName>
    <definedName name="BO85ED7871C7614337A901E50D63FCCD26" localSheetId="10" hidden="1">#REF!</definedName>
    <definedName name="BO85ED7871C7614337A901E50D63FCCD26" hidden="1">#REF!</definedName>
    <definedName name="BO85F78F97543D4BAEBAA665AE23BF5F6E" localSheetId="10" hidden="1">#REF!</definedName>
    <definedName name="BO85F78F97543D4BAEBAA665AE23BF5F6E" hidden="1">#REF!</definedName>
    <definedName name="BO860B46EE55A44A1D96FD320551FA6677" localSheetId="10" hidden="1">#REF!</definedName>
    <definedName name="BO860B46EE55A44A1D96FD320551FA6677" hidden="1">#REF!</definedName>
    <definedName name="BO86157C32F3D14F2F8FBEDF25DA18783E" localSheetId="10" hidden="1">#REF!</definedName>
    <definedName name="BO86157C32F3D14F2F8FBEDF25DA18783E" hidden="1">#REF!</definedName>
    <definedName name="BO8639A9B559F64F969DAB29512C30B990" localSheetId="10" hidden="1">#REF!</definedName>
    <definedName name="BO8639A9B559F64F969DAB29512C30B990" hidden="1">#REF!</definedName>
    <definedName name="BO865E85FAE63F471990E87A9EEEA0EBE2" localSheetId="10" hidden="1">#REF!</definedName>
    <definedName name="BO865E85FAE63F471990E87A9EEEA0EBE2" hidden="1">#REF!</definedName>
    <definedName name="BO866A0D13F47E44558B185A80CB233625" localSheetId="10" hidden="1">#REF!</definedName>
    <definedName name="BO866A0D13F47E44558B185A80CB233625" hidden="1">#REF!</definedName>
    <definedName name="BO866EBE59FF044B5082276522A607294F" localSheetId="10" hidden="1">#REF!</definedName>
    <definedName name="BO866EBE59FF044B5082276522A607294F" hidden="1">#REF!</definedName>
    <definedName name="BO8674B77AC9C34190AE9EF29F8B3699AA" localSheetId="10" hidden="1">#REF!</definedName>
    <definedName name="BO8674B77AC9C34190AE9EF29F8B3699AA" hidden="1">#REF!</definedName>
    <definedName name="BO867C2CDF9C4D43A7B8AA119BEA09C19A" localSheetId="10" hidden="1">#REF!</definedName>
    <definedName name="BO867C2CDF9C4D43A7B8AA119BEA09C19A" hidden="1">#REF!</definedName>
    <definedName name="BO86887E9489924B3CB6F2E988412CFB38" localSheetId="10" hidden="1">#REF!</definedName>
    <definedName name="BO86887E9489924B3CB6F2E988412CFB38" hidden="1">#REF!</definedName>
    <definedName name="BO868F562CA4E84985BF12F71371CCBC43" localSheetId="10" hidden="1">[8]xml!#REF!</definedName>
    <definedName name="BO868F562CA4E84985BF12F71371CCBC43" localSheetId="0" hidden="1">#REF!</definedName>
    <definedName name="BO868F562CA4E84985BF12F71371CCBC43" hidden="1">[8]xml!#REF!</definedName>
    <definedName name="BO869869F86405489C95E91C46BD49C775" localSheetId="10" hidden="1">#REF!</definedName>
    <definedName name="BO869869F86405489C95E91C46BD49C775" hidden="1">#REF!</definedName>
    <definedName name="BO86B6149BCDCC48A98A3D3C8A3A2729E6" localSheetId="10" hidden="1">#REF!</definedName>
    <definedName name="BO86B6149BCDCC48A98A3D3C8A3A2729E6" hidden="1">#REF!</definedName>
    <definedName name="BO86B8FF6FC3DB4DF7AA0E3A8B7F9264C7" localSheetId="10" hidden="1">#REF!</definedName>
    <definedName name="BO86B8FF6FC3DB4DF7AA0E3A8B7F9264C7" hidden="1">#REF!</definedName>
    <definedName name="BO86BA1D0544E24C5C8A8180FF78CB5B06" localSheetId="10" hidden="1">#REF!</definedName>
    <definedName name="BO86BA1D0544E24C5C8A8180FF78CB5B06" hidden="1">#REF!</definedName>
    <definedName name="BO86C100F65CDE4670B4F5822465A92A71" localSheetId="10" hidden="1">#REF!</definedName>
    <definedName name="BO86C100F65CDE4670B4F5822465A92A71" hidden="1">#REF!</definedName>
    <definedName name="BO86D1438E23664D2B9FCD09512F3A93F8" localSheetId="10" hidden="1">#REF!</definedName>
    <definedName name="BO86D1438E23664D2B9FCD09512F3A93F8" hidden="1">#REF!</definedName>
    <definedName name="BO86DDB813E7034F3BBABBE6BC528F2ED9" localSheetId="10" hidden="1">#REF!</definedName>
    <definedName name="BO86DDB813E7034F3BBABBE6BC528F2ED9" hidden="1">#REF!</definedName>
    <definedName name="BO86E27B393E134A5C9DD139177FA60F80" localSheetId="10" hidden="1">#REF!</definedName>
    <definedName name="BO86E27B393E134A5C9DD139177FA60F80" hidden="1">#REF!</definedName>
    <definedName name="BO8703EEC12706416FB6ED04E179922738" localSheetId="10" hidden="1">#REF!</definedName>
    <definedName name="BO8703EEC12706416FB6ED04E179922738" hidden="1">#REF!</definedName>
    <definedName name="BO870886B6C73540E7BF1183ECA9AFF2B9" localSheetId="10" hidden="1">[7]Ketqua!#REF!</definedName>
    <definedName name="BO870886B6C73540E7BF1183ECA9AFF2B9" localSheetId="0" hidden="1">#REF!</definedName>
    <definedName name="BO870886B6C73540E7BF1183ECA9AFF2B9" hidden="1">[7]Ketqua!#REF!</definedName>
    <definedName name="BO870B411164F546AD97AF975FD177C9B0" localSheetId="10" hidden="1">#REF!</definedName>
    <definedName name="BO870B411164F546AD97AF975FD177C9B0" hidden="1">#REF!</definedName>
    <definedName name="BO8711D358A64C4D6AA1DE8CD9A503C0BD" localSheetId="10" hidden="1">#REF!</definedName>
    <definedName name="BO8711D358A64C4D6AA1DE8CD9A503C0BD" hidden="1">#REF!</definedName>
    <definedName name="BO87120653DAB74A7A80EC7DBB6462E1D6" localSheetId="10" hidden="1">#REF!</definedName>
    <definedName name="BO87120653DAB74A7A80EC7DBB6462E1D6" hidden="1">#REF!</definedName>
    <definedName name="BO872486E16E314D1DA6CDB4E161361B3E" localSheetId="10" hidden="1">#REF!</definedName>
    <definedName name="BO872486E16E314D1DA6CDB4E161361B3E" hidden="1">#REF!</definedName>
    <definedName name="BO8725CADBABC140858BCC21E139FB989C" localSheetId="10" hidden="1">#REF!</definedName>
    <definedName name="BO8725CADBABC140858BCC21E139FB989C" hidden="1">#REF!</definedName>
    <definedName name="BO87299F945EA94175941F16F36740FD72" localSheetId="10" hidden="1">#REF!</definedName>
    <definedName name="BO87299F945EA94175941F16F36740FD72" hidden="1">#REF!</definedName>
    <definedName name="BO872E1A2490304FA6B522A3A73C631044" localSheetId="10" hidden="1">#REF!</definedName>
    <definedName name="BO872E1A2490304FA6B522A3A73C631044" hidden="1">#REF!</definedName>
    <definedName name="BO8774AB7115B9480BA7502A21831439EB" localSheetId="10" hidden="1">#REF!</definedName>
    <definedName name="BO8774AB7115B9480BA7502A21831439EB" hidden="1">#REF!</definedName>
    <definedName name="BO878FECCD84B24D5D83FA753C239D53A9" localSheetId="10" hidden="1">#REF!</definedName>
    <definedName name="BO878FECCD84B24D5D83FA753C239D53A9" hidden="1">#REF!</definedName>
    <definedName name="BO879CBD59307A43159AF2A4CED84C7472" localSheetId="10" hidden="1">#REF!</definedName>
    <definedName name="BO879CBD59307A43159AF2A4CED84C7472" hidden="1">#REF!</definedName>
    <definedName name="BO87A85BA1E62143F6B9FC3F8F4734BBDA" localSheetId="10" hidden="1">#REF!</definedName>
    <definedName name="BO87A85BA1E62143F6B9FC3F8F4734BBDA" hidden="1">#REF!</definedName>
    <definedName name="BO87B8EF89B2C846A289AE2145FA25030D" localSheetId="0" hidden="1">#REF!</definedName>
    <definedName name="BO87B8EF89B2C846A289AE2145FA25030D" hidden="1">[7]Ketqua!$X$16:$AJ$16</definedName>
    <definedName name="BO87CACAE458564193B56975B2B5153420" localSheetId="10" hidden="1">#REF!</definedName>
    <definedName name="BO87CACAE458564193B56975B2B5153420" hidden="1">#REF!</definedName>
    <definedName name="BO87EFB9D6293B401CAA2DD394C2338C23" localSheetId="10" hidden="1">#REF!</definedName>
    <definedName name="BO87EFB9D6293B401CAA2DD394C2338C23" hidden="1">#REF!</definedName>
    <definedName name="BO87F88410ED7F4182BE480F68D5F7E898" localSheetId="10" hidden="1">#REF!</definedName>
    <definedName name="BO87F88410ED7F4182BE480F68D5F7E898" hidden="1">#REF!</definedName>
    <definedName name="BO8803BCBBE7974E4D88C057E49C0A7E07" localSheetId="10" hidden="1">#REF!</definedName>
    <definedName name="BO8803BCBBE7974E4D88C057E49C0A7E07" hidden="1">#REF!</definedName>
    <definedName name="BO8826276A6F2B469B97553CEA5B5F3ACB" localSheetId="10" hidden="1">#REF!</definedName>
    <definedName name="BO8826276A6F2B469B97553CEA5B5F3ACB" hidden="1">#REF!</definedName>
    <definedName name="BO8827CF9AC78B41C79197737D53769A81" localSheetId="0" hidden="1">#REF!</definedName>
    <definedName name="BO8827CF9AC78B41C79197737D53769A81" hidden="1">[7]Ketqua!$I$4:$U$4</definedName>
    <definedName name="BO884007A616A14E82BF8896F6D6B26A5A" localSheetId="10" hidden="1">#REF!</definedName>
    <definedName name="BO884007A616A14E82BF8896F6D6B26A5A" hidden="1">#REF!</definedName>
    <definedName name="BO88621C2D24DC4AB6A85F375E6836771A" localSheetId="10" hidden="1">#REF!</definedName>
    <definedName name="BO88621C2D24DC4AB6A85F375E6836771A" hidden="1">#REF!</definedName>
    <definedName name="BO886E487C7EC9459489C12770C18ABEFD" localSheetId="10" hidden="1">#REF!</definedName>
    <definedName name="BO886E487C7EC9459489C12770C18ABEFD" hidden="1">#REF!</definedName>
    <definedName name="BO8897A3A3F634452E8E4DD8F314983433" localSheetId="10" hidden="1">#REF!</definedName>
    <definedName name="BO8897A3A3F634452E8E4DD8F314983433" hidden="1">#REF!</definedName>
    <definedName name="BO88A0ED37476047A9B79C3A73D5CAC3D2" localSheetId="10" hidden="1">#REF!</definedName>
    <definedName name="BO88A0ED37476047A9B79C3A73D5CAC3D2" hidden="1">#REF!</definedName>
    <definedName name="BO88AA8F0163F746A78528BD5A52EB26BD" localSheetId="10" hidden="1">#REF!</definedName>
    <definedName name="BO88AA8F0163F746A78528BD5A52EB26BD" hidden="1">#REF!</definedName>
    <definedName name="BO88B4A6CA845B4661AD2C9B0437234540" localSheetId="10" hidden="1">#REF!</definedName>
    <definedName name="BO88B4A6CA845B4661AD2C9B0437234540" hidden="1">#REF!</definedName>
    <definedName name="BO88B5EC94BCB644DBB0B8B9FD72197407" localSheetId="10" hidden="1">#REF!</definedName>
    <definedName name="BO88B5EC94BCB644DBB0B8B9FD72197407" hidden="1">#REF!</definedName>
    <definedName name="BO88CD73995BA045218F082047A7B7979F" localSheetId="10" hidden="1">#REF!</definedName>
    <definedName name="BO88CD73995BA045218F082047A7B7979F" hidden="1">#REF!</definedName>
    <definedName name="BO88CF233CB45B4C82A1AC5BE791438BCF" localSheetId="10" hidden="1">#REF!</definedName>
    <definedName name="BO88CF233CB45B4C82A1AC5BE791438BCF" hidden="1">#REF!</definedName>
    <definedName name="BO88D455E4ACC843D4B075A8838BBF7D0C" localSheetId="10" hidden="1">#REF!</definedName>
    <definedName name="BO88D455E4ACC843D4B075A8838BBF7D0C" hidden="1">#REF!</definedName>
    <definedName name="BO88E2219A0197449ABDA7E50060F6B1FE" localSheetId="10" hidden="1">#REF!</definedName>
    <definedName name="BO88E2219A0197449ABDA7E50060F6B1FE" hidden="1">#REF!</definedName>
    <definedName name="BO890E5A8D96FA4050BF15B802C7620F76" localSheetId="10" hidden="1">#REF!</definedName>
    <definedName name="BO890E5A8D96FA4050BF15B802C7620F76" hidden="1">#REF!</definedName>
    <definedName name="BO8916BA3A93DA473688862DC75848CA2A" localSheetId="10" hidden="1">#REF!</definedName>
    <definedName name="BO8916BA3A93DA473688862DC75848CA2A" hidden="1">#REF!</definedName>
    <definedName name="BO891CBAC1FEC041A9B1D2D5CAF876C3F0" localSheetId="10" hidden="1">#REF!</definedName>
    <definedName name="BO891CBAC1FEC041A9B1D2D5CAF876C3F0" localSheetId="25" hidden="1">#REF!</definedName>
    <definedName name="BO891CBAC1FEC041A9B1D2D5CAF876C3F0" hidden="1">#REF!</definedName>
    <definedName name="BO891FBC517DE746748A172799A83F07CB" localSheetId="10" hidden="1">#REF!</definedName>
    <definedName name="BO891FBC517DE746748A172799A83F07CB" localSheetId="25" hidden="1">#REF!</definedName>
    <definedName name="BO891FBC517DE746748A172799A83F07CB" hidden="1">#REF!</definedName>
    <definedName name="BO8927EF1CD9AD4425AA2D6F4D606A0185" localSheetId="10" hidden="1">#REF!</definedName>
    <definedName name="BO8927EF1CD9AD4425AA2D6F4D606A0185" localSheetId="25" hidden="1">#REF!</definedName>
    <definedName name="BO8927EF1CD9AD4425AA2D6F4D606A0185" hidden="1">#REF!</definedName>
    <definedName name="BO892CFB3B77F84724BE348F89B434721C" localSheetId="10" hidden="1">[8]xml!#REF!</definedName>
    <definedName name="BO892CFB3B77F84724BE348F89B434721C" localSheetId="0" hidden="1">#REF!</definedName>
    <definedName name="BO892CFB3B77F84724BE348F89B434721C" hidden="1">[8]xml!#REF!</definedName>
    <definedName name="BO893A612FBBF546A793F9B2F896C82AB5" localSheetId="10" hidden="1">#REF!</definedName>
    <definedName name="BO893A612FBBF546A793F9B2F896C82AB5" hidden="1">#REF!</definedName>
    <definedName name="BO896731F41BBF4213B3E24429048CEBA0" localSheetId="10" hidden="1">#REF!</definedName>
    <definedName name="BO896731F41BBF4213B3E24429048CEBA0" hidden="1">#REF!</definedName>
    <definedName name="BO89717E38C823414CA5D56CDDCAF64E8D" localSheetId="10" hidden="1">#REF!</definedName>
    <definedName name="BO89717E38C823414CA5D56CDDCAF64E8D" hidden="1">#REF!</definedName>
    <definedName name="BO897389AC65794E96B87A0E76349A7E34" localSheetId="10" hidden="1">#REF!</definedName>
    <definedName name="BO897389AC65794E96B87A0E76349A7E34" hidden="1">#REF!</definedName>
    <definedName name="BO8989F6C0B5DE414BADE674ECD51A4FFF" localSheetId="10" hidden="1">#REF!</definedName>
    <definedName name="BO8989F6C0B5DE414BADE674ECD51A4FFF" hidden="1">#REF!</definedName>
    <definedName name="BO89B86AF7C49A40C3A9D991022D36372F" localSheetId="10" hidden="1">#REF!</definedName>
    <definedName name="BO89B86AF7C49A40C3A9D991022D36372F" hidden="1">#REF!</definedName>
    <definedName name="BO89C875904AC94159A112D5E62824CEB8" localSheetId="10" hidden="1">#REF!</definedName>
    <definedName name="BO89C875904AC94159A112D5E62824CEB8" hidden="1">#REF!</definedName>
    <definedName name="BO89D827B7EF21445F830158AB1DB86EC3" localSheetId="10" hidden="1">#REF!</definedName>
    <definedName name="BO89D827B7EF21445F830158AB1DB86EC3" hidden="1">#REF!</definedName>
    <definedName name="BO89D829D6275C4F39A9B54F431BCB1CF2" localSheetId="10" hidden="1">#REF!</definedName>
    <definedName name="BO89D829D6275C4F39A9B54F431BCB1CF2" hidden="1">#REF!</definedName>
    <definedName name="BO89DF3A0093C34577A9CBE507F654F9B4" localSheetId="10" hidden="1">#REF!</definedName>
    <definedName name="BO89DF3A0093C34577A9CBE507F654F9B4" hidden="1">#REF!</definedName>
    <definedName name="BO89EB193C9BF34E028B60BA2D06CDA850" localSheetId="10" hidden="1">#REF!</definedName>
    <definedName name="BO89EB193C9BF34E028B60BA2D06CDA850" hidden="1">#REF!</definedName>
    <definedName name="BO89F9BF5F1CD24F618FE42E6AEBC567DA" localSheetId="10" hidden="1">#REF!</definedName>
    <definedName name="BO89F9BF5F1CD24F618FE42E6AEBC567DA" hidden="1">#REF!</definedName>
    <definedName name="BO8A079A6956DB410B984EC37853DBF391" localSheetId="10" hidden="1">#REF!</definedName>
    <definedName name="BO8A079A6956DB410B984EC37853DBF391" hidden="1">#REF!</definedName>
    <definedName name="BO8A11D840060F48A7A732512C54D8EAE5" localSheetId="10" hidden="1">#REF!</definedName>
    <definedName name="BO8A11D840060F48A7A732512C54D8EAE5" hidden="1">#REF!</definedName>
    <definedName name="BO8A270233A6574574A5A316C2111A6B1A" localSheetId="10" hidden="1">#REF!</definedName>
    <definedName name="BO8A270233A6574574A5A316C2111A6B1A" hidden="1">#REF!</definedName>
    <definedName name="BO8A3FB210E5754FC58F8E696469D4717E" localSheetId="10" hidden="1">#REF!</definedName>
    <definedName name="BO8A3FB210E5754FC58F8E696469D4717E" hidden="1">#REF!</definedName>
    <definedName name="BO8A64A4873C0043DFB3995AAF8DC72790" localSheetId="10" hidden="1">#REF!</definedName>
    <definedName name="BO8A64A4873C0043DFB3995AAF8DC72790" hidden="1">#REF!</definedName>
    <definedName name="BO8A6F64578EA54D39B172DBB5F3870C6C" localSheetId="10" hidden="1">#REF!</definedName>
    <definedName name="BO8A6F64578EA54D39B172DBB5F3870C6C" hidden="1">#REF!</definedName>
    <definedName name="BO8A742A3411094EA2AE29F3285CBDE97D" localSheetId="10" hidden="1">#REF!</definedName>
    <definedName name="BO8A742A3411094EA2AE29F3285CBDE97D" hidden="1">#REF!</definedName>
    <definedName name="BO8A76E1E597094F4AB0C09CE276EBB2AD" localSheetId="10" hidden="1">#REF!</definedName>
    <definedName name="BO8A76E1E597094F4AB0C09CE276EBB2AD" hidden="1">#REF!</definedName>
    <definedName name="BO8A921E1B07E84FE58A86CBFB254FC057" localSheetId="10" hidden="1">#REF!</definedName>
    <definedName name="BO8A921E1B07E84FE58A86CBFB254FC057" hidden="1">#REF!</definedName>
    <definedName name="BO8AA1781CDFE7451D8158DA9690BFD0CF" localSheetId="10" hidden="1">#REF!</definedName>
    <definedName name="BO8AA1781CDFE7451D8158DA9690BFD0CF" hidden="1">#REF!</definedName>
    <definedName name="BO8AA46CB98A254FACB30AED9A52808C46" localSheetId="10" hidden="1">#REF!</definedName>
    <definedName name="BO8AA46CB98A254FACB30AED9A52808C46" hidden="1">#REF!</definedName>
    <definedName name="BO8AADC658B26A496996C7F1373A6991A2" localSheetId="10" hidden="1">#REF!</definedName>
    <definedName name="BO8AADC658B26A496996C7F1373A6991A2" hidden="1">#REF!</definedName>
    <definedName name="BO8ABE68A54E9F4069ADD8462748851C18" localSheetId="10" hidden="1">#REF!</definedName>
    <definedName name="BO8ABE68A54E9F4069ADD8462748851C18" hidden="1">#REF!</definedName>
    <definedName name="BO8AC7E18C57C84E229E0484E8B9B6A88C" localSheetId="10" hidden="1">#REF!</definedName>
    <definedName name="BO8AC7E18C57C84E229E0484E8B9B6A88C" hidden="1">#REF!</definedName>
    <definedName name="BO8ACBA67537FE40D9B10DE69058561E8E" localSheetId="10" hidden="1">#REF!</definedName>
    <definedName name="BO8ACBA67537FE40D9B10DE69058561E8E" hidden="1">#REF!</definedName>
    <definedName name="BO8AD26858CE7246D39A84D558B6479282" localSheetId="10" hidden="1">#REF!</definedName>
    <definedName name="BO8AD26858CE7246D39A84D558B6479282" hidden="1">#REF!</definedName>
    <definedName name="BO8AF467F5CFC742359BF81CAD81A58A87" localSheetId="10" hidden="1">#REF!</definedName>
    <definedName name="BO8AF467F5CFC742359BF81CAD81A58A87" hidden="1">#REF!</definedName>
    <definedName name="BO8AFC5A8B26994047A4277D08BC2B4522" localSheetId="10" hidden="1">#REF!</definedName>
    <definedName name="BO8AFC5A8B26994047A4277D08BC2B4522" hidden="1">#REF!</definedName>
    <definedName name="BO8B01F477F3764249AF76A3D9C3C246ED" localSheetId="10" hidden="1">#REF!</definedName>
    <definedName name="BO8B01F477F3764249AF76A3D9C3C246ED" hidden="1">#REF!</definedName>
    <definedName name="BO8B0E799EB2E747E08CC00A5CB7983720" localSheetId="10" hidden="1">#REF!</definedName>
    <definedName name="BO8B0E799EB2E747E08CC00A5CB7983720" hidden="1">#REF!</definedName>
    <definedName name="BO8B1E0FBE9EA7489994044C2057A8D12B" localSheetId="10" hidden="1">#REF!</definedName>
    <definedName name="BO8B1E0FBE9EA7489994044C2057A8D12B" hidden="1">#REF!</definedName>
    <definedName name="BO8B2A7D94ED794D9F8685C24218676006" localSheetId="10" hidden="1">#REF!</definedName>
    <definedName name="BO8B2A7D94ED794D9F8685C24218676006" hidden="1">#REF!</definedName>
    <definedName name="BO8B313457CD884D279D2548003F5D238D" localSheetId="10" hidden="1">#REF!</definedName>
    <definedName name="BO8B313457CD884D279D2548003F5D238D" hidden="1">#REF!</definedName>
    <definedName name="BO8B5D8EDB30964E5A907DA7CCE903A60B" localSheetId="10" hidden="1">#REF!</definedName>
    <definedName name="BO8B5D8EDB30964E5A907DA7CCE903A60B" hidden="1">#REF!</definedName>
    <definedName name="BO8B73BD8E9A0442A5A9F90AA4A70F6203" localSheetId="10" hidden="1">#REF!</definedName>
    <definedName name="BO8B73BD8E9A0442A5A9F90AA4A70F6203" hidden="1">#REF!</definedName>
    <definedName name="BO8B8251CC1EE24CD69F29929F012C4450" localSheetId="10" hidden="1">#REF!</definedName>
    <definedName name="BO8B8251CC1EE24CD69F29929F012C4450" hidden="1">#REF!</definedName>
    <definedName name="BO8B979C2BC098453D8F62F9ADF5FEC071" localSheetId="10" hidden="1">#REF!</definedName>
    <definedName name="BO8B979C2BC098453D8F62F9ADF5FEC071" hidden="1">#REF!</definedName>
    <definedName name="BO8BAFA77CB8BD4A9592F0A86BBD33A1B0" localSheetId="10" hidden="1">#REF!</definedName>
    <definedName name="BO8BAFA77CB8BD4A9592F0A86BBD33A1B0" hidden="1">#REF!</definedName>
    <definedName name="BO8BB4B4D171DB49F489C18C0E6B688E40" localSheetId="10" hidden="1">#REF!</definedName>
    <definedName name="BO8BB4B4D171DB49F489C18C0E6B688E40" hidden="1">#REF!</definedName>
    <definedName name="BO8BDE8563DFDD419597EA3D1993A8E10E" localSheetId="10" hidden="1">#REF!</definedName>
    <definedName name="BO8BDE8563DFDD419597EA3D1993A8E10E" hidden="1">#REF!</definedName>
    <definedName name="BO8BE0ACC613A044B19017AAB43B6473ED" localSheetId="10" hidden="1">#REF!</definedName>
    <definedName name="BO8BE0ACC613A044B19017AAB43B6473ED" hidden="1">#REF!</definedName>
    <definedName name="BO8BEFE8F9E9D94E0B8690BCF6FF778891" localSheetId="10" hidden="1">#REF!</definedName>
    <definedName name="BO8BEFE8F9E9D94E0B8690BCF6FF778891" hidden="1">#REF!</definedName>
    <definedName name="BO8BF82CAB71EB4877BE2981B52240CDDB" localSheetId="10" hidden="1">#REF!</definedName>
    <definedName name="BO8BF82CAB71EB4877BE2981B52240CDDB" hidden="1">#REF!</definedName>
    <definedName name="BO8BFBEE5EC43D4067962E8A52A23B2D50" localSheetId="10" hidden="1">#REF!</definedName>
    <definedName name="BO8BFBEE5EC43D4067962E8A52A23B2D50" hidden="1">#REF!</definedName>
    <definedName name="BO8C0049F46034494F9A9EA954789841B0" localSheetId="0" hidden="1">#REF!</definedName>
    <definedName name="BO8C0049F46034494F9A9EA954789841B0" hidden="1">[7]Ketqua!$I$4:$U$4</definedName>
    <definedName name="BO8C0CC75C4CA4484B8290FC4E64C3C7B7" localSheetId="10" hidden="1">#REF!</definedName>
    <definedName name="BO8C0CC75C4CA4484B8290FC4E64C3C7B7" hidden="1">#REF!</definedName>
    <definedName name="BO8C190EE956EF4ADD87EDB038BA9D5AE1" localSheetId="10" hidden="1">#REF!</definedName>
    <definedName name="BO8C190EE956EF4ADD87EDB038BA9D5AE1" hidden="1">#REF!</definedName>
    <definedName name="BO8C2C15F699E14EDC94E42D4D15367A0D" localSheetId="10" hidden="1">#REF!</definedName>
    <definedName name="BO8C2C15F699E14EDC94E42D4D15367A0D" hidden="1">#REF!</definedName>
    <definedName name="BO8C3209A055A7451690BC047DB49C40F8" localSheetId="10" hidden="1">#REF!</definedName>
    <definedName name="BO8C3209A055A7451690BC047DB49C40F8" hidden="1">#REF!</definedName>
    <definedName name="BO8C46C2D3D27C44F1AA60C52DBE893015" localSheetId="10" hidden="1">#REF!</definedName>
    <definedName name="BO8C46C2D3D27C44F1AA60C52DBE893015" hidden="1">#REF!</definedName>
    <definedName name="BO8C54B39154C04A089EB3A2B03C75FCAD" localSheetId="10" hidden="1">#REF!</definedName>
    <definedName name="BO8C54B39154C04A089EB3A2B03C75FCAD" hidden="1">#REF!</definedName>
    <definedName name="BO8C5D16B390B84E039A4F635DC9723990" localSheetId="10" hidden="1">#REF!</definedName>
    <definedName name="BO8C5D16B390B84E039A4F635DC9723990" hidden="1">#REF!</definedName>
    <definedName name="BO8C5D1AEB64E34CF69E4AEDEE394D2DF0" localSheetId="10" hidden="1">#REF!</definedName>
    <definedName name="BO8C5D1AEB64E34CF69E4AEDEE394D2DF0" hidden="1">#REF!</definedName>
    <definedName name="BO8C6D0EB130764DFAB8C78529E8B56690" localSheetId="10" hidden="1">#REF!</definedName>
    <definedName name="BO8C6D0EB130764DFAB8C78529E8B56690" hidden="1">#REF!</definedName>
    <definedName name="BO8C756DB6D0084392A94AD363D9B3578A" localSheetId="10" hidden="1">[7]Ketqua!#REF!</definedName>
    <definedName name="BO8C756DB6D0084392A94AD363D9B3578A" localSheetId="0" hidden="1">#REF!</definedName>
    <definedName name="BO8C756DB6D0084392A94AD363D9B3578A" hidden="1">[7]Ketqua!#REF!</definedName>
    <definedName name="BO8C78667FFC67462C9A1643AC3DEA1B4D" localSheetId="10" hidden="1">#REF!</definedName>
    <definedName name="BO8C78667FFC67462C9A1643AC3DEA1B4D" hidden="1">#REF!</definedName>
    <definedName name="BO8C79291520C14D76B12F6B3100DC8B42" localSheetId="10" hidden="1">#REF!</definedName>
    <definedName name="BO8C79291520C14D76B12F6B3100DC8B42" hidden="1">#REF!</definedName>
    <definedName name="BO8C9CBE8407744000A8B85C9F87D30B73" localSheetId="10" hidden="1">#REF!</definedName>
    <definedName name="BO8C9CBE8407744000A8B85C9F87D30B73" hidden="1">#REF!</definedName>
    <definedName name="BO8CBBCEEC97B6431FB6ACA8A2940866E3" localSheetId="10" hidden="1">#REF!</definedName>
    <definedName name="BO8CBBCEEC97B6431FB6ACA8A2940866E3" hidden="1">#REF!</definedName>
    <definedName name="BO8CC5B39B3E324C918A32819C9A07A727" localSheetId="10" hidden="1">#REF!</definedName>
    <definedName name="BO8CC5B39B3E324C918A32819C9A07A727" hidden="1">#REF!</definedName>
    <definedName name="BO8CCECE712FB74550BFA0956F61B247A8" localSheetId="10" hidden="1">#REF!</definedName>
    <definedName name="BO8CCECE712FB74550BFA0956F61B247A8" hidden="1">#REF!</definedName>
    <definedName name="BO8CD76D68B350487FA0250A4A2EC5C2AD" localSheetId="10" hidden="1">[9]Giaitrinh!#REF!</definedName>
    <definedName name="BO8CD76D68B350487FA0250A4A2EC5C2AD" localSheetId="0" hidden="1">#REF!</definedName>
    <definedName name="BO8CD76D68B350487FA0250A4A2EC5C2AD" hidden="1">[9]Giaitrinh!#REF!</definedName>
    <definedName name="BO8CF360641B31422092E7199008DC5639" localSheetId="10" hidden="1">#REF!</definedName>
    <definedName name="BO8CF360641B31422092E7199008DC5639" hidden="1">#REF!</definedName>
    <definedName name="BO8D0213375C7F4E22A8FB01B418680B0B" localSheetId="10" hidden="1">#REF!</definedName>
    <definedName name="BO8D0213375C7F4E22A8FB01B418680B0B" hidden="1">#REF!</definedName>
    <definedName name="BO8D0ABD8164D04FC8B630B28D32646B09" localSheetId="10" hidden="1">#REF!</definedName>
    <definedName name="BO8D0ABD8164D04FC8B630B28D32646B09" hidden="1">#REF!</definedName>
    <definedName name="BO8D1B1B1B73DB404588CEED5EB7DBE08B" localSheetId="10" hidden="1">#REF!</definedName>
    <definedName name="BO8D1B1B1B73DB404588CEED5EB7DBE08B" hidden="1">#REF!</definedName>
    <definedName name="BO8D1BEBCF693D4028B4E7DA6832E7DE1E" localSheetId="10" hidden="1">#REF!</definedName>
    <definedName name="BO8D1BEBCF693D4028B4E7DA6832E7DE1E" hidden="1">#REF!</definedName>
    <definedName name="BO8D24E811C41141359E065633B90B3ACB" localSheetId="10" hidden="1">#REF!</definedName>
    <definedName name="BO8D24E811C41141359E065633B90B3ACB" hidden="1">#REF!</definedName>
    <definedName name="BO8D321DF303514F60BA7EE216E1F75E46" localSheetId="10" hidden="1">#REF!</definedName>
    <definedName name="BO8D321DF303514F60BA7EE216E1F75E46" hidden="1">#REF!</definedName>
    <definedName name="BO8D4A19F885E642D98251152558F518D0" localSheetId="10" hidden="1">#REF!</definedName>
    <definedName name="BO8D4A19F885E642D98251152558F518D0" hidden="1">#REF!</definedName>
    <definedName name="BO8D675C8D2C204F9EA5F6FB0C91BE9377" localSheetId="10" hidden="1">#REF!</definedName>
    <definedName name="BO8D675C8D2C204F9EA5F6FB0C91BE9377" hidden="1">#REF!</definedName>
    <definedName name="BO8D6FEDE63E4A416086011E251EB6EA77" localSheetId="10" hidden="1">#REF!</definedName>
    <definedName name="BO8D6FEDE63E4A416086011E251EB6EA77" hidden="1">#REF!</definedName>
    <definedName name="BO8D8CDB5D0D984AF78FA24D1842552A13" localSheetId="10" hidden="1">#REF!</definedName>
    <definedName name="BO8D8CDB5D0D984AF78FA24D1842552A13" hidden="1">#REF!</definedName>
    <definedName name="BO8D92C13F5BA5476F87ACCBE5339379A3" localSheetId="10" hidden="1">#REF!</definedName>
    <definedName name="BO8D92C13F5BA5476F87ACCBE5339379A3" hidden="1">#REF!</definedName>
    <definedName name="BO8DE89F4B4DB24B028D65D7B1C37D49A6" localSheetId="10" hidden="1">#REF!</definedName>
    <definedName name="BO8DE89F4B4DB24B028D65D7B1C37D49A6" hidden="1">#REF!</definedName>
    <definedName name="BO8DE8B8490FA243048849705E95F6A3E7" localSheetId="10" hidden="1">#REF!</definedName>
    <definedName name="BO8DE8B8490FA243048849705E95F6A3E7" hidden="1">#REF!</definedName>
    <definedName name="BO8E010C83029D4BB2BDE80224D34C78B4" localSheetId="10" hidden="1">#REF!</definedName>
    <definedName name="BO8E010C83029D4BB2BDE80224D34C78B4" hidden="1">#REF!</definedName>
    <definedName name="BO8E04539AF5EA48F4A85BB9D8405EFE31" localSheetId="10" hidden="1">#REF!</definedName>
    <definedName name="BO8E04539AF5EA48F4A85BB9D8405EFE31" hidden="1">#REF!</definedName>
    <definedName name="BO8E0A9401A23B4C8E815CF381C01FDB6A" localSheetId="10" hidden="1">#REF!</definedName>
    <definedName name="BO8E0A9401A23B4C8E815CF381C01FDB6A" hidden="1">#REF!</definedName>
    <definedName name="BO8E247A336E7641BA8C759FA12C34B429" localSheetId="10" hidden="1">#REF!</definedName>
    <definedName name="BO8E247A336E7641BA8C759FA12C34B429" hidden="1">#REF!</definedName>
    <definedName name="BO8E4728713A0C4DC6904A8D6FFE392729" localSheetId="10" hidden="1">#REF!</definedName>
    <definedName name="BO8E4728713A0C4DC6904A8D6FFE392729" hidden="1">#REF!</definedName>
    <definedName name="BO8E64C19B77C74B4DA67868374DB4E3C8" localSheetId="10" hidden="1">#REF!</definedName>
    <definedName name="BO8E64C19B77C74B4DA67868374DB4E3C8" hidden="1">#REF!</definedName>
    <definedName name="BO8E8DEEC5116D492E933D50098C61B5D3" localSheetId="10" hidden="1">#REF!</definedName>
    <definedName name="BO8E8DEEC5116D492E933D50098C61B5D3" hidden="1">#REF!</definedName>
    <definedName name="BO8E95876454BF4F2CA6988C26A165276E" localSheetId="10" hidden="1">#REF!</definedName>
    <definedName name="BO8E95876454BF4F2CA6988C26A165276E" hidden="1">#REF!</definedName>
    <definedName name="BO8E9F198DEB16434A9D0753A88CDF5215" localSheetId="10" hidden="1">#REF!</definedName>
    <definedName name="BO8E9F198DEB16434A9D0753A88CDF5215" hidden="1">#REF!</definedName>
    <definedName name="BO8EA5CD8275A64439ABF3E0E90503E2EB" localSheetId="10" hidden="1">#REF!</definedName>
    <definedName name="BO8EA5CD8275A64439ABF3E0E90503E2EB" hidden="1">#REF!</definedName>
    <definedName name="BO8EAFF7EBC66B4843859F00C277E10C35" localSheetId="10" hidden="1">#REF!</definedName>
    <definedName name="BO8EAFF7EBC66B4843859F00C277E10C35" hidden="1">#REF!</definedName>
    <definedName name="BO8ECAFF7837A84846BB773DF5FAC7EDA0" localSheetId="10" hidden="1">#REF!</definedName>
    <definedName name="BO8ECAFF7837A84846BB773DF5FAC7EDA0" hidden="1">#REF!</definedName>
    <definedName name="BO8ED02D762180437385E47C88BB9EEC20" localSheetId="10" hidden="1">#REF!</definedName>
    <definedName name="BO8ED02D762180437385E47C88BB9EEC20" hidden="1">#REF!</definedName>
    <definedName name="BO8ED1BD07506B48ABA6BB05855F788508" localSheetId="10" hidden="1">#REF!</definedName>
    <definedName name="BO8ED1BD07506B48ABA6BB05855F788508" hidden="1">#REF!</definedName>
    <definedName name="BO8ED76D7C2EA548BEA6E8742375CD84EF" localSheetId="10" hidden="1">#REF!</definedName>
    <definedName name="BO8ED76D7C2EA548BEA6E8742375CD84EF" hidden="1">#REF!</definedName>
    <definedName name="BO8EDFDB3F4A244405BD653340E001817F" localSheetId="10" hidden="1">#REF!</definedName>
    <definedName name="BO8EDFDB3F4A244405BD653340E001817F" hidden="1">#REF!</definedName>
    <definedName name="BO8EECD65D65CA4E8DAD403EDFEFC8E1F0" localSheetId="10" hidden="1">#REF!</definedName>
    <definedName name="BO8EECD65D65CA4E8DAD403EDFEFC8E1F0" hidden="1">#REF!</definedName>
    <definedName name="BO8EED6EA8341647B18E46E12EF5981737" localSheetId="10" hidden="1">#REF!</definedName>
    <definedName name="BO8EED6EA8341647B18E46E12EF5981737" hidden="1">#REF!</definedName>
    <definedName name="BO8EEF0273BAB94AB99929DC92B3C49FD3" localSheetId="10" hidden="1">#REF!</definedName>
    <definedName name="BO8EEF0273BAB94AB99929DC92B3C49FD3" hidden="1">#REF!</definedName>
    <definedName name="BO8F091315B8CA470AAF9722F85C3A0CE2" localSheetId="10" hidden="1">#REF!</definedName>
    <definedName name="BO8F091315B8CA470AAF9722F85C3A0CE2" hidden="1">#REF!</definedName>
    <definedName name="BO8F3233C6D2A5455D8200C97146186B1B" localSheetId="10" hidden="1">#REF!</definedName>
    <definedName name="BO8F3233C6D2A5455D8200C97146186B1B" hidden="1">#REF!</definedName>
    <definedName name="BO8F3F75AB3A994609B8A1BAA8D827B7D0" localSheetId="10" hidden="1">#REF!</definedName>
    <definedName name="BO8F3F75AB3A994609B8A1BAA8D827B7D0" hidden="1">#REF!</definedName>
    <definedName name="BO8F41BE8B0884445DB22D3AF21577B665" localSheetId="10" hidden="1">#REF!</definedName>
    <definedName name="BO8F41BE8B0884445DB22D3AF21577B665" hidden="1">#REF!</definedName>
    <definedName name="BO8F4458B31E284C0B90A9336E9C28C284" localSheetId="10" hidden="1">[7]Ketqua!#REF!</definedName>
    <definedName name="BO8F4458B31E284C0B90A9336E9C28C284" localSheetId="0" hidden="1">#REF!</definedName>
    <definedName name="BO8F4458B31E284C0B90A9336E9C28C284" hidden="1">[7]Ketqua!#REF!</definedName>
    <definedName name="BO8F49357E67B7472885ECAB31F5CC16E6" localSheetId="10" hidden="1">#REF!</definedName>
    <definedName name="BO8F49357E67B7472885ECAB31F5CC16E6" hidden="1">#REF!</definedName>
    <definedName name="BO8F5878AEF4E240D9BC43182A686A5D27" localSheetId="10" hidden="1">#REF!</definedName>
    <definedName name="BO8F5878AEF4E240D9BC43182A686A5D27" hidden="1">#REF!</definedName>
    <definedName name="BO8F5C237F8C7C40E58D0B879F90947365" localSheetId="10" hidden="1">#REF!</definedName>
    <definedName name="BO8F5C237F8C7C40E58D0B879F90947365" hidden="1">#REF!</definedName>
    <definedName name="BO8F69E36AA533438FB255DE448D2F78C1" localSheetId="10" hidden="1">[6]lailo!#REF!</definedName>
    <definedName name="BO8F69E36AA533438FB255DE448D2F78C1" localSheetId="25" hidden="1">#REF!</definedName>
    <definedName name="BO8F69E36AA533438FB255DE448D2F78C1" localSheetId="24" hidden="1">#REF!</definedName>
    <definedName name="BO8F69E36AA533438FB255DE448D2F78C1" localSheetId="22" hidden="1">#REF!</definedName>
    <definedName name="BO8F69E36AA533438FB255DE448D2F78C1" localSheetId="0" hidden="1">#REF!</definedName>
    <definedName name="BO8F69E36AA533438FB255DE448D2F78C1" hidden="1">[6]lailo!#REF!</definedName>
    <definedName name="BO8F9ADFA732534966ACC45B4222D08278" localSheetId="10" hidden="1">#REF!</definedName>
    <definedName name="BO8F9ADFA732534966ACC45B4222D08278" hidden="1">#REF!</definedName>
    <definedName name="BO8FA9605250AA4130BA5F75AB0EFC5DEB" localSheetId="10" hidden="1">#REF!</definedName>
    <definedName name="BO8FA9605250AA4130BA5F75AB0EFC5DEB" localSheetId="25" hidden="1">#REF!</definedName>
    <definedName name="BO8FA9605250AA4130BA5F75AB0EFC5DEB" hidden="1">#REF!</definedName>
    <definedName name="BO8FAB3988FD7A4610BB4D6F6553753FB0" localSheetId="10" hidden="1">#REF!</definedName>
    <definedName name="BO8FAB3988FD7A4610BB4D6F6553753FB0" localSheetId="25" hidden="1">#REF!</definedName>
    <definedName name="BO8FAB3988FD7A4610BB4D6F6553753FB0" hidden="1">#REF!</definedName>
    <definedName name="BO8FB6EDE92460437DB46269B760A9FF87" localSheetId="10" hidden="1">#REF!</definedName>
    <definedName name="BO8FB6EDE92460437DB46269B760A9FF87" localSheetId="25" hidden="1">#REF!</definedName>
    <definedName name="BO8FB6EDE92460437DB46269B760A9FF87" hidden="1">#REF!</definedName>
    <definedName name="BO8FD31CDD8C5E4206A507AADDC9D6C673" localSheetId="10" hidden="1">#REF!</definedName>
    <definedName name="BO8FD31CDD8C5E4206A507AADDC9D6C673" hidden="1">#REF!</definedName>
    <definedName name="BO8FD4F0F291D744408EB3D0DD329A4362" localSheetId="10" hidden="1">#REF!</definedName>
    <definedName name="BO8FD4F0F291D744408EB3D0DD329A4362" hidden="1">#REF!</definedName>
    <definedName name="BO90039EB774D94E2699982989E87797FD" localSheetId="10" hidden="1">#REF!</definedName>
    <definedName name="BO90039EB774D94E2699982989E87797FD" hidden="1">#REF!</definedName>
    <definedName name="BO9003C2B1CEA04D4799A07D012743DEC1" localSheetId="10" hidden="1">#REF!</definedName>
    <definedName name="BO9003C2B1CEA04D4799A07D012743DEC1" hidden="1">#REF!</definedName>
    <definedName name="BO901024E83D29496B899A127B34EC4440" localSheetId="10" hidden="1">[9]Giaitrinh!#REF!</definedName>
    <definedName name="BO901024E83D29496B899A127B34EC4440" localSheetId="0" hidden="1">#REF!</definedName>
    <definedName name="BO901024E83D29496B899A127B34EC4440" hidden="1">[9]Giaitrinh!#REF!</definedName>
    <definedName name="BO9010F2C0CC9E494A99E197637D325788" localSheetId="10" hidden="1">#REF!</definedName>
    <definedName name="BO9010F2C0CC9E494A99E197637D325788" hidden="1">#REF!</definedName>
    <definedName name="BO9027C5BD01DF42DC93C5D78821D24A6C" localSheetId="10" hidden="1">#REF!</definedName>
    <definedName name="BO9027C5BD01DF42DC93C5D78821D24A6C" hidden="1">#REF!</definedName>
    <definedName name="BO904BCFDAB4C44A96A1BAD24E7B5C4CFB" localSheetId="10" hidden="1">[6]lailo!#REF!</definedName>
    <definedName name="BO904BCFDAB4C44A96A1BAD24E7B5C4CFB" localSheetId="25" hidden="1">#REF!</definedName>
    <definedName name="BO904BCFDAB4C44A96A1BAD24E7B5C4CFB" localSheetId="24" hidden="1">#REF!</definedName>
    <definedName name="BO904BCFDAB4C44A96A1BAD24E7B5C4CFB" localSheetId="22" hidden="1">#REF!</definedName>
    <definedName name="BO904BCFDAB4C44A96A1BAD24E7B5C4CFB" localSheetId="0" hidden="1">#REF!</definedName>
    <definedName name="BO904BCFDAB4C44A96A1BAD24E7B5C4CFB" hidden="1">[6]lailo!#REF!</definedName>
    <definedName name="BO90721953D91A42828345C72DA2C886EF" localSheetId="10" hidden="1">[8]Kehoachchitiet!#REF!</definedName>
    <definedName name="BO90721953D91A42828345C72DA2C886EF" localSheetId="0" hidden="1">#REF!</definedName>
    <definedName name="BO90721953D91A42828345C72DA2C886EF" hidden="1">[8]Kehoachchitiet!#REF!</definedName>
    <definedName name="BO90D5B7AE6DF34FC6A182261CEF953B81" localSheetId="10" hidden="1">[7]Ketqua!#REF!</definedName>
    <definedName name="BO90D5B7AE6DF34FC6A182261CEF953B81" localSheetId="0" hidden="1">#REF!</definedName>
    <definedName name="BO90D5B7AE6DF34FC6A182261CEF953B81" hidden="1">[7]Ketqua!#REF!</definedName>
    <definedName name="BO90EEFBEB72EB4656B432B75775270CA5" localSheetId="10" hidden="1">#REF!</definedName>
    <definedName name="BO90EEFBEB72EB4656B432B75775270CA5" localSheetId="25" hidden="1">#REF!</definedName>
    <definedName name="BO90EEFBEB72EB4656B432B75775270CA5" hidden="1">#REF!</definedName>
    <definedName name="BO90F76DFC9F5F430F88B468A9892E4AC4" localSheetId="10" hidden="1">#REF!</definedName>
    <definedName name="BO90F76DFC9F5F430F88B468A9892E4AC4" hidden="1">#REF!</definedName>
    <definedName name="BO91262F6339964C14984FDE97C6306DF7" localSheetId="10" hidden="1">#REF!</definedName>
    <definedName name="BO91262F6339964C14984FDE97C6306DF7" hidden="1">#REF!</definedName>
    <definedName name="BO912C815D25B14437B2384596EA95EA90" localSheetId="10" hidden="1">#REF!</definedName>
    <definedName name="BO912C815D25B14437B2384596EA95EA90" localSheetId="25" hidden="1">#REF!</definedName>
    <definedName name="BO912C815D25B14437B2384596EA95EA90" hidden="1">#REF!</definedName>
    <definedName name="BO91511019934B448E8E0723C0742ED2AE" localSheetId="10" hidden="1">#REF!</definedName>
    <definedName name="BO91511019934B448E8E0723C0742ED2AE" hidden="1">#REF!</definedName>
    <definedName name="BO9155D541487B4FBC9E854615EB1B4E06" localSheetId="10" hidden="1">[7]Ketqua!#REF!</definedName>
    <definedName name="BO9155D541487B4FBC9E854615EB1B4E06" localSheetId="0" hidden="1">#REF!</definedName>
    <definedName name="BO9155D541487B4FBC9E854615EB1B4E06" hidden="1">[7]Ketqua!#REF!</definedName>
    <definedName name="BO9156F8C70A7E432BB0F7C9352F66ADFB" localSheetId="10" hidden="1">#REF!</definedName>
    <definedName name="BO9156F8C70A7E432BB0F7C9352F66ADFB" localSheetId="25" hidden="1">#REF!</definedName>
    <definedName name="BO9156F8C70A7E432BB0F7C9352F66ADFB" hidden="1">#REF!</definedName>
    <definedName name="BO9159C1E514C74EDAB686FCB93521755B" localSheetId="10" hidden="1">#REF!</definedName>
    <definedName name="BO9159C1E514C74EDAB686FCB93521755B" hidden="1">#REF!</definedName>
    <definedName name="BO915CED5CBC0E4429841109423F532DF9" localSheetId="10" hidden="1">#REF!</definedName>
    <definedName name="BO915CED5CBC0E4429841109423F532DF9" hidden="1">#REF!</definedName>
    <definedName name="BO916C4117211C44169C4A9D976B942F83" localSheetId="10" hidden="1">#REF!</definedName>
    <definedName name="BO916C4117211C44169C4A9D976B942F83" hidden="1">#REF!</definedName>
    <definedName name="BO916F5615504D45DF9BCB395BFB03B3FF" localSheetId="10" hidden="1">#REF!</definedName>
    <definedName name="BO916F5615504D45DF9BCB395BFB03B3FF" hidden="1">#REF!</definedName>
    <definedName name="BO91AF57D4731E42D3BD43C805328349BB" localSheetId="10" hidden="1">#REF!</definedName>
    <definedName name="BO91AF57D4731E42D3BD43C805328349BB" hidden="1">#REF!</definedName>
    <definedName name="BO91B1C71622B84DC09FCF82790CCC6703" localSheetId="10" hidden="1">[6]lailo!#REF!</definedName>
    <definedName name="BO91B1C71622B84DC09FCF82790CCC6703" localSheetId="25" hidden="1">#REF!</definedName>
    <definedName name="BO91B1C71622B84DC09FCF82790CCC6703" localSheetId="24" hidden="1">#REF!</definedName>
    <definedName name="BO91B1C71622B84DC09FCF82790CCC6703" localSheetId="22" hidden="1">#REF!</definedName>
    <definedName name="BO91B1C71622B84DC09FCF82790CCC6703" localSheetId="0" hidden="1">#REF!</definedName>
    <definedName name="BO91B1C71622B84DC09FCF82790CCC6703" hidden="1">[6]lailo!#REF!</definedName>
    <definedName name="BO91C46125583D4C069EE7155B503E3BDC" localSheetId="10" hidden="1">#REF!</definedName>
    <definedName name="BO91C46125583D4C069EE7155B503E3BDC" hidden="1">#REF!</definedName>
    <definedName name="BO91F28D1F98F0476AB8F319C85A3CBF30" localSheetId="10" hidden="1">#REF!</definedName>
    <definedName name="BO91F28D1F98F0476AB8F319C85A3CBF30" localSheetId="25" hidden="1">#REF!</definedName>
    <definedName name="BO91F28D1F98F0476AB8F319C85A3CBF30" hidden="1">#REF!</definedName>
    <definedName name="BO9209CA01353F43708376005F2BA05633" localSheetId="10" hidden="1">#REF!</definedName>
    <definedName name="BO9209CA01353F43708376005F2BA05633" localSheetId="25" hidden="1">#REF!</definedName>
    <definedName name="BO9209CA01353F43708376005F2BA05633" hidden="1">#REF!</definedName>
    <definedName name="BO920A4D58587E4B348E656E2FB55DBF5A" localSheetId="10" hidden="1">#REF!</definedName>
    <definedName name="BO920A4D58587E4B348E656E2FB55DBF5A" hidden="1">#REF!</definedName>
    <definedName name="BO9218C06E74B64331BCDF493C8E0A7196" localSheetId="10" hidden="1">#REF!</definedName>
    <definedName name="BO9218C06E74B64331BCDF493C8E0A7196" localSheetId="25" hidden="1">#REF!</definedName>
    <definedName name="BO9218C06E74B64331BCDF493C8E0A7196" hidden="1">#REF!</definedName>
    <definedName name="BO9233729CCAA145D78574A18BD7908B12" localSheetId="10" hidden="1">#REF!</definedName>
    <definedName name="BO9233729CCAA145D78574A18BD7908B12" hidden="1">#REF!</definedName>
    <definedName name="BO924B50D148534EB4BFAB07809F576F86" localSheetId="10" hidden="1">#REF!</definedName>
    <definedName name="BO924B50D148534EB4BFAB07809F576F86" hidden="1">#REF!</definedName>
    <definedName name="BO92544256210E49188C03B1EBD2040774" localSheetId="10" hidden="1">#REF!</definedName>
    <definedName name="BO92544256210E49188C03B1EBD2040774" hidden="1">#REF!</definedName>
    <definedName name="BO925E159D06D846E6AD9C0AA27E04C23B" localSheetId="10" hidden="1">#REF!</definedName>
    <definedName name="BO925E159D06D846E6AD9C0AA27E04C23B" hidden="1">#REF!</definedName>
    <definedName name="BO9268349F1CCF49DEB0561574CF57C558" localSheetId="10" hidden="1">[6]lailo!#REF!</definedName>
    <definedName name="BO9268349F1CCF49DEB0561574CF57C558" localSheetId="25" hidden="1">#REF!</definedName>
    <definedName name="BO9268349F1CCF49DEB0561574CF57C558" localSheetId="24" hidden="1">#REF!</definedName>
    <definedName name="BO9268349F1CCF49DEB0561574CF57C558" localSheetId="22" hidden="1">#REF!</definedName>
    <definedName name="BO9268349F1CCF49DEB0561574CF57C558" localSheetId="0" hidden="1">#REF!</definedName>
    <definedName name="BO9268349F1CCF49DEB0561574CF57C558" hidden="1">[6]lailo!#REF!</definedName>
    <definedName name="BO926B3E618F034DF3AD93D000C65C8AF4" localSheetId="10" hidden="1">#REF!</definedName>
    <definedName name="BO926B3E618F034DF3AD93D000C65C8AF4" localSheetId="25" hidden="1">#REF!</definedName>
    <definedName name="BO926B3E618F034DF3AD93D000C65C8AF4" hidden="1">#REF!</definedName>
    <definedName name="BO926B5DA94093402CAF44525268D29478" localSheetId="10" hidden="1">#REF!</definedName>
    <definedName name="BO926B5DA94093402CAF44525268D29478" hidden="1">#REF!</definedName>
    <definedName name="BO92714A6ED6124D27829A03BD605CFABF" localSheetId="10" hidden="1">#REF!</definedName>
    <definedName name="BO92714A6ED6124D27829A03BD605CFABF" hidden="1">#REF!</definedName>
    <definedName name="BO928DC16886B2445797C8B9905F1CD971" localSheetId="10" hidden="1">[7]Ketqua!#REF!</definedName>
    <definedName name="BO928DC16886B2445797C8B9905F1CD971" localSheetId="0" hidden="1">#REF!</definedName>
    <definedName name="BO928DC16886B2445797C8B9905F1CD971" hidden="1">[7]Ketqua!#REF!</definedName>
    <definedName name="BO92A6C34ADF1E4E8A9235A4C8830AC515" localSheetId="10" hidden="1">#REF!</definedName>
    <definedName name="BO92A6C34ADF1E4E8A9235A4C8830AC515" localSheetId="25" hidden="1">#REF!</definedName>
    <definedName name="BO92A6C34ADF1E4E8A9235A4C8830AC515" hidden="1">#REF!</definedName>
    <definedName name="BO92C9ED6F059A4A3FBF49382DA781E052" localSheetId="10" hidden="1">[7]Ketqua!#REF!</definedName>
    <definedName name="BO92C9ED6F059A4A3FBF49382DA781E052" localSheetId="0" hidden="1">#REF!</definedName>
    <definedName name="BO92C9ED6F059A4A3FBF49382DA781E052" hidden="1">[7]Ketqua!#REF!</definedName>
    <definedName name="BO92D072B2A4ED4A6FB51EB0BC9A66BC2C" localSheetId="10" hidden="1">#REF!</definedName>
    <definedName name="BO92D072B2A4ED4A6FB51EB0BC9A66BC2C" localSheetId="25" hidden="1">#REF!</definedName>
    <definedName name="BO92D072B2A4ED4A6FB51EB0BC9A66BC2C" hidden="1">#REF!</definedName>
    <definedName name="BO92E4A5A634AC407AA555219E0CC6BDF7" localSheetId="10" hidden="1">#REF!</definedName>
    <definedName name="BO92E4A5A634AC407AA555219E0CC6BDF7" hidden="1">#REF!</definedName>
    <definedName name="BO92EA0833D1CB48CFB02613AE12C820A4" localSheetId="10" hidden="1">#REF!</definedName>
    <definedName name="BO92EA0833D1CB48CFB02613AE12C820A4" hidden="1">#REF!</definedName>
    <definedName name="BO92EFCC3CC64A4D068BF90CD047BA59AD" localSheetId="10" hidden="1">#REF!</definedName>
    <definedName name="BO92EFCC3CC64A4D068BF90CD047BA59AD" hidden="1">#REF!</definedName>
    <definedName name="BO92EFFAEB634443FE91C7F58365598D5E" localSheetId="10" hidden="1">#REF!</definedName>
    <definedName name="BO92EFFAEB634443FE91C7F58365598D5E" hidden="1">#REF!</definedName>
    <definedName name="BO92F451DEC859406FB5A047DAF76D55B3" localSheetId="10" hidden="1">#REF!</definedName>
    <definedName name="BO92F451DEC859406FB5A047DAF76D55B3" hidden="1">#REF!</definedName>
    <definedName name="BO92F6D42A17AC4074BBD00DCE92DF03C9" localSheetId="10" hidden="1">#REF!</definedName>
    <definedName name="BO92F6D42A17AC4074BBD00DCE92DF03C9" hidden="1">#REF!</definedName>
    <definedName name="BO9304DD1CC2BA492080B19ECEA8B95022" localSheetId="10" hidden="1">#REF!</definedName>
    <definedName name="BO9304DD1CC2BA492080B19ECEA8B95022" hidden="1">#REF!</definedName>
    <definedName name="BO930DA66B28B14BEAA44697A5823258AA" localSheetId="10" hidden="1">#REF!</definedName>
    <definedName name="BO930DA66B28B14BEAA44697A5823258AA" hidden="1">#REF!</definedName>
    <definedName name="BO930FD1E9B9EB478BBAD94346BAE68338" localSheetId="10" hidden="1">#REF!</definedName>
    <definedName name="BO930FD1E9B9EB478BBAD94346BAE68338" hidden="1">#REF!</definedName>
    <definedName name="BO9318EA8A5D654DFD954B723F2DF49F55" localSheetId="10" hidden="1">#REF!</definedName>
    <definedName name="BO9318EA8A5D654DFD954B723F2DF49F55" hidden="1">#REF!</definedName>
    <definedName name="BO9329BF9F354242D086A1F242CA6684D6" localSheetId="10" hidden="1">#REF!</definedName>
    <definedName name="BO9329BF9F354242D086A1F242CA6684D6" hidden="1">#REF!</definedName>
    <definedName name="BO932B0A19ACC444A2BB8954EED654465A" localSheetId="10" hidden="1">#REF!</definedName>
    <definedName name="BO932B0A19ACC444A2BB8954EED654465A" hidden="1">#REF!</definedName>
    <definedName name="BO933ED92411824C6FAC78C97BA2A11AAB" localSheetId="10" hidden="1">#REF!</definedName>
    <definedName name="BO933ED92411824C6FAC78C97BA2A11AAB" hidden="1">#REF!</definedName>
    <definedName name="BO933FAA4514814F85818066C84AF854C9" localSheetId="10" hidden="1">#REF!</definedName>
    <definedName name="BO933FAA4514814F85818066C84AF854C9" hidden="1">#REF!</definedName>
    <definedName name="BO93461350D91044D7B6FB7F171C0D4DF3" localSheetId="10" hidden="1">#REF!</definedName>
    <definedName name="BO93461350D91044D7B6FB7F171C0D4DF3" hidden="1">#REF!</definedName>
    <definedName name="BO9378AF1544364341B8417AB6D7DE3BC3" localSheetId="10" hidden="1">#REF!</definedName>
    <definedName name="BO9378AF1544364341B8417AB6D7DE3BC3" hidden="1">#REF!</definedName>
    <definedName name="BO938B4E5108EE4D0787D0282B08DF9636" localSheetId="10" hidden="1">#REF!</definedName>
    <definedName name="BO938B4E5108EE4D0787D0282B08DF9636" hidden="1">#REF!</definedName>
    <definedName name="BO93A4D280E8CA43DC8B02811F751ABAA2" localSheetId="10" hidden="1">#REF!</definedName>
    <definedName name="BO93A4D280E8CA43DC8B02811F751ABAA2" hidden="1">#REF!</definedName>
    <definedName name="BO93B2980E647143A5A17C67935ED6DC7F" localSheetId="10" hidden="1">#REF!</definedName>
    <definedName name="BO93B2980E647143A5A17C67935ED6DC7F" hidden="1">#REF!</definedName>
    <definedName name="BO93D6D3AB4F4C47298478E33C059169D0" localSheetId="10" hidden="1">#REF!</definedName>
    <definedName name="BO93D6D3AB4F4C47298478E33C059169D0" hidden="1">#REF!</definedName>
    <definedName name="BO93D6EA051CB245BA91965E989CAB2741" localSheetId="10" hidden="1">#REF!</definedName>
    <definedName name="BO93D6EA051CB245BA91965E989CAB2741" hidden="1">#REF!</definedName>
    <definedName name="BO93E74F3970FD46C489BC2A92AE9C7404" localSheetId="10" hidden="1">#REF!</definedName>
    <definedName name="BO93E74F3970FD46C489BC2A92AE9C7404" hidden="1">#REF!</definedName>
    <definedName name="BO93EBF6734EA34A90BA493473DE688EBF" localSheetId="10" hidden="1">[7]Ketqua!#REF!</definedName>
    <definedName name="BO93EBF6734EA34A90BA493473DE688EBF" localSheetId="0" hidden="1">#REF!</definedName>
    <definedName name="BO93EBF6734EA34A90BA493473DE688EBF" hidden="1">[7]Ketqua!#REF!</definedName>
    <definedName name="BO93ECFE632155481DA0FDBB0615E7281C" localSheetId="10" hidden="1">#REF!</definedName>
    <definedName name="BO93ECFE632155481DA0FDBB0615E7281C" hidden="1">#REF!</definedName>
    <definedName name="BO93F310F9C2F24700BD756AB5D39C0C70" localSheetId="10" hidden="1">[9]Giaitrinh!#REF!</definedName>
    <definedName name="BO93F310F9C2F24700BD756AB5D39C0C70" localSheetId="0" hidden="1">#REF!</definedName>
    <definedName name="BO93F310F9C2F24700BD756AB5D39C0C70" hidden="1">[9]Giaitrinh!#REF!</definedName>
    <definedName name="BO9406D55A95A444A3B45C4B90FE2D125A" localSheetId="10" hidden="1">#REF!</definedName>
    <definedName name="BO9406D55A95A444A3B45C4B90FE2D125A" hidden="1">#REF!</definedName>
    <definedName name="BO94073230D0F44D879F25D75E8A1F6E7E" localSheetId="10" hidden="1">#REF!</definedName>
    <definedName name="BO94073230D0F44D879F25D75E8A1F6E7E" hidden="1">#REF!</definedName>
    <definedName name="BO94129E648DD24670B784451C9BAC14C1" localSheetId="10" hidden="1">#REF!</definedName>
    <definedName name="BO94129E648DD24670B784451C9BAC14C1" hidden="1">#REF!</definedName>
    <definedName name="BO94220D9907CC4E24A9678F2D022262BF" localSheetId="10" hidden="1">#REF!</definedName>
    <definedName name="BO94220D9907CC4E24A9678F2D022262BF" hidden="1">#REF!</definedName>
    <definedName name="BO94286E15B5C249DF83B6D785E99910F3" localSheetId="10" hidden="1">#REF!</definedName>
    <definedName name="BO94286E15B5C249DF83B6D785E99910F3" hidden="1">#REF!</definedName>
    <definedName name="BO942AFFE69A8B4A8C80C2C626B5017758" localSheetId="10" hidden="1">#REF!</definedName>
    <definedName name="BO942AFFE69A8B4A8C80C2C626B5017758" hidden="1">#REF!</definedName>
    <definedName name="BO943F7197EDF04FF2A7D1A29789D38FC7" localSheetId="10" hidden="1">#REF!</definedName>
    <definedName name="BO943F7197EDF04FF2A7D1A29789D38FC7" hidden="1">#REF!</definedName>
    <definedName name="BO9440F575DEAD4D009356CD54D15D0646" localSheetId="10" hidden="1">#REF!</definedName>
    <definedName name="BO9440F575DEAD4D009356CD54D15D0646" hidden="1">#REF!</definedName>
    <definedName name="BO94495E5071E549F38B009DDBC5A15023" localSheetId="10" hidden="1">#REF!</definedName>
    <definedName name="BO94495E5071E549F38B009DDBC5A15023" hidden="1">#REF!</definedName>
    <definedName name="BO945D4AE586B049C4B26F43D2964BF053" localSheetId="10" hidden="1">[8]xml!#REF!</definedName>
    <definedName name="BO945D4AE586B049C4B26F43D2964BF053" localSheetId="0" hidden="1">#REF!</definedName>
    <definedName name="BO945D4AE586B049C4B26F43D2964BF053" hidden="1">[8]xml!#REF!</definedName>
    <definedName name="BO9479247504A240DB8AA62248BA3AD62A" localSheetId="10" hidden="1">#REF!</definedName>
    <definedName name="BO9479247504A240DB8AA62248BA3AD62A" hidden="1">#REF!</definedName>
    <definedName name="BO948E4098C46048728921E52405E20CE2" localSheetId="10" hidden="1">#REF!</definedName>
    <definedName name="BO948E4098C46048728921E52405E20CE2" hidden="1">#REF!</definedName>
    <definedName name="BO9494C43445E94B2F9101B150DA348936" localSheetId="10" hidden="1">#REF!</definedName>
    <definedName name="BO9494C43445E94B2F9101B150DA348936" hidden="1">#REF!</definedName>
    <definedName name="BO94ACFBA87DCA4A049A7A7B2CF5A0099B" localSheetId="10" hidden="1">#REF!</definedName>
    <definedName name="BO94ACFBA87DCA4A049A7A7B2CF5A0099B" hidden="1">#REF!</definedName>
    <definedName name="BO94B2F239D2624039A1DCB8FB12649BA6" localSheetId="10" hidden="1">#REF!</definedName>
    <definedName name="BO94B2F239D2624039A1DCB8FB12649BA6" hidden="1">#REF!</definedName>
    <definedName name="BO94C268B1ABDC4BE5AF160FC92E6E930E" localSheetId="10" hidden="1">#REF!</definedName>
    <definedName name="BO94C268B1ABDC4BE5AF160FC92E6E930E" hidden="1">#REF!</definedName>
    <definedName name="BO94C8B881FE184D5BBD91B9F2519B9593" localSheetId="10" hidden="1">#REF!</definedName>
    <definedName name="BO94C8B881FE184D5BBD91B9F2519B9593" hidden="1">#REF!</definedName>
    <definedName name="BO94CAC1B2B9184A0CA149982A6B0EDA40" localSheetId="10" hidden="1">#REF!</definedName>
    <definedName name="BO94CAC1B2B9184A0CA149982A6B0EDA40" hidden="1">#REF!</definedName>
    <definedName name="BO94FF7F224A1F4978B7E420C2A0B05C3D" localSheetId="10" hidden="1">#REF!</definedName>
    <definedName name="BO94FF7F224A1F4978B7E420C2A0B05C3D" hidden="1">#REF!</definedName>
    <definedName name="BO9513E9F1846A4523A6F0F1F3198A11D1" localSheetId="10" hidden="1">#REF!</definedName>
    <definedName name="BO9513E9F1846A4523A6F0F1F3198A11D1" hidden="1">#REF!</definedName>
    <definedName name="BO95297CC5443C4A87921219AEDB0053A4" localSheetId="10" hidden="1">#REF!</definedName>
    <definedName name="BO95297CC5443C4A87921219AEDB0053A4" hidden="1">#REF!</definedName>
    <definedName name="BO95315A491963462088AB010F1E6536ED" localSheetId="10" hidden="1">#REF!</definedName>
    <definedName name="BO95315A491963462088AB010F1E6536ED" hidden="1">#REF!</definedName>
    <definedName name="BO9531F6C583AD4A5B8EACA1697DCA76E5" localSheetId="10" hidden="1">#REF!</definedName>
    <definedName name="BO9531F6C583AD4A5B8EACA1697DCA76E5" hidden="1">#REF!</definedName>
    <definedName name="BO9546AAE559804D05934EF2CC58527114" localSheetId="10" hidden="1">#REF!</definedName>
    <definedName name="BO9546AAE559804D05934EF2CC58527114" hidden="1">#REF!</definedName>
    <definedName name="BO954E396D800B4BF9935B12333E3AE848" localSheetId="10" hidden="1">#REF!</definedName>
    <definedName name="BO954E396D800B4BF9935B12333E3AE848" hidden="1">#REF!</definedName>
    <definedName name="BO955821DBA81848509481FD646A939426" localSheetId="10" hidden="1">#REF!</definedName>
    <definedName name="BO955821DBA81848509481FD646A939426" hidden="1">#REF!</definedName>
    <definedName name="BO9569473B49744295BBBB13BF84496763" localSheetId="10" hidden="1">#REF!</definedName>
    <definedName name="BO9569473B49744295BBBB13BF84496763" hidden="1">#REF!</definedName>
    <definedName name="BO956DB3C951D8464EB60637865E1D1216" localSheetId="10" hidden="1">#REF!</definedName>
    <definedName name="BO956DB3C951D8464EB60637865E1D1216" hidden="1">#REF!</definedName>
    <definedName name="BO956E011291D64BEEB8399D6027B0FD14" localSheetId="10" hidden="1">#REF!</definedName>
    <definedName name="BO956E011291D64BEEB8399D6027B0FD14" hidden="1">#REF!</definedName>
    <definedName name="BO959272DCF99441B0A2452A49A4FBE909" localSheetId="10" hidden="1">#REF!</definedName>
    <definedName name="BO959272DCF99441B0A2452A49A4FBE909" hidden="1">#REF!</definedName>
    <definedName name="BO95B8948E71674C9BBD6DC47262E07D3C" localSheetId="10" hidden="1">#REF!</definedName>
    <definedName name="BO95B8948E71674C9BBD6DC47262E07D3C" hidden="1">#REF!</definedName>
    <definedName name="BO95CD0D87A86547D789C5C76C1E4685B8" localSheetId="10" hidden="1">#REF!</definedName>
    <definedName name="BO95CD0D87A86547D789C5C76C1E4685B8" hidden="1">#REF!</definedName>
    <definedName name="BO95FBA05EBB1A49DCA3E32B3AB30D7E98" localSheetId="10" hidden="1">#REF!</definedName>
    <definedName name="BO95FBA05EBB1A49DCA3E32B3AB30D7E98" hidden="1">#REF!</definedName>
    <definedName name="BO96012A3695F24EEDA41060270FB23FD7" localSheetId="10" hidden="1">#REF!</definedName>
    <definedName name="BO96012A3695F24EEDA41060270FB23FD7" hidden="1">#REF!</definedName>
    <definedName name="BO96073E7E2DD143EFB77B21DB51546EEA" localSheetId="10" hidden="1">#REF!</definedName>
    <definedName name="BO96073E7E2DD143EFB77B21DB51546EEA" hidden="1">#REF!</definedName>
    <definedName name="BO9614567D53B747AA9B29D726BA8A5F57" localSheetId="10" hidden="1">#REF!</definedName>
    <definedName name="BO9614567D53B747AA9B29D726BA8A5F57" hidden="1">#REF!</definedName>
    <definedName name="BO961753E720B34B64928183DBF2D50EF4" localSheetId="10" hidden="1">[8]Kehoachchitiet!#REF!</definedName>
    <definedName name="BO961753E720B34B64928183DBF2D50EF4" localSheetId="0" hidden="1">#REF!</definedName>
    <definedName name="BO961753E720B34B64928183DBF2D50EF4" hidden="1">[8]Kehoachchitiet!#REF!</definedName>
    <definedName name="BO9619A3E64E904BBF830DEA71105C6554" localSheetId="10" hidden="1">#REF!</definedName>
    <definedName name="BO9619A3E64E904BBF830DEA71105C6554" hidden="1">#REF!</definedName>
    <definedName name="BO961B2829573B4BF3AEDBD5F574CBDFBE" localSheetId="10" hidden="1">#REF!</definedName>
    <definedName name="BO961B2829573B4BF3AEDBD5F574CBDFBE" hidden="1">#REF!</definedName>
    <definedName name="BO963AA06C95F0448C98E7B7ADF814B641" localSheetId="10" hidden="1">#REF!</definedName>
    <definedName name="BO963AA06C95F0448C98E7B7ADF814B641" hidden="1">#REF!</definedName>
    <definedName name="BO9655D4D083304B6B84234D7B3D520D2C" localSheetId="10" hidden="1">#REF!</definedName>
    <definedName name="BO9655D4D083304B6B84234D7B3D520D2C" hidden="1">#REF!</definedName>
    <definedName name="BO96B0D7DFBDD64B7F99A29B72A17CCBF3" localSheetId="10" hidden="1">#REF!</definedName>
    <definedName name="BO96B0D7DFBDD64B7F99A29B72A17CCBF3" hidden="1">#REF!</definedName>
    <definedName name="BO96C96D0DC4524E10AD2A3B05945FC3F1" localSheetId="10" hidden="1">#REF!</definedName>
    <definedName name="BO96C96D0DC4524E10AD2A3B05945FC3F1" hidden="1">#REF!</definedName>
    <definedName name="BO96D6B2D14BCE426B82DFC4BC6BE36452" localSheetId="10" hidden="1">#REF!</definedName>
    <definedName name="BO96D6B2D14BCE426B82DFC4BC6BE36452" hidden="1">#REF!</definedName>
    <definedName name="BO96DD60ACDEAB49279901EDA429A1D057" localSheetId="10" hidden="1">#REF!</definedName>
    <definedName name="BO96DD60ACDEAB49279901EDA429A1D057" hidden="1">#REF!</definedName>
    <definedName name="BO96E0ACA67F90404598B7ED8E51093BC6" localSheetId="10" hidden="1">#REF!</definedName>
    <definedName name="BO96E0ACA67F90404598B7ED8E51093BC6" hidden="1">#REF!</definedName>
    <definedName name="BO96FD81C5B8DB4FBB8AA6463A2345EF65" localSheetId="10" hidden="1">#REF!</definedName>
    <definedName name="BO96FD81C5B8DB4FBB8AA6463A2345EF65" hidden="1">#REF!</definedName>
    <definedName name="BO9705DA3C5FE549B1B6C232BEE3BE0B4A" localSheetId="10" hidden="1">#REF!</definedName>
    <definedName name="BO9705DA3C5FE549B1B6C232BEE3BE0B4A" hidden="1">#REF!</definedName>
    <definedName name="BO970E49E77A1641C28131031D36D4FD21" localSheetId="10" hidden="1">#REF!</definedName>
    <definedName name="BO970E49E77A1641C28131031D36D4FD21" hidden="1">#REF!</definedName>
    <definedName name="BO971ABF41FC324365BB3C3958837215AD" localSheetId="10" hidden="1">#REF!</definedName>
    <definedName name="BO971ABF41FC324365BB3C3958837215AD" hidden="1">#REF!</definedName>
    <definedName name="BO971BBD42956545928E334B292F6A0C5F" localSheetId="10" hidden="1">#REF!</definedName>
    <definedName name="BO971BBD42956545928E334B292F6A0C5F" hidden="1">#REF!</definedName>
    <definedName name="BO971F9F004F88452E9A8104EDA914DE4A" localSheetId="10" hidden="1">#REF!</definedName>
    <definedName name="BO971F9F004F88452E9A8104EDA914DE4A" hidden="1">#REF!</definedName>
    <definedName name="BO972EF9E0468B46789B22F42FA9EDF429" localSheetId="10" hidden="1">#REF!</definedName>
    <definedName name="BO972EF9E0468B46789B22F42FA9EDF429" hidden="1">#REF!</definedName>
    <definedName name="BO9743127732D6480CBCDA2CD93BE4A029" localSheetId="10" hidden="1">#REF!</definedName>
    <definedName name="BO9743127732D6480CBCDA2CD93BE4A029" hidden="1">#REF!</definedName>
    <definedName name="BO97435E36457D4D9F8A41E78406793419" localSheetId="10" hidden="1">#REF!</definedName>
    <definedName name="BO97435E36457D4D9F8A41E78406793419" hidden="1">#REF!</definedName>
    <definedName name="BO974DD56617CC44BB82F4580C5391D3C4" localSheetId="10" hidden="1">#REF!</definedName>
    <definedName name="BO974DD56617CC44BB82F4580C5391D3C4" hidden="1">#REF!</definedName>
    <definedName name="BO974F495CBB5F4BE9B6A2ECAD26192CF3" localSheetId="10" hidden="1">#REF!</definedName>
    <definedName name="BO974F495CBB5F4BE9B6A2ECAD26192CF3" hidden="1">#REF!</definedName>
    <definedName name="BO9763C8E8672C44EE9CC8F3034DE59781" localSheetId="10" hidden="1">#REF!</definedName>
    <definedName name="BO9763C8E8672C44EE9CC8F3034DE59781" hidden="1">#REF!</definedName>
    <definedName name="BO9764AE7C0FE548A687C092A5848411A0" localSheetId="10" hidden="1">#REF!</definedName>
    <definedName name="BO9764AE7C0FE548A687C092A5848411A0" hidden="1">#REF!</definedName>
    <definedName name="BO97705033685D404CA111963901512904" localSheetId="10" hidden="1">#REF!</definedName>
    <definedName name="BO97705033685D404CA111963901512904" hidden="1">#REF!</definedName>
    <definedName name="BO97754172F33648A1B02D0D2E9D35C937" localSheetId="10" hidden="1">#REF!</definedName>
    <definedName name="BO97754172F33648A1B02D0D2E9D35C937" hidden="1">#REF!</definedName>
    <definedName name="BO977D0E2D3367462C8476C351B447CE71" localSheetId="10" hidden="1">#REF!</definedName>
    <definedName name="BO977D0E2D3367462C8476C351B447CE71" hidden="1">#REF!</definedName>
    <definedName name="BO97B220745DA94ED7BB96EECFA8DC4E6E" localSheetId="10" hidden="1">#REF!</definedName>
    <definedName name="BO97B220745DA94ED7BB96EECFA8DC4E6E" hidden="1">#REF!</definedName>
    <definedName name="BO97E864FF22354435934B5E0583930B1A" localSheetId="10" hidden="1">#REF!</definedName>
    <definedName name="BO97E864FF22354435934B5E0583930B1A" hidden="1">#REF!</definedName>
    <definedName name="BO9809C12F3B384ADF849C353B35FBAA0D" localSheetId="10" hidden="1">#REF!</definedName>
    <definedName name="BO9809C12F3B384ADF849C353B35FBAA0D" hidden="1">#REF!</definedName>
    <definedName name="BO9847A201EFCB4ACB9B307CE635AEB5E1" localSheetId="10" hidden="1">#REF!</definedName>
    <definedName name="BO9847A201EFCB4ACB9B307CE635AEB5E1" hidden="1">#REF!</definedName>
    <definedName name="BO985BAF614F20419688C24910DA7EDD6A" localSheetId="10" hidden="1">#REF!</definedName>
    <definedName name="BO985BAF614F20419688C24910DA7EDD6A" hidden="1">#REF!</definedName>
    <definedName name="BO988C711F507447F1888939DBB79CE12A" localSheetId="10" hidden="1">#REF!</definedName>
    <definedName name="BO988C711F507447F1888939DBB79CE12A" hidden="1">#REF!</definedName>
    <definedName name="BO989A56968B1F48DCB1E51A21B2C17893" localSheetId="10" hidden="1">#REF!</definedName>
    <definedName name="BO989A56968B1F48DCB1E51A21B2C17893" hidden="1">#REF!</definedName>
    <definedName name="BO98CB2505045548E2961B8E6D1605915E" localSheetId="10" hidden="1">#REF!</definedName>
    <definedName name="BO98CB2505045548E2961B8E6D1605915E" hidden="1">#REF!</definedName>
    <definedName name="BO98D37362E38B4CDA8C9E54163DEBEB0D" localSheetId="10" hidden="1">[8]xml!#REF!</definedName>
    <definedName name="BO98D37362E38B4CDA8C9E54163DEBEB0D" localSheetId="0" hidden="1">#REF!</definedName>
    <definedName name="BO98D37362E38B4CDA8C9E54163DEBEB0D" hidden="1">[8]xml!#REF!</definedName>
    <definedName name="BO98E1498590614A7C8C9700EFA3B34ECF" localSheetId="10" hidden="1">#REF!</definedName>
    <definedName name="BO98E1498590614A7C8C9700EFA3B34ECF" hidden="1">#REF!</definedName>
    <definedName name="BO98E5E992939548CE8FEDD43F3C859A4F" localSheetId="10" hidden="1">#REF!</definedName>
    <definedName name="BO98E5E992939548CE8FEDD43F3C859A4F" hidden="1">#REF!</definedName>
    <definedName name="BO98EB4F0F414E453C9E8C0303365FB71E" localSheetId="10" hidden="1">#REF!</definedName>
    <definedName name="BO98EB4F0F414E453C9E8C0303365FB71E" hidden="1">#REF!</definedName>
    <definedName name="BO98EE941FAF8946578E04E20339EF8603" localSheetId="10" hidden="1">[8]xml!#REF!</definedName>
    <definedName name="BO98EE941FAF8946578E04E20339EF8603" localSheetId="0" hidden="1">#REF!</definedName>
    <definedName name="BO98EE941FAF8946578E04E20339EF8603" hidden="1">[8]xml!#REF!</definedName>
    <definedName name="BO99037B02ECF24BFFB3D99208DAE0221F" localSheetId="10" hidden="1">#REF!</definedName>
    <definedName name="BO99037B02ECF24BFFB3D99208DAE0221F" hidden="1">#REF!</definedName>
    <definedName name="BO9916AA24635F4BF297FA83B8070D44FE" localSheetId="10" hidden="1">#REF!</definedName>
    <definedName name="BO9916AA24635F4BF297FA83B8070D44FE" hidden="1">#REF!</definedName>
    <definedName name="BO9922DCDDA14C416E94C27CE584A50205" localSheetId="10" hidden="1">#REF!</definedName>
    <definedName name="BO9922DCDDA14C416E94C27CE584A50205" hidden="1">#REF!</definedName>
    <definedName name="BO992471B0FCAA46B99A5CEF437922D47F" localSheetId="10" hidden="1">#REF!</definedName>
    <definedName name="BO992471B0FCAA46B99A5CEF437922D47F" hidden="1">#REF!</definedName>
    <definedName name="BO99463C74974B4349A5BE8BFBF4C76308" localSheetId="10" hidden="1">#REF!</definedName>
    <definedName name="BO99463C74974B4349A5BE8BFBF4C76308" hidden="1">#REF!</definedName>
    <definedName name="BO9952FD1FDB394000A77CFF0ECF03E8D2" localSheetId="10" hidden="1">#REF!</definedName>
    <definedName name="BO9952FD1FDB394000A77CFF0ECF03E8D2" hidden="1">#REF!</definedName>
    <definedName name="BO995DA1F47F9849D8A8D8EDAA9B7534E0" localSheetId="10" hidden="1">#REF!</definedName>
    <definedName name="BO995DA1F47F9849D8A8D8EDAA9B7534E0" hidden="1">#REF!</definedName>
    <definedName name="BO9966FC2A064D44348ED41FEA6E021D6E" localSheetId="10" hidden="1">#REF!</definedName>
    <definedName name="BO9966FC2A064D44348ED41FEA6E021D6E" hidden="1">#REF!</definedName>
    <definedName name="BO99746685114E4D81834B645CEAD25AA3" localSheetId="10" hidden="1">#REF!</definedName>
    <definedName name="BO99746685114E4D81834B645CEAD25AA3" hidden="1">#REF!</definedName>
    <definedName name="BO9984FAA95CC94B57809C5AA8ADD50266" localSheetId="10" hidden="1">#REF!</definedName>
    <definedName name="BO9984FAA95CC94B57809C5AA8ADD50266" hidden="1">#REF!</definedName>
    <definedName name="BO99886BC7CEF1473A89BBEEB83C430EE7" localSheetId="10" hidden="1">#REF!</definedName>
    <definedName name="BO99886BC7CEF1473A89BBEEB83C430EE7" hidden="1">#REF!</definedName>
    <definedName name="BO99898C4BDEA24D1E99CE6C1A3A6BD908" localSheetId="10" hidden="1">#REF!</definedName>
    <definedName name="BO99898C4BDEA24D1E99CE6C1A3A6BD908" hidden="1">#REF!</definedName>
    <definedName name="BO998E1909613041318FA45C8F7B14B775" localSheetId="10" hidden="1">#REF!</definedName>
    <definedName name="BO998E1909613041318FA45C8F7B14B775" hidden="1">#REF!</definedName>
    <definedName name="BO9997214558D14F72B1FAB36FBAC8578A" localSheetId="10" hidden="1">#REF!</definedName>
    <definedName name="BO9997214558D14F72B1FAB36FBAC8578A" hidden="1">#REF!</definedName>
    <definedName name="BO99986C2F1A874F3AB3EFFC6732063BAA" localSheetId="10" hidden="1">#REF!</definedName>
    <definedName name="BO99986C2F1A874F3AB3EFFC6732063BAA" hidden="1">#REF!</definedName>
    <definedName name="BO9999A410B168401BA23B06933F517548" localSheetId="10" hidden="1">#REF!</definedName>
    <definedName name="BO9999A410B168401BA23B06933F517548" hidden="1">#REF!</definedName>
    <definedName name="BO999FA66A56B04354964E9C8EDEB59AEF" localSheetId="10" hidden="1">#REF!</definedName>
    <definedName name="BO999FA66A56B04354964E9C8EDEB59AEF" hidden="1">#REF!</definedName>
    <definedName name="BO99A5EA3B6465412E99F307619EFF22BA" localSheetId="10" hidden="1">#REF!</definedName>
    <definedName name="BO99A5EA3B6465412E99F307619EFF22BA" hidden="1">#REF!</definedName>
    <definedName name="BO99BAC6217DB74194A730AF104092B111" localSheetId="10" hidden="1">#REF!</definedName>
    <definedName name="BO99BAC6217DB74194A730AF104092B111" hidden="1">#REF!</definedName>
    <definedName name="BO99C4CA4681754EEA872316A386BE91B9" localSheetId="10" hidden="1">[8]Giaitrinh!#REF!</definedName>
    <definedName name="BO99C4CA4681754EEA872316A386BE91B9" localSheetId="0" hidden="1">#REF!</definedName>
    <definedName name="BO99C4CA4681754EEA872316A386BE91B9" hidden="1">[8]Giaitrinh!#REF!</definedName>
    <definedName name="BO99C517B46B44471084074AC92355F6B2" localSheetId="10" hidden="1">#REF!</definedName>
    <definedName name="BO99C517B46B44471084074AC92355F6B2" hidden="1">#REF!</definedName>
    <definedName name="BO99DC1A7172B84F838B475B6B0075ABEB" localSheetId="10" hidden="1">#REF!</definedName>
    <definedName name="BO99DC1A7172B84F838B475B6B0075ABEB" hidden="1">#REF!</definedName>
    <definedName name="BO99DE02B5579048E1BBE4F4225324DE80" localSheetId="10" hidden="1">#REF!</definedName>
    <definedName name="BO99DE02B5579048E1BBE4F4225324DE80" hidden="1">#REF!</definedName>
    <definedName name="BO99E873DF55E2407AA79BE4AC482D57C1" localSheetId="10" hidden="1">#REF!</definedName>
    <definedName name="BO99E873DF55E2407AA79BE4AC482D57C1" hidden="1">#REF!</definedName>
    <definedName name="BO99F730DA3CE3438682559D78DBEB1137" localSheetId="10" hidden="1">#REF!</definedName>
    <definedName name="BO99F730DA3CE3438682559D78DBEB1137" hidden="1">#REF!</definedName>
    <definedName name="BO99FFBEBD80BD4018998241073ABBEC36" localSheetId="10" hidden="1">#REF!</definedName>
    <definedName name="BO99FFBEBD80BD4018998241073ABBEC36" hidden="1">#REF!</definedName>
    <definedName name="BO9A0190849D034618A6D850654E79D887" localSheetId="10" hidden="1">#REF!</definedName>
    <definedName name="BO9A0190849D034618A6D850654E79D887" hidden="1">#REF!</definedName>
    <definedName name="BO9A05D1ED402548C7BCD6598F99A3D539" localSheetId="10" hidden="1">#REF!</definedName>
    <definedName name="BO9A05D1ED402548C7BCD6598F99A3D539" hidden="1">#REF!</definedName>
    <definedName name="BO9A0785458B914172B6CA6F98503A5540" localSheetId="10" hidden="1">#REF!</definedName>
    <definedName name="BO9A0785458B914172B6CA6F98503A5540" hidden="1">#REF!</definedName>
    <definedName name="BO9A0A3EF557FE4FF79C9C276FF2750A78" localSheetId="10" hidden="1">#REF!</definedName>
    <definedName name="BO9A0A3EF557FE4FF79C9C276FF2750A78" localSheetId="25" hidden="1">#REF!</definedName>
    <definedName name="BO9A0A3EF557FE4FF79C9C276FF2750A78" hidden="1">#REF!</definedName>
    <definedName name="BO9A1F9BAB994C48F6B91F15AE74E2EFF2" localSheetId="10" hidden="1">#REF!</definedName>
    <definedName name="BO9A1F9BAB994C48F6B91F15AE74E2EFF2" localSheetId="25" hidden="1">#REF!</definedName>
    <definedName name="BO9A1F9BAB994C48F6B91F15AE74E2EFF2" hidden="1">#REF!</definedName>
    <definedName name="BO9A2A567F0CC545CC9043BF9A4C5F101F" localSheetId="10" hidden="1">#REF!</definedName>
    <definedName name="BO9A2A567F0CC545CC9043BF9A4C5F101F" localSheetId="25" hidden="1">#REF!</definedName>
    <definedName name="BO9A2A567F0CC545CC9043BF9A4C5F101F" hidden="1">#REF!</definedName>
    <definedName name="BO9A3C310BF6CB47C486BB15C6F7DE7E32" localSheetId="10" hidden="1">#REF!</definedName>
    <definedName name="BO9A3C310BF6CB47C486BB15C6F7DE7E32" localSheetId="25" hidden="1">#REF!</definedName>
    <definedName name="BO9A3C310BF6CB47C486BB15C6F7DE7E32" hidden="1">#REF!</definedName>
    <definedName name="BO9A4A94F5AF7D4C0395CB3119F73CE421" localSheetId="10" hidden="1">[8]xml!#REF!</definedName>
    <definedName name="BO9A4A94F5AF7D4C0395CB3119F73CE421" localSheetId="0" hidden="1">#REF!</definedName>
    <definedName name="BO9A4A94F5AF7D4C0395CB3119F73CE421" hidden="1">[8]xml!#REF!</definedName>
    <definedName name="BO9A4DAFC646744B0ABE9AC8B748F29403" localSheetId="10" hidden="1">#REF!</definedName>
    <definedName name="BO9A4DAFC646744B0ABE9AC8B748F29403" localSheetId="25" hidden="1">#REF!</definedName>
    <definedName name="BO9A4DAFC646744B0ABE9AC8B748F29403" hidden="1">#REF!</definedName>
    <definedName name="BO9A59FC65E18E4F21B33CA5B9F96320B3" localSheetId="10" hidden="1">#REF!</definedName>
    <definedName name="BO9A59FC65E18E4F21B33CA5B9F96320B3" hidden="1">#REF!</definedName>
    <definedName name="BO9A62340DC7DF4552A6743C7FF6FF0E8A" localSheetId="10" hidden="1">#REF!</definedName>
    <definedName name="BO9A62340DC7DF4552A6743C7FF6FF0E8A" localSheetId="25" hidden="1">#REF!</definedName>
    <definedName name="BO9A62340DC7DF4552A6743C7FF6FF0E8A" hidden="1">#REF!</definedName>
    <definedName name="BO9A78932710404751B80863614952311A" localSheetId="10" hidden="1">#REF!</definedName>
    <definedName name="BO9A78932710404751B80863614952311A" hidden="1">#REF!</definedName>
    <definedName name="BO9AB4EE1BE75A4835A849BC3D07FB835E" localSheetId="10" hidden="1">#REF!</definedName>
    <definedName name="BO9AB4EE1BE75A4835A849BC3D07FB835E" localSheetId="25" hidden="1">#REF!</definedName>
    <definedName name="BO9AB4EE1BE75A4835A849BC3D07FB835E" hidden="1">#REF!</definedName>
    <definedName name="BO9AB9669C18D8408FB7B971802388C9D2" localSheetId="10" hidden="1">#REF!</definedName>
    <definedName name="BO9AB9669C18D8408FB7B971802388C9D2" hidden="1">#REF!</definedName>
    <definedName name="BO9AD37D1B6D6E485CB10128FACD00A19D" localSheetId="10" hidden="1">#REF!</definedName>
    <definedName name="BO9AD37D1B6D6E485CB10128FACD00A19D" hidden="1">#REF!</definedName>
    <definedName name="BO9AD7468F6951475F80B883FFA1EFF394" localSheetId="10" hidden="1">#REF!</definedName>
    <definedName name="BO9AD7468F6951475F80B883FFA1EFF394" hidden="1">#REF!</definedName>
    <definedName name="BO9ADBAF030D114371A37BB3731A2FF1BB" localSheetId="10" hidden="1">#REF!</definedName>
    <definedName name="BO9ADBAF030D114371A37BB3731A2FF1BB" hidden="1">#REF!</definedName>
    <definedName name="BO9AE63B8B66BF4271961E67AB87C27BE3" localSheetId="10" hidden="1">#REF!</definedName>
    <definedName name="BO9AE63B8B66BF4271961E67AB87C27BE3" hidden="1">#REF!</definedName>
    <definedName name="BO9AFDD4CFEDE84C3CAEAD110DF748A416" localSheetId="10" hidden="1">#REF!</definedName>
    <definedName name="BO9AFDD4CFEDE84C3CAEAD110DF748A416" hidden="1">#REF!</definedName>
    <definedName name="BO9B07B29E896D4E689C3E019FE42771E7" localSheetId="10" hidden="1">#REF!</definedName>
    <definedName name="BO9B07B29E896D4E689C3E019FE42771E7" hidden="1">#REF!</definedName>
    <definedName name="BO9B0C18E18D78469EB56DF09655A49385" localSheetId="10" hidden="1">#REF!</definedName>
    <definedName name="BO9B0C18E18D78469EB56DF09655A49385" hidden="1">#REF!</definedName>
    <definedName name="BO9B3B4252A5054C8AA9BB04D57CE43C60" localSheetId="10" hidden="1">#REF!</definedName>
    <definedName name="BO9B3B4252A5054C8AA9BB04D57CE43C60" hidden="1">#REF!</definedName>
    <definedName name="BO9B3B6F3CBDDD4CB0B98E9DAC2E6DFBB4" localSheetId="10" hidden="1">#REF!</definedName>
    <definedName name="BO9B3B6F3CBDDD4CB0B98E9DAC2E6DFBB4" hidden="1">#REF!</definedName>
    <definedName name="BO9B50918CCB56446A9A55F218C6E249D8" localSheetId="10" hidden="1">#REF!</definedName>
    <definedName name="BO9B50918CCB56446A9A55F218C6E249D8" hidden="1">#REF!</definedName>
    <definedName name="BO9B608C1909F54F72A214116195B465F5" localSheetId="10" hidden="1">#REF!</definedName>
    <definedName name="BO9B608C1909F54F72A214116195B465F5" hidden="1">#REF!</definedName>
    <definedName name="BO9B640C81FAC3478A9C0CE081CB3E73D5" localSheetId="10" hidden="1">#REF!</definedName>
    <definedName name="BO9B640C81FAC3478A9C0CE081CB3E73D5" hidden="1">#REF!</definedName>
    <definedName name="BO9B6675559D5942B3B387B2E69918ECCC" localSheetId="10" hidden="1">#REF!</definedName>
    <definedName name="BO9B6675559D5942B3B387B2E69918ECCC" hidden="1">#REF!</definedName>
    <definedName name="BO9B9AF7C9673C48CD8E8EAE4AC4E281CA" localSheetId="10" hidden="1">#REF!</definedName>
    <definedName name="BO9B9AF7C9673C48CD8E8EAE4AC4E281CA" hidden="1">#REF!</definedName>
    <definedName name="BO9BA4A83B399349A6805DDB7F94980F05" localSheetId="10" hidden="1">#REF!</definedName>
    <definedName name="BO9BA4A83B399349A6805DDB7F94980F05" hidden="1">#REF!</definedName>
    <definedName name="BO9BAECBA19405487FB031825E7B70BE1C" localSheetId="10" hidden="1">#REF!</definedName>
    <definedName name="BO9BAECBA19405487FB031825E7B70BE1C" hidden="1">#REF!</definedName>
    <definedName name="BO9BB7786E205641A9BCB10515C5FB9C5C" localSheetId="10" hidden="1">[8]Kehoachchitiet!#REF!</definedName>
    <definedName name="BO9BB7786E205641A9BCB10515C5FB9C5C" localSheetId="0" hidden="1">#REF!</definedName>
    <definedName name="BO9BB7786E205641A9BCB10515C5FB9C5C" hidden="1">[8]Kehoachchitiet!#REF!</definedName>
    <definedName name="BO9BBBD5E6AA58480F99501CB155F50055" localSheetId="10" hidden="1">#REF!</definedName>
    <definedName name="BO9BBBD5E6AA58480F99501CB155F50055" hidden="1">#REF!</definedName>
    <definedName name="BO9BC62009464D4CDC8AFA09C3FB8BBE87" localSheetId="10" hidden="1">#REF!</definedName>
    <definedName name="BO9BC62009464D4CDC8AFA09C3FB8BBE87" hidden="1">#REF!</definedName>
    <definedName name="BO9BCD390675784E7E92A69F40BE3A5B62" localSheetId="10" hidden="1">#REF!</definedName>
    <definedName name="BO9BCD390675784E7E92A69F40BE3A5B62" hidden="1">#REF!</definedName>
    <definedName name="BO9BCF658BBEEB42C89189AA47132AC73A" localSheetId="10" hidden="1">#REF!</definedName>
    <definedName name="BO9BCF658BBEEB42C89189AA47132AC73A" hidden="1">#REF!</definedName>
    <definedName name="BO9BDABA118D9D4B17BB4B2AFD791E1CCC" localSheetId="10" hidden="1">#REF!</definedName>
    <definedName name="BO9BDABA118D9D4B17BB4B2AFD791E1CCC" hidden="1">#REF!</definedName>
    <definedName name="BO9BE41D1F231A418F830EAA8396305640" localSheetId="10" hidden="1">#REF!</definedName>
    <definedName name="BO9BE41D1F231A418F830EAA8396305640" hidden="1">#REF!</definedName>
    <definedName name="BO9BEB34EF464948388646CD1E9CCF3C88" localSheetId="10" hidden="1">#REF!</definedName>
    <definedName name="BO9BEB34EF464948388646CD1E9CCF3C88" hidden="1">#REF!</definedName>
    <definedName name="BO9BF2158E63B442B6BEC0EE989CB555C9" localSheetId="10" hidden="1">#REF!</definedName>
    <definedName name="BO9BF2158E63B442B6BEC0EE989CB555C9" hidden="1">#REF!</definedName>
    <definedName name="BO9C033AF8DD7140CC9F74276E8579218B" localSheetId="10" hidden="1">#REF!</definedName>
    <definedName name="BO9C033AF8DD7140CC9F74276E8579218B" hidden="1">#REF!</definedName>
    <definedName name="BO9C17161872F74DB0BA6C03506E72CEFE" localSheetId="10" hidden="1">#REF!</definedName>
    <definedName name="BO9C17161872F74DB0BA6C03506E72CEFE" hidden="1">#REF!</definedName>
    <definedName name="BO9C1F66450CA4433BB8C0BEAC39F38580" localSheetId="10" hidden="1">#REF!</definedName>
    <definedName name="BO9C1F66450CA4433BB8C0BEAC39F38580" hidden="1">#REF!</definedName>
    <definedName name="BO9C479AB7F7D14AD789E89AA8AD2EDBA9" localSheetId="10" hidden="1">#REF!</definedName>
    <definedName name="BO9C479AB7F7D14AD789E89AA8AD2EDBA9" hidden="1">#REF!</definedName>
    <definedName name="BO9C4B3E52D44242F9BA45E8B9651946DF" localSheetId="10" hidden="1">#REF!</definedName>
    <definedName name="BO9C4B3E52D44242F9BA45E8B9651946DF" hidden="1">#REF!</definedName>
    <definedName name="BO9C4C9AEDF4FB429794E3DF9F17DD6F21" localSheetId="10" hidden="1">#REF!</definedName>
    <definedName name="BO9C4C9AEDF4FB429794E3DF9F17DD6F21" hidden="1">#REF!</definedName>
    <definedName name="BO9C725E2A3E6744A4B42FF9D8973D7DA9" localSheetId="10" hidden="1">#REF!</definedName>
    <definedName name="BO9C725E2A3E6744A4B42FF9D8973D7DA9" hidden="1">#REF!</definedName>
    <definedName name="BO9C7B299EE2BA47F5AD0F7F0898271140" localSheetId="10" hidden="1">#REF!</definedName>
    <definedName name="BO9C7B299EE2BA47F5AD0F7F0898271140" localSheetId="25" hidden="1">#REF!</definedName>
    <definedName name="BO9C7B299EE2BA47F5AD0F7F0898271140" hidden="1">#REF!</definedName>
    <definedName name="BO9C8818FA281B477AB49B83D582EDEADA" localSheetId="10" hidden="1">#REF!</definedName>
    <definedName name="BO9C8818FA281B477AB49B83D582EDEADA" localSheetId="25" hidden="1">#REF!</definedName>
    <definedName name="BO9C8818FA281B477AB49B83D582EDEADA" hidden="1">#REF!</definedName>
    <definedName name="BO9C95306ECA8A4DF29A67E71B4C27512C" localSheetId="10" hidden="1">#REF!</definedName>
    <definedName name="BO9C95306ECA8A4DF29A67E71B4C27512C" hidden="1">#REF!</definedName>
    <definedName name="BO9C99F13B52A74EB890D5789B98CB5E29" localSheetId="10" hidden="1">#REF!</definedName>
    <definedName name="BO9C99F13B52A74EB890D5789B98CB5E29" localSheetId="25" hidden="1">#REF!</definedName>
    <definedName name="BO9C99F13B52A74EB890D5789B98CB5E29" hidden="1">#REF!</definedName>
    <definedName name="BO9CA845EC09454761BFF0DC05A2EB3A06" localSheetId="10" hidden="1">#REF!</definedName>
    <definedName name="BO9CA845EC09454761BFF0DC05A2EB3A06" hidden="1">#REF!</definedName>
    <definedName name="BO9CBCC0D3894A44B58DAC2B863B7E25B3" localSheetId="10" hidden="1">#REF!</definedName>
    <definedName name="BO9CBCC0D3894A44B58DAC2B863B7E25B3" hidden="1">#REF!</definedName>
    <definedName name="BO9CCC8A5BD0E94CE7A450335354BBAA57" localSheetId="10" hidden="1">#REF!</definedName>
    <definedName name="BO9CCC8A5BD0E94CE7A450335354BBAA57" hidden="1">#REF!</definedName>
    <definedName name="BO9CEC345C1FA942F3BD104BEB133857F2" localSheetId="10" hidden="1">#REF!</definedName>
    <definedName name="BO9CEC345C1FA942F3BD104BEB133857F2" hidden="1">#REF!</definedName>
    <definedName name="BO9CEDA0A1EF9D4D08B668B573749EC76F" localSheetId="10" hidden="1">#REF!</definedName>
    <definedName name="BO9CEDA0A1EF9D4D08B668B573749EC76F" hidden="1">#REF!</definedName>
    <definedName name="BO9CF4BD0812244316BF5A6F72EE779638" localSheetId="10" hidden="1">#REF!</definedName>
    <definedName name="BO9CF4BD0812244316BF5A6F72EE779638" hidden="1">#REF!</definedName>
    <definedName name="BO9D0CC3A36C1141B3BAC1D990DFF8E548" localSheetId="10" hidden="1">#REF!</definedName>
    <definedName name="BO9D0CC3A36C1141B3BAC1D990DFF8E548" hidden="1">#REF!</definedName>
    <definedName name="BO9D0FB7C1C3B841A59A5E9CAD840B8C0F" localSheetId="10" hidden="1">#REF!</definedName>
    <definedName name="BO9D0FB7C1C3B841A59A5E9CAD840B8C0F" hidden="1">#REF!</definedName>
    <definedName name="BO9D29BEF5122E4539AACF8FB3DA3A12F3" localSheetId="10" hidden="1">#REF!</definedName>
    <definedName name="BO9D29BEF5122E4539AACF8FB3DA3A12F3" hidden="1">#REF!</definedName>
    <definedName name="BO9D2EC89415594DFCBFA383F91B4F5835" localSheetId="10" hidden="1">#REF!</definedName>
    <definedName name="BO9D2EC89415594DFCBFA383F91B4F5835" hidden="1">#REF!</definedName>
    <definedName name="BO9D31DD6E049A4E7FB735DB29E71A97F2" localSheetId="10" hidden="1">#REF!</definedName>
    <definedName name="BO9D31DD6E049A4E7FB735DB29E71A97F2" hidden="1">#REF!</definedName>
    <definedName name="BO9D382EA010864BB39B897D3D6C08CE6F" localSheetId="10" hidden="1">[7]Ketqua!#REF!</definedName>
    <definedName name="BO9D382EA010864BB39B897D3D6C08CE6F" localSheetId="0" hidden="1">#REF!</definedName>
    <definedName name="BO9D382EA010864BB39B897D3D6C08CE6F" hidden="1">[7]Ketqua!#REF!</definedName>
    <definedName name="BO9D40568C162041729FECE5EACF95E36F" localSheetId="10" hidden="1">#REF!</definedName>
    <definedName name="BO9D40568C162041729FECE5EACF95E36F" hidden="1">#REF!</definedName>
    <definedName name="BO9D566E07211A4542B709221142FB26CC" localSheetId="10" hidden="1">#REF!</definedName>
    <definedName name="BO9D566E07211A4542B709221142FB26CC" hidden="1">#REF!</definedName>
    <definedName name="BO9D5B83458C744002B63E411CDE03ECB7" localSheetId="10" hidden="1">#REF!</definedName>
    <definedName name="BO9D5B83458C744002B63E411CDE03ECB7" hidden="1">#REF!</definedName>
    <definedName name="BO9D679CDB0BC745C492504DED9E16F0C1" localSheetId="10" hidden="1">#REF!</definedName>
    <definedName name="BO9D679CDB0BC745C492504DED9E16F0C1" hidden="1">#REF!</definedName>
    <definedName name="BO9D8E5AEE91D145AC8C361FB584A61FB0" localSheetId="10" hidden="1">#REF!</definedName>
    <definedName name="BO9D8E5AEE91D145AC8C361FB584A61FB0" hidden="1">#REF!</definedName>
    <definedName name="BO9D9E159D0FE347688EBFFA8002E44AD0" localSheetId="10" hidden="1">#REF!</definedName>
    <definedName name="BO9D9E159D0FE347688EBFFA8002E44AD0" hidden="1">#REF!</definedName>
    <definedName name="BO9DAD193BB5774035B644B57E4E0C052B" localSheetId="10" hidden="1">#REF!</definedName>
    <definedName name="BO9DAD193BB5774035B644B57E4E0C052B" hidden="1">#REF!</definedName>
    <definedName name="BO9DBD98EF44DB43599D5AF4FF920BC4FE" localSheetId="10" hidden="1">#REF!</definedName>
    <definedName name="BO9DBD98EF44DB43599D5AF4FF920BC4FE" hidden="1">#REF!</definedName>
    <definedName name="BO9DBFA7A314A14358A1BDB1236CC63047" localSheetId="10" hidden="1">#REF!</definedName>
    <definedName name="BO9DBFA7A314A14358A1BDB1236CC63047" hidden="1">#REF!</definedName>
    <definedName name="BO9DE21AB0C811455699C778ECB24B4AD9" localSheetId="10" hidden="1">#REF!</definedName>
    <definedName name="BO9DE21AB0C811455699C778ECB24B4AD9" hidden="1">#REF!</definedName>
    <definedName name="BO9DEDFE5942A34E648C390FC7789F54A7" localSheetId="10" hidden="1">#REF!</definedName>
    <definedName name="BO9DEDFE5942A34E648C390FC7789F54A7" hidden="1">#REF!</definedName>
    <definedName name="BO9DEF2EE08D964A7E8310419E9921EE75" localSheetId="10" hidden="1">#REF!</definedName>
    <definedName name="BO9DEF2EE08D964A7E8310419E9921EE75" hidden="1">#REF!</definedName>
    <definedName name="BO9E003DA1F36B44AB9EC08ACBAEE6F65D" localSheetId="10" hidden="1">#REF!</definedName>
    <definedName name="BO9E003DA1F36B44AB9EC08ACBAEE6F65D" hidden="1">#REF!</definedName>
    <definedName name="BO9E02CEC9FD5A474CAE0151837DDCCD27" localSheetId="10" hidden="1">#REF!</definedName>
    <definedName name="BO9E02CEC9FD5A474CAE0151837DDCCD27" hidden="1">#REF!</definedName>
    <definedName name="BO9E0C25B7E0C84BFE9426A44CBF8937BB" localSheetId="10" hidden="1">#REF!</definedName>
    <definedName name="BO9E0C25B7E0C84BFE9426A44CBF8937BB" hidden="1">#REF!</definedName>
    <definedName name="BO9E3D1164FF204D198D23C9100A1AEA98" localSheetId="10" hidden="1">#REF!</definedName>
    <definedName name="BO9E3D1164FF204D198D23C9100A1AEA98" hidden="1">#REF!</definedName>
    <definedName name="BO9E4FD01082214E3F8437C9DF0F856DBF" localSheetId="10" hidden="1">#REF!</definedName>
    <definedName name="BO9E4FD01082214E3F8437C9DF0F856DBF" hidden="1">#REF!</definedName>
    <definedName name="BO9E52B7B4CF9B4D71A2D5614FA890F443" localSheetId="10" hidden="1">#REF!</definedName>
    <definedName name="BO9E52B7B4CF9B4D71A2D5614FA890F443" hidden="1">#REF!</definedName>
    <definedName name="BO9E592C4A1FD54960AAB050B54EBC10CB" localSheetId="10" hidden="1">#REF!</definedName>
    <definedName name="BO9E592C4A1FD54960AAB050B54EBC10CB" hidden="1">#REF!</definedName>
    <definedName name="BO9E607AF5BE064FB299442D5B6D3479FB" localSheetId="10" hidden="1">#REF!</definedName>
    <definedName name="BO9E607AF5BE064FB299442D5B6D3479FB" hidden="1">#REF!</definedName>
    <definedName name="BO9E638BDAC1EF49E1B331A2651DF806E3" localSheetId="10" hidden="1">#REF!</definedName>
    <definedName name="BO9E638BDAC1EF49E1B331A2651DF806E3" hidden="1">#REF!</definedName>
    <definedName name="BO9E6BBB658B144A95A52B25E62829C5F7" localSheetId="10" hidden="1">#REF!</definedName>
    <definedName name="BO9E6BBB658B144A95A52B25E62829C5F7" hidden="1">#REF!</definedName>
    <definedName name="BO9E79B2F2FD414D0995239E41D7EEB412" localSheetId="10" hidden="1">#REF!</definedName>
    <definedName name="BO9E79B2F2FD414D0995239E41D7EEB412" hidden="1">#REF!</definedName>
    <definedName name="BO9E99CD5583BF4ABC9E6E2B3ECDCCA708" localSheetId="10" hidden="1">#REF!</definedName>
    <definedName name="BO9E99CD5583BF4ABC9E6E2B3ECDCCA708" hidden="1">#REF!</definedName>
    <definedName name="BO9EA1640B67314D7784B5ADB06B85918D" localSheetId="10" hidden="1">#REF!</definedName>
    <definedName name="BO9EA1640B67314D7784B5ADB06B85918D" hidden="1">#REF!</definedName>
    <definedName name="BO9EC96CBE66E94173B9AD6AFFF322328A" localSheetId="10" hidden="1">#REF!</definedName>
    <definedName name="BO9EC96CBE66E94173B9AD6AFFF322328A" hidden="1">#REF!</definedName>
    <definedName name="BO9EE40B3D0579479EA703138ABB06409C" localSheetId="10" hidden="1">#REF!</definedName>
    <definedName name="BO9EE40B3D0579479EA703138ABB06409C" hidden="1">#REF!</definedName>
    <definedName name="BO9EE65237CE8142E28DABAA00F78B15A0" localSheetId="10" hidden="1">#REF!</definedName>
    <definedName name="BO9EE65237CE8142E28DABAA00F78B15A0" hidden="1">#REF!</definedName>
    <definedName name="BO9EEDCF5DB65140C1B2B70A982B0F3E91" localSheetId="10" hidden="1">#REF!</definedName>
    <definedName name="BO9EEDCF5DB65140C1B2B70A982B0F3E91" hidden="1">#REF!</definedName>
    <definedName name="BO9EFE4D2657B548BBB5C13871BBB7BAC2" localSheetId="10" hidden="1">#REF!</definedName>
    <definedName name="BO9EFE4D2657B548BBB5C13871BBB7BAC2" hidden="1">#REF!</definedName>
    <definedName name="BO9F07CBAC4C5F49DE92CC2A52C21CAB7E" localSheetId="10" hidden="1">#REF!</definedName>
    <definedName name="BO9F07CBAC4C5F49DE92CC2A52C21CAB7E" hidden="1">#REF!</definedName>
    <definedName name="BO9F10227E96244783A05F5235335876C8" localSheetId="10" hidden="1">#REF!</definedName>
    <definedName name="BO9F10227E96244783A05F5235335876C8" hidden="1">#REF!</definedName>
    <definedName name="BO9F10FA186178484FABB4E8B074B15420" localSheetId="10" hidden="1">#REF!</definedName>
    <definedName name="BO9F10FA186178484FABB4E8B074B15420" hidden="1">#REF!</definedName>
    <definedName name="BO9F26A0F83AA44AE185F0CBE7F46308A4" localSheetId="10" hidden="1">#REF!</definedName>
    <definedName name="BO9F26A0F83AA44AE185F0CBE7F46308A4" hidden="1">#REF!</definedName>
    <definedName name="BO9F298459EE0D48A59935D8D99AE4ACE1" localSheetId="10" hidden="1">#REF!</definedName>
    <definedName name="BO9F298459EE0D48A59935D8D99AE4ACE1" hidden="1">#REF!</definedName>
    <definedName name="BO9F3149EE152D44A5A91DF5FD2E8AD0C2" localSheetId="10" hidden="1">#REF!</definedName>
    <definedName name="BO9F3149EE152D44A5A91DF5FD2E8AD0C2" hidden="1">#REF!</definedName>
    <definedName name="BO9F34E55FDD3A4D32B20E4E980B02C425" localSheetId="10" hidden="1">#REF!</definedName>
    <definedName name="BO9F34E55FDD3A4D32B20E4E980B02C425" hidden="1">#REF!</definedName>
    <definedName name="BO9F40D694D9684B508FA9A8F103228394" localSheetId="10" hidden="1">#REF!</definedName>
    <definedName name="BO9F40D694D9684B508FA9A8F103228394" hidden="1">#REF!</definedName>
    <definedName name="BO9F4A27EFD11E460095F71A06612D9B82" localSheetId="10" hidden="1">#REF!</definedName>
    <definedName name="BO9F4A27EFD11E460095F71A06612D9B82" hidden="1">#REF!</definedName>
    <definedName name="BO9F4F8274C78042D0BEB7613F8F9B1120" localSheetId="10" hidden="1">#REF!</definedName>
    <definedName name="BO9F4F8274C78042D0BEB7613F8F9B1120" hidden="1">#REF!</definedName>
    <definedName name="BO9F54818F41EF40E6A9F3633AB2F2EA20" localSheetId="10" hidden="1">#REF!</definedName>
    <definedName name="BO9F54818F41EF40E6A9F3633AB2F2EA20" hidden="1">#REF!</definedName>
    <definedName name="BO9F59A2B8F33B445B9BAB375D17851174" localSheetId="10" hidden="1">#REF!</definedName>
    <definedName name="BO9F59A2B8F33B445B9BAB375D17851174" hidden="1">#REF!</definedName>
    <definedName name="BO9F6B8C696CF146C280FEB5D6C749222C" localSheetId="10" hidden="1">#REF!</definedName>
    <definedName name="BO9F6B8C696CF146C280FEB5D6C749222C" hidden="1">#REF!</definedName>
    <definedName name="BO9F71EDDE4E924BF3A0A7E8E09E21BF3A" localSheetId="10" hidden="1">#REF!</definedName>
    <definedName name="BO9F71EDDE4E924BF3A0A7E8E09E21BF3A" hidden="1">#REF!</definedName>
    <definedName name="BO9F763178201E45C3AC52177777B00C3E" localSheetId="10" hidden="1">#REF!</definedName>
    <definedName name="BO9F763178201E45C3AC52177777B00C3E" hidden="1">#REF!</definedName>
    <definedName name="BO9F7F85E5F8D34CDDA86FC6528443462F" localSheetId="10" hidden="1">[8]xml!#REF!</definedName>
    <definedName name="BO9F7F85E5F8D34CDDA86FC6528443462F" localSheetId="0" hidden="1">#REF!</definedName>
    <definedName name="BO9F7F85E5F8D34CDDA86FC6528443462F" hidden="1">[8]xml!#REF!</definedName>
    <definedName name="BO9F8DFCDB096345B68BCF462FC11B9706" localSheetId="10" hidden="1">#REF!</definedName>
    <definedName name="BO9F8DFCDB096345B68BCF462FC11B9706" hidden="1">#REF!</definedName>
    <definedName name="BO9FBFFA7083694DD3AD4640D05A58F483" localSheetId="10" hidden="1">#REF!</definedName>
    <definedName name="BO9FBFFA7083694DD3AD4640D05A58F483" hidden="1">#REF!</definedName>
    <definedName name="BO9FDB53228D304274A31FEEB51F85A06C" localSheetId="10" hidden="1">#REF!</definedName>
    <definedName name="BO9FDB53228D304274A31FEEB51F85A06C" hidden="1">#REF!</definedName>
    <definedName name="BO9FDC777231194DEBAE529B75C7703B12" localSheetId="10" hidden="1">#REF!</definedName>
    <definedName name="BO9FDC777231194DEBAE529B75C7703B12" hidden="1">#REF!</definedName>
    <definedName name="BO9FE9A5BF8BD8442BA30E8B0FCB850D69" localSheetId="10" hidden="1">#REF!</definedName>
    <definedName name="BO9FE9A5BF8BD8442BA30E8B0FCB850D69" hidden="1">#REF!</definedName>
    <definedName name="BOA006F4ABB05B4841864CE9366EE3464D" localSheetId="10" hidden="1">#REF!</definedName>
    <definedName name="BOA006F4ABB05B4841864CE9366EE3464D" hidden="1">#REF!</definedName>
    <definedName name="BOA01AB44C3CB1473A905F71A02375605D" localSheetId="10" hidden="1">#REF!</definedName>
    <definedName name="BOA01AB44C3CB1473A905F71A02375605D" hidden="1">#REF!</definedName>
    <definedName name="BOA026BD8E29134FEA874EB6DD15E9507D" localSheetId="10" hidden="1">#REF!</definedName>
    <definedName name="BOA026BD8E29134FEA874EB6DD15E9507D" hidden="1">#REF!</definedName>
    <definedName name="BOA034EFB2DC1E4E55A8F064011238DBAC" localSheetId="10" hidden="1">#REF!</definedName>
    <definedName name="BOA034EFB2DC1E4E55A8F064011238DBAC" hidden="1">#REF!</definedName>
    <definedName name="BOA038D6F17568471A95ECC63C7C7EE5A5" localSheetId="10" hidden="1">#REF!</definedName>
    <definedName name="BOA038D6F17568471A95ECC63C7C7EE5A5" hidden="1">#REF!</definedName>
    <definedName name="BOA03D360312ED4F30BACC528D9A68ADA8" localSheetId="10" hidden="1">[7]Ketqua!#REF!</definedName>
    <definedName name="BOA03D360312ED4F30BACC528D9A68ADA8" localSheetId="0" hidden="1">#REF!</definedName>
    <definedName name="BOA03D360312ED4F30BACC528D9A68ADA8" hidden="1">[7]Ketqua!#REF!</definedName>
    <definedName name="BOA04463B6BB4147F38D9C9AA41D435B2D" localSheetId="10" hidden="1">#REF!</definedName>
    <definedName name="BOA04463B6BB4147F38D9C9AA41D435B2D" hidden="1">#REF!</definedName>
    <definedName name="BOA06C5CCA5DD647F9984948B45BC34825" localSheetId="10" hidden="1">#REF!</definedName>
    <definedName name="BOA06C5CCA5DD647F9984948B45BC34825" hidden="1">#REF!</definedName>
    <definedName name="BOA07290F0219743E58ED937A47AFEFA7D" localSheetId="10" hidden="1">#REF!</definedName>
    <definedName name="BOA07290F0219743E58ED937A47AFEFA7D" hidden="1">#REF!</definedName>
    <definedName name="BOA0805D20D5424E0F98EEF4B0F54DFE47" localSheetId="10" hidden="1">#REF!</definedName>
    <definedName name="BOA0805D20D5424E0F98EEF4B0F54DFE47" hidden="1">#REF!</definedName>
    <definedName name="BOA092EBD10A39436D961FC4626BA9D54B" localSheetId="10" hidden="1">#REF!</definedName>
    <definedName name="BOA092EBD10A39436D961FC4626BA9D54B" hidden="1">#REF!</definedName>
    <definedName name="BOA0973CD7CB0D4427822DCC15C8DC36E6" localSheetId="10" hidden="1">#REF!</definedName>
    <definedName name="BOA0973CD7CB0D4427822DCC15C8DC36E6" hidden="1">#REF!</definedName>
    <definedName name="BOA09939E62F734F3790CB58BAACFAF893" localSheetId="10" hidden="1">[7]Ketqua!#REF!</definedName>
    <definedName name="BOA09939E62F734F3790CB58BAACFAF893" localSheetId="0" hidden="1">#REF!</definedName>
    <definedName name="BOA09939E62F734F3790CB58BAACFAF893" hidden="1">[7]Ketqua!#REF!</definedName>
    <definedName name="BOA09FAFD901694A93A2FF2944A08E1E84" localSheetId="10" hidden="1">#REF!</definedName>
    <definedName name="BOA09FAFD901694A93A2FF2944A08E1E84" hidden="1">#REF!</definedName>
    <definedName name="BOA0A6F7DBC13340D99A8C09D43A8C5FDD" localSheetId="10" hidden="1">#REF!</definedName>
    <definedName name="BOA0A6F7DBC13340D99A8C09D43A8C5FDD" hidden="1">#REF!</definedName>
    <definedName name="BOA0A8CC93F5D64DCD97471686FFBAD7A1" localSheetId="10" hidden="1">#REF!</definedName>
    <definedName name="BOA0A8CC93F5D64DCD97471686FFBAD7A1" hidden="1">#REF!</definedName>
    <definedName name="BOA0FA4B67BA284BD299EE7E6AE4F796D3" localSheetId="10" hidden="1">#REF!</definedName>
    <definedName name="BOA0FA4B67BA284BD299EE7E6AE4F796D3" hidden="1">#REF!</definedName>
    <definedName name="BOA103EFA0D3EE40399ECD9FAE4B4DC409" localSheetId="10" hidden="1">#REF!</definedName>
    <definedName name="BOA103EFA0D3EE40399ECD9FAE4B4DC409" hidden="1">#REF!</definedName>
    <definedName name="BOA11A3364279C4FC0B49B5233DDFB7141" localSheetId="10" hidden="1">#REF!</definedName>
    <definedName name="BOA11A3364279C4FC0B49B5233DDFB7141" hidden="1">#REF!</definedName>
    <definedName name="BOA128A3FA0B6C4D55AF9568C49CAD3B45" localSheetId="10" hidden="1">#REF!</definedName>
    <definedName name="BOA128A3FA0B6C4D55AF9568C49CAD3B45" hidden="1">#REF!</definedName>
    <definedName name="BOA12F3EEDA20B4FD9B8C4F5748C7E15C6" localSheetId="10" hidden="1">[6]lailo!#REF!</definedName>
    <definedName name="BOA12F3EEDA20B4FD9B8C4F5748C7E15C6" localSheetId="25" hidden="1">#REF!</definedName>
    <definedName name="BOA12F3EEDA20B4FD9B8C4F5748C7E15C6" localSheetId="24" hidden="1">#REF!</definedName>
    <definedName name="BOA12F3EEDA20B4FD9B8C4F5748C7E15C6" localSheetId="22" hidden="1">#REF!</definedName>
    <definedName name="BOA12F3EEDA20B4FD9B8C4F5748C7E15C6" localSheetId="0" hidden="1">#REF!</definedName>
    <definedName name="BOA12F3EEDA20B4FD9B8C4F5748C7E15C6" hidden="1">[6]lailo!#REF!</definedName>
    <definedName name="BOA1352C67E57F45F18A3132F095B04042" localSheetId="10" hidden="1">#REF!</definedName>
    <definedName name="BOA1352C67E57F45F18A3132F095B04042" localSheetId="25" hidden="1">#REF!</definedName>
    <definedName name="BOA1352C67E57F45F18A3132F095B04042" hidden="1">#REF!</definedName>
    <definedName name="BOA13EC5CDB2214E749DF116E65443FF6F" localSheetId="10" hidden="1">[7]Ketqua!#REF!</definedName>
    <definedName name="BOA13EC5CDB2214E749DF116E65443FF6F" localSheetId="0" hidden="1">#REF!</definedName>
    <definedName name="BOA13EC5CDB2214E749DF116E65443FF6F" hidden="1">[7]Ketqua!#REF!</definedName>
    <definedName name="BOA141CE166F8440C3A8CD0C0AB35AE9C6" localSheetId="10" hidden="1">[7]Ketqua!#REF!</definedName>
    <definedName name="BOA141CE166F8440C3A8CD0C0AB35AE9C6" localSheetId="0" hidden="1">#REF!</definedName>
    <definedName name="BOA141CE166F8440C3A8CD0C0AB35AE9C6" hidden="1">[7]Ketqua!#REF!</definedName>
    <definedName name="BOA146747F9920445B838D6464550D1773" localSheetId="10" hidden="1">#REF!</definedName>
    <definedName name="BOA146747F9920445B838D6464550D1773" localSheetId="25" hidden="1">#REF!</definedName>
    <definedName name="BOA146747F9920445B838D6464550D1773" hidden="1">#REF!</definedName>
    <definedName name="BOA152F44A37C4455681690219A61BB8B3" localSheetId="10" hidden="1">#REF!</definedName>
    <definedName name="BOA152F44A37C4455681690219A61BB8B3" hidden="1">#REF!</definedName>
    <definedName name="BOA15AEAA763514B49B56E0598A1F4F5B6" localSheetId="10" hidden="1">#REF!</definedName>
    <definedName name="BOA15AEAA763514B49B56E0598A1F4F5B6" hidden="1">#REF!</definedName>
    <definedName name="BOA161645A570249BAA9140EF1ADACF4CD" localSheetId="0" hidden="1">#REF!</definedName>
    <definedName name="BOA161645A570249BAA9140EF1ADACF4CD" hidden="1">[7]Ketqua!$I$4:$U$4</definedName>
    <definedName name="BOA169A3CB6EE44860BB3708E0DF1BC3AF" localSheetId="10" hidden="1">#REF!</definedName>
    <definedName name="BOA169A3CB6EE44860BB3708E0DF1BC3AF" hidden="1">#REF!</definedName>
    <definedName name="BOA1758065E1644D98A1D35456D11460EC" localSheetId="10" hidden="1">#REF!</definedName>
    <definedName name="BOA1758065E1644D98A1D35456D11460EC" hidden="1">#REF!</definedName>
    <definedName name="BOA1A05E26429E4F3195FA94B46415BFDA" localSheetId="10" hidden="1">#REF!</definedName>
    <definedName name="BOA1A05E26429E4F3195FA94B46415BFDA" hidden="1">#REF!</definedName>
    <definedName name="BOA1E2968796FB4C2684E70A880C2C563B" localSheetId="10" hidden="1">#REF!</definedName>
    <definedName name="BOA1E2968796FB4C2684E70A880C2C563B" localSheetId="25" hidden="1">#REF!</definedName>
    <definedName name="BOA1E2968796FB4C2684E70A880C2C563B" hidden="1">#REF!</definedName>
    <definedName name="BOA1E2A5EE861F49C38EE305E436EEFE96" localSheetId="10" hidden="1">[8]Kehoachchitiet!#REF!</definedName>
    <definedName name="BOA1E2A5EE861F49C38EE305E436EEFE96" localSheetId="0" hidden="1">#REF!</definedName>
    <definedName name="BOA1E2A5EE861F49C38EE305E436EEFE96" hidden="1">[8]Kehoachchitiet!#REF!</definedName>
    <definedName name="BOA1FF26CC55B443828B3455BBCDFFD9E1" localSheetId="10" hidden="1">#REF!</definedName>
    <definedName name="BOA1FF26CC55B443828B3455BBCDFFD9E1" hidden="1">#REF!</definedName>
    <definedName name="BOA203464495D44B83890EDB7027EA84F7" localSheetId="10" hidden="1">#REF!</definedName>
    <definedName name="BOA203464495D44B83890EDB7027EA84F7" hidden="1">#REF!</definedName>
    <definedName name="BOA20E04A39F4B4A3BA218F72A29F29A62" localSheetId="10" hidden="1">#REF!</definedName>
    <definedName name="BOA20E04A39F4B4A3BA218F72A29F29A62" hidden="1">#REF!</definedName>
    <definedName name="BOA226A8EB8CDF40E2A826892868C06AC9" localSheetId="10" hidden="1">#REF!</definedName>
    <definedName name="BOA226A8EB8CDF40E2A826892868C06AC9" hidden="1">#REF!</definedName>
    <definedName name="BOA22B3CD7328748DCA7244693DF118DB7" localSheetId="10" hidden="1">#REF!</definedName>
    <definedName name="BOA22B3CD7328748DCA7244693DF118DB7" hidden="1">#REF!</definedName>
    <definedName name="BOA238E633EA8D43B6938A6FDF897467C5" localSheetId="10" hidden="1">#REF!</definedName>
    <definedName name="BOA238E633EA8D43B6938A6FDF897467C5" hidden="1">#REF!</definedName>
    <definedName name="BOA2412A5E6D57468B938BE2B72C05DA56" localSheetId="10" hidden="1">#REF!</definedName>
    <definedName name="BOA2412A5E6D57468B938BE2B72C05DA56" hidden="1">#REF!</definedName>
    <definedName name="BOA244AF15CBE14BEF83C03EEAC7E9F048" localSheetId="10" hidden="1">#REF!</definedName>
    <definedName name="BOA244AF15CBE14BEF83C03EEAC7E9F048" hidden="1">#REF!</definedName>
    <definedName name="BOA2534E435EDB40A392C16CD7756BF8AC" localSheetId="10" hidden="1">[8]Giaitrinh!#REF!</definedName>
    <definedName name="BOA2534E435EDB40A392C16CD7756BF8AC" localSheetId="0" hidden="1">#REF!</definedName>
    <definedName name="BOA2534E435EDB40A392C16CD7756BF8AC" hidden="1">[8]Giaitrinh!#REF!</definedName>
    <definedName name="BOA25701E9AB1B461DA8DCB7C322980C49" localSheetId="10" hidden="1">#REF!</definedName>
    <definedName name="BOA25701E9AB1B461DA8DCB7C322980C49" hidden="1">#REF!</definedName>
    <definedName name="BOA26F5341832B4FDD924FDA0363189BB2" localSheetId="10" hidden="1">#REF!</definedName>
    <definedName name="BOA26F5341832B4FDD924FDA0363189BB2" hidden="1">#REF!</definedName>
    <definedName name="BOA27561E4E6D54D2E82204A11F24FBE9A" localSheetId="10" hidden="1">#REF!</definedName>
    <definedName name="BOA27561E4E6D54D2E82204A11F24FBE9A" hidden="1">#REF!</definedName>
    <definedName name="BOA283388003664BE3B1DC3A3FFF38FE73" localSheetId="10" hidden="1">#REF!</definedName>
    <definedName name="BOA283388003664BE3B1DC3A3FFF38FE73" hidden="1">#REF!</definedName>
    <definedName name="BOA2859B8A4F184F7D8C8ACEB84BCC80E1" localSheetId="10" hidden="1">#REF!</definedName>
    <definedName name="BOA2859B8A4F184F7D8C8ACEB84BCC80E1" hidden="1">#REF!</definedName>
    <definedName name="BOA289AA4645634A87B4FB1CCD6F128776" localSheetId="10" hidden="1">#REF!</definedName>
    <definedName name="BOA289AA4645634A87B4FB1CCD6F128776" hidden="1">#REF!</definedName>
    <definedName name="BOA2932D13796047F9BE9474AE2E533D39" localSheetId="10" hidden="1">#REF!</definedName>
    <definedName name="BOA2932D13796047F9BE9474AE2E533D39" hidden="1">#REF!</definedName>
    <definedName name="BOA29A022FDF4143D5ABDBC8C38B3D7806" localSheetId="10" hidden="1">#REF!</definedName>
    <definedName name="BOA29A022FDF4143D5ABDBC8C38B3D7806" hidden="1">#REF!</definedName>
    <definedName name="BOA29B3938849B4A3C87A0DE3336238EAE" localSheetId="10" hidden="1">#REF!</definedName>
    <definedName name="BOA29B3938849B4A3C87A0DE3336238EAE" hidden="1">#REF!</definedName>
    <definedName name="BOA29FDB1E987A460A9ACA8783CC2538FB" localSheetId="10" hidden="1">#REF!</definedName>
    <definedName name="BOA29FDB1E987A460A9ACA8783CC2538FB" hidden="1">#REF!</definedName>
    <definedName name="BOA2A0FA23CD564225A72813CC35CFC8D6" localSheetId="10" hidden="1">#REF!</definedName>
    <definedName name="BOA2A0FA23CD564225A72813CC35CFC8D6" hidden="1">#REF!</definedName>
    <definedName name="BOA2BFF17EDE7441DE8B2192F7F4BAB195" localSheetId="10" hidden="1">#REF!</definedName>
    <definedName name="BOA2BFF17EDE7441DE8B2192F7F4BAB195" hidden="1">#REF!</definedName>
    <definedName name="BOA2CC00FFAA57489F9D9480BE93021654" localSheetId="10" hidden="1">#REF!</definedName>
    <definedName name="BOA2CC00FFAA57489F9D9480BE93021654" hidden="1">#REF!</definedName>
    <definedName name="BOA2D1DDA741CE4F6B9D71E5D5771574D6" localSheetId="10" hidden="1">[8]xml!#REF!</definedName>
    <definedName name="BOA2D1DDA741CE4F6B9D71E5D5771574D6" localSheetId="0" hidden="1">#REF!</definedName>
    <definedName name="BOA2D1DDA741CE4F6B9D71E5D5771574D6" hidden="1">[8]xml!#REF!</definedName>
    <definedName name="BOA2E484543D694D02994BC4EC2F655330" localSheetId="10" hidden="1">#REF!</definedName>
    <definedName name="BOA2E484543D694D02994BC4EC2F655330" hidden="1">#REF!</definedName>
    <definedName name="BOA2E89E420EFF429C914C1396BC3B6E85" localSheetId="10" hidden="1">#REF!</definedName>
    <definedName name="BOA2E89E420EFF429C914C1396BC3B6E85" hidden="1">#REF!</definedName>
    <definedName name="BOA2F83AA2B90A4D128D93F12778168CD0" localSheetId="10" hidden="1">#REF!</definedName>
    <definedName name="BOA2F83AA2B90A4D128D93F12778168CD0" hidden="1">#REF!</definedName>
    <definedName name="BOA315AA4931CC4001A9EC8F6920A91C79" localSheetId="10" hidden="1">#REF!</definedName>
    <definedName name="BOA315AA4931CC4001A9EC8F6920A91C79" hidden="1">#REF!</definedName>
    <definedName name="BOA32426FCD5BF4607A33D160E9645EB0D" localSheetId="10" hidden="1">#REF!</definedName>
    <definedName name="BOA32426FCD5BF4607A33D160E9645EB0D" hidden="1">#REF!</definedName>
    <definedName name="BOA329B79A6633435092448BF3EF8FC818" localSheetId="10" hidden="1">#REF!</definedName>
    <definedName name="BOA329B79A6633435092448BF3EF8FC818" hidden="1">#REF!</definedName>
    <definedName name="BOA33A7D819F024B85B56B7D2A2E4484D7" localSheetId="0" hidden="1">#REF!</definedName>
    <definedName name="BOA33A7D819F024B85B56B7D2A2E4484D7" hidden="1">[7]Ketqua!$I$17:$U$17</definedName>
    <definedName name="BOA352B72344F0429E86D9ED262C4398FA" localSheetId="10" hidden="1">#REF!</definedName>
    <definedName name="BOA352B72344F0429E86D9ED262C4398FA" hidden="1">#REF!</definedName>
    <definedName name="BOA35594FBAC6C4023A87A6DCB6BA099EA" localSheetId="10" hidden="1">#REF!</definedName>
    <definedName name="BOA35594FBAC6C4023A87A6DCB6BA099EA" hidden="1">#REF!</definedName>
    <definedName name="BOA37F6F9C519E4F40A4DA2ED6DF252D1D" localSheetId="10" hidden="1">#REF!</definedName>
    <definedName name="BOA37F6F9C519E4F40A4DA2ED6DF252D1D" hidden="1">#REF!</definedName>
    <definedName name="BOA3875A77EC7744BFA6C75D3365CD27B9" localSheetId="10" hidden="1">#REF!</definedName>
    <definedName name="BOA3875A77EC7744BFA6C75D3365CD27B9" hidden="1">#REF!</definedName>
    <definedName name="BOA39EB795244B453F9C0B7BB24072C50B" localSheetId="10" hidden="1">#REF!</definedName>
    <definedName name="BOA39EB795244B453F9C0B7BB24072C50B" hidden="1">#REF!</definedName>
    <definedName name="BOA3ABC3ACDB7C467FA9004B72803A383E" localSheetId="10" hidden="1">#REF!</definedName>
    <definedName name="BOA3ABC3ACDB7C467FA9004B72803A383E" hidden="1">#REF!</definedName>
    <definedName name="BOA3B2EB35C3BF4AD2AE5C9FBEA422359B" localSheetId="10" hidden="1">#REF!</definedName>
    <definedName name="BOA3B2EB35C3BF4AD2AE5C9FBEA422359B" hidden="1">#REF!</definedName>
    <definedName name="BOA3B6C2E31A424B5884BD468565BC45E1" localSheetId="10" hidden="1">#REF!</definedName>
    <definedName name="BOA3B6C2E31A424B5884BD468565BC45E1" hidden="1">#REF!</definedName>
    <definedName name="BOA3C4CE09FB0449E9B7E9CA671975ACCF" localSheetId="10" hidden="1">#REF!</definedName>
    <definedName name="BOA3C4CE09FB0449E9B7E9CA671975ACCF" hidden="1">#REF!</definedName>
    <definedName name="BOA3C7B609878E4121A64E04D6B7F8A65F" localSheetId="10" hidden="1">#REF!</definedName>
    <definedName name="BOA3C7B609878E4121A64E04D6B7F8A65F" hidden="1">#REF!</definedName>
    <definedName name="BOA3F98ABF94274EBDBA8B8C0A346CF6BF" localSheetId="10" hidden="1">#REF!</definedName>
    <definedName name="BOA3F98ABF94274EBDBA8B8C0A346CF6BF" hidden="1">#REF!</definedName>
    <definedName name="BOA42602D37E80421497F71AE8DF396BFB" localSheetId="10" hidden="1">#REF!</definedName>
    <definedName name="BOA42602D37E80421497F71AE8DF396BFB" hidden="1">#REF!</definedName>
    <definedName name="BOA439A957F73944B38D8C767CF10E9716" localSheetId="10" hidden="1">#REF!</definedName>
    <definedName name="BOA439A957F73944B38D8C767CF10E9716" hidden="1">#REF!</definedName>
    <definedName name="BOA44AE348903746CA9B8ABE6EF71D1077" localSheetId="10" hidden="1">#REF!</definedName>
    <definedName name="BOA44AE348903746CA9B8ABE6EF71D1077" hidden="1">#REF!</definedName>
    <definedName name="BOA462C80DE3494FC685782204231EF933" localSheetId="10" hidden="1">#REF!</definedName>
    <definedName name="BOA462C80DE3494FC685782204231EF933" hidden="1">#REF!</definedName>
    <definedName name="BOA4649298C78E4096A85D8FD30642C288" localSheetId="10" hidden="1">#REF!</definedName>
    <definedName name="BOA4649298C78E4096A85D8FD30642C288" hidden="1">#REF!</definedName>
    <definedName name="BOA4655D7AD88B4E3E9DBE986C4E74894C" localSheetId="10" hidden="1">#REF!</definedName>
    <definedName name="BOA4655D7AD88B4E3E9DBE986C4E74894C" hidden="1">#REF!</definedName>
    <definedName name="BOA46D3E826AD34836A0E60CE28F3015D1" localSheetId="10" hidden="1">#REF!</definedName>
    <definedName name="BOA46D3E826AD34836A0E60CE28F3015D1" hidden="1">#REF!</definedName>
    <definedName name="BOA4748AD854304C5B817167E99614D86A" localSheetId="10" hidden="1">#REF!</definedName>
    <definedName name="BOA4748AD854304C5B817167E99614D86A" hidden="1">#REF!</definedName>
    <definedName name="BOA47CF37286DB448EBB70B3729F6F59CC" localSheetId="10" hidden="1">#REF!</definedName>
    <definedName name="BOA47CF37286DB448EBB70B3729F6F59CC" hidden="1">#REF!</definedName>
    <definedName name="BOA47E09412705450888DD8453BF6DCA12" localSheetId="10" hidden="1">#REF!</definedName>
    <definedName name="BOA47E09412705450888DD8453BF6DCA12" hidden="1">#REF!</definedName>
    <definedName name="BOA480A24809644C1CAA54BDDC44F294D9" localSheetId="10" hidden="1">#REF!</definedName>
    <definedName name="BOA480A24809644C1CAA54BDDC44F294D9" hidden="1">#REF!</definedName>
    <definedName name="BOA4940DB879CF4599A4F180784D029065" localSheetId="10" hidden="1">#REF!</definedName>
    <definedName name="BOA4940DB879CF4599A4F180784D029065" hidden="1">#REF!</definedName>
    <definedName name="BOA4A383CBB5DA4205B715E501850002D6" localSheetId="10" hidden="1">#REF!</definedName>
    <definedName name="BOA4A383CBB5DA4205B715E501850002D6" hidden="1">#REF!</definedName>
    <definedName name="BOA4A4F6B69A2C4AB6B5CD14430985CCB0" localSheetId="10" hidden="1">#REF!</definedName>
    <definedName name="BOA4A4F6B69A2C4AB6B5CD14430985CCB0" hidden="1">#REF!</definedName>
    <definedName name="BOA4B854E4A98E4EE8B599A4C36A99C92F" localSheetId="0" hidden="1">#REF!</definedName>
    <definedName name="BOA4B854E4A98E4EE8B599A4C36A99C92F" hidden="1">[7]Ketqua!$X$10:$AJ$10</definedName>
    <definedName name="BOA4DF3CBC0DFB41228237A09E59236542" localSheetId="10" hidden="1">#REF!</definedName>
    <definedName name="BOA4DF3CBC0DFB41228237A09E59236542" hidden="1">#REF!</definedName>
    <definedName name="BOA4DF64C9C3CA43B696B1A8C6180B681B" localSheetId="10" hidden="1">#REF!</definedName>
    <definedName name="BOA4DF64C9C3CA43B696B1A8C6180B681B" hidden="1">#REF!</definedName>
    <definedName name="BOA4ED650C391F4D5183F4E03627D41666" localSheetId="10" hidden="1">#REF!</definedName>
    <definedName name="BOA4ED650C391F4D5183F4E03627D41666" hidden="1">#REF!</definedName>
    <definedName name="BOA4F66357C5124D408BDE2D48F6F81BDA" localSheetId="10" hidden="1">#REF!</definedName>
    <definedName name="BOA4F66357C5124D408BDE2D48F6F81BDA" hidden="1">#REF!</definedName>
    <definedName name="BOA4FC8C2D15F947AD8609EA814791EC02" localSheetId="10" hidden="1">#REF!</definedName>
    <definedName name="BOA4FC8C2D15F947AD8609EA814791EC02" hidden="1">#REF!</definedName>
    <definedName name="BOA50372BAFCAA49439AF1A75FA936229B" localSheetId="10" hidden="1">[9]Giaitrinh!#REF!</definedName>
    <definedName name="BOA50372BAFCAA49439AF1A75FA936229B" localSheetId="0" hidden="1">#REF!</definedName>
    <definedName name="BOA50372BAFCAA49439AF1A75FA936229B" hidden="1">[9]Giaitrinh!#REF!</definedName>
    <definedName name="BOA50776DD34F341719EF3B1C7B8D350A9" localSheetId="10" hidden="1">#REF!</definedName>
    <definedName name="BOA50776DD34F341719EF3B1C7B8D350A9" hidden="1">#REF!</definedName>
    <definedName name="BOA50D35BF58B44C59BF73F7E6757FA980" localSheetId="10" hidden="1">#REF!</definedName>
    <definedName name="BOA50D35BF58B44C59BF73F7E6757FA980" hidden="1">#REF!</definedName>
    <definedName name="BOA518504A72CB404F97B9250DAF6B141C" localSheetId="10" hidden="1">#REF!</definedName>
    <definedName name="BOA518504A72CB404F97B9250DAF6B141C" hidden="1">#REF!</definedName>
    <definedName name="BOA52077D9BB274AFAB79A440D6D5E9C65" localSheetId="10" hidden="1">#REF!</definedName>
    <definedName name="BOA52077D9BB274AFAB79A440D6D5E9C65" hidden="1">#REF!</definedName>
    <definedName name="BOA522AA7990414D558303C13D7EEA8E7C" localSheetId="10" hidden="1">#REF!</definedName>
    <definedName name="BOA522AA7990414D558303C13D7EEA8E7C" hidden="1">#REF!</definedName>
    <definedName name="BOA54577F42D974EFD95DB79ED0E039122" localSheetId="10" hidden="1">#REF!</definedName>
    <definedName name="BOA54577F42D974EFD95DB79ED0E039122" hidden="1">#REF!</definedName>
    <definedName name="BOA55144CF16B44B83A70A3CE1429CAB79" localSheetId="10" hidden="1">#REF!</definedName>
    <definedName name="BOA55144CF16B44B83A70A3CE1429CAB79" hidden="1">#REF!</definedName>
    <definedName name="BOA5563290A14545B291A1460769DA573E" localSheetId="10" hidden="1">#REF!</definedName>
    <definedName name="BOA5563290A14545B291A1460769DA573E" hidden="1">#REF!</definedName>
    <definedName name="BOA556A474DB384B9BA1CAD568D1920BF5" localSheetId="10" hidden="1">#REF!</definedName>
    <definedName name="BOA556A474DB384B9BA1CAD568D1920BF5" hidden="1">#REF!</definedName>
    <definedName name="BOA56250C6D113490494A85508FA96F117" localSheetId="10" hidden="1">#REF!</definedName>
    <definedName name="BOA56250C6D113490494A85508FA96F117" hidden="1">#REF!</definedName>
    <definedName name="BOA569850F54084856964BAC3DD63DE6CF" localSheetId="10" hidden="1">#REF!</definedName>
    <definedName name="BOA569850F54084856964BAC3DD63DE6CF" hidden="1">#REF!</definedName>
    <definedName name="BOA57105DE22D24F41BC5F6A588AD9DFDB" localSheetId="10" hidden="1">#REF!</definedName>
    <definedName name="BOA57105DE22D24F41BC5F6A588AD9DFDB" hidden="1">#REF!</definedName>
    <definedName name="BOA57BAACC082A40159BEF18E4E3DB2ACD" localSheetId="10" hidden="1">#REF!</definedName>
    <definedName name="BOA57BAACC082A40159BEF18E4E3DB2ACD" hidden="1">#REF!</definedName>
    <definedName name="BOA5816702A94C4F9789F32B0767C335FC" localSheetId="10" hidden="1">#REF!</definedName>
    <definedName name="BOA5816702A94C4F9789F32B0767C335FC" hidden="1">#REF!</definedName>
    <definedName name="BOA581B3576FD14DDA8428A257E41BD465" localSheetId="10" hidden="1">#REF!</definedName>
    <definedName name="BOA581B3576FD14DDA8428A257E41BD465" hidden="1">#REF!</definedName>
    <definedName name="BOA59812A6C8F6471D8B7808CD5A2D4E46" localSheetId="10" hidden="1">[8]Giaitrinh!#REF!</definedName>
    <definedName name="BOA59812A6C8F6471D8B7808CD5A2D4E46" localSheetId="0" hidden="1">#REF!</definedName>
    <definedName name="BOA59812A6C8F6471D8B7808CD5A2D4E46" hidden="1">[8]Giaitrinh!#REF!</definedName>
    <definedName name="BOA59C328FE6F9489E983BC5E8CEB12C49" localSheetId="10" hidden="1">#REF!</definedName>
    <definedName name="BOA59C328FE6F9489E983BC5E8CEB12C49" hidden="1">#REF!</definedName>
    <definedName name="BOA5DDD8C7B53F4A399F7458EC992FAB25" localSheetId="10" hidden="1">#REF!</definedName>
    <definedName name="BOA5DDD8C7B53F4A399F7458EC992FAB25" hidden="1">#REF!</definedName>
    <definedName name="BOA5F3303F0029428991ECBD9C0A9612AB" localSheetId="10" hidden="1">#REF!</definedName>
    <definedName name="BOA5F3303F0029428991ECBD9C0A9612AB" hidden="1">#REF!</definedName>
    <definedName name="BOA5F52A81589749329CDCE8685E3175F2" localSheetId="10" hidden="1">#REF!</definedName>
    <definedName name="BOA5F52A81589749329CDCE8685E3175F2" hidden="1">#REF!</definedName>
    <definedName name="BOA6016830A7DF4EB7AFE8DAA66029B319" localSheetId="10" hidden="1">#REF!</definedName>
    <definedName name="BOA6016830A7DF4EB7AFE8DAA66029B319" hidden="1">#REF!</definedName>
    <definedName name="BOA61741D1C15A4602B78F1B159E500C22" localSheetId="10" hidden="1">#REF!</definedName>
    <definedName name="BOA61741D1C15A4602B78F1B159E500C22" hidden="1">#REF!</definedName>
    <definedName name="BOA617E4079642433B8B3B94647637C378" localSheetId="10" hidden="1">#REF!</definedName>
    <definedName name="BOA617E4079642433B8B3B94647637C378" hidden="1">#REF!</definedName>
    <definedName name="BOA61A6AC1202F4579BCCF9BDB3C59424F" localSheetId="10" hidden="1">#REF!</definedName>
    <definedName name="BOA61A6AC1202F4579BCCF9BDB3C59424F" hidden="1">#REF!</definedName>
    <definedName name="BOA63016B9CA5C48358232AA6085522469" localSheetId="10" hidden="1">#REF!</definedName>
    <definedName name="BOA63016B9CA5C48358232AA6085522469" hidden="1">#REF!</definedName>
    <definedName name="BOA632E1E19F6146D8B540BA96DD9F15BF" localSheetId="10" hidden="1">[7]Ketqua!#REF!</definedName>
    <definedName name="BOA632E1E19F6146D8B540BA96DD9F15BF" localSheetId="0" hidden="1">#REF!</definedName>
    <definedName name="BOA632E1E19F6146D8B540BA96DD9F15BF" hidden="1">[7]Ketqua!#REF!</definedName>
    <definedName name="BOA6492DB40AC04A3A80E365CC0ADE8B7D" localSheetId="10" hidden="1">#REF!</definedName>
    <definedName name="BOA6492DB40AC04A3A80E365CC0ADE8B7D" hidden="1">#REF!</definedName>
    <definedName name="BOA65CEC24542D4292AAD5283DBB046FE4" localSheetId="10" hidden="1">#REF!</definedName>
    <definedName name="BOA65CEC24542D4292AAD5283DBB046FE4" hidden="1">#REF!</definedName>
    <definedName name="BOA684382D3DF540B69C2C947110404DBD" localSheetId="10" hidden="1">#REF!</definedName>
    <definedName name="BOA684382D3DF540B69C2C947110404DBD" hidden="1">#REF!</definedName>
    <definedName name="BOA690D3D0B3014F479F8938DA2A24028D" localSheetId="10" hidden="1">#REF!</definedName>
    <definedName name="BOA690D3D0B3014F479F8938DA2A24028D" hidden="1">#REF!</definedName>
    <definedName name="BOA6C4DC084F9741808784C5E58ABF8EEB" localSheetId="10" hidden="1">#REF!</definedName>
    <definedName name="BOA6C4DC084F9741808784C5E58ABF8EEB" hidden="1">#REF!</definedName>
    <definedName name="BOA6CEB363B62D4A5E8653E0BEE5CE80FD" localSheetId="10" hidden="1">#REF!</definedName>
    <definedName name="BOA6CEB363B62D4A5E8653E0BEE5CE80FD" hidden="1">#REF!</definedName>
    <definedName name="BOA6E203E4C48E4F42A3FA31107DA549DE" localSheetId="10" hidden="1">#REF!</definedName>
    <definedName name="BOA6E203E4C48E4F42A3FA31107DA549DE" hidden="1">#REF!</definedName>
    <definedName name="BOA6E22D89726B4A9BBFC5174129578A94" localSheetId="10" hidden="1">#REF!</definedName>
    <definedName name="BOA6E22D89726B4A9BBFC5174129578A94" hidden="1">#REF!</definedName>
    <definedName name="BOA6EAB4CBF9114A5BA124C6C55E274254" localSheetId="10" hidden="1">#REF!</definedName>
    <definedName name="BOA6EAB4CBF9114A5BA124C6C55E274254" hidden="1">#REF!</definedName>
    <definedName name="BOA70749E9ECCF4CA1818678F8E46F0055" localSheetId="10" hidden="1">#REF!</definedName>
    <definedName name="BOA70749E9ECCF4CA1818678F8E46F0055" hidden="1">#REF!</definedName>
    <definedName name="BOA707A60280214C118EE4576BCB8B7DAB" localSheetId="10" hidden="1">[9]Giaitrinh!#REF!</definedName>
    <definedName name="BOA707A60280214C118EE4576BCB8B7DAB" localSheetId="0" hidden="1">#REF!</definedName>
    <definedName name="BOA707A60280214C118EE4576BCB8B7DAB" hidden="1">[9]Giaitrinh!#REF!</definedName>
    <definedName name="BOA712AA636CCB425093E780C6F6E88895" localSheetId="10" hidden="1">#REF!</definedName>
    <definedName name="BOA712AA636CCB425093E780C6F6E88895" hidden="1">#REF!</definedName>
    <definedName name="BOA71E9E0A6B654860B10DCBA2CFBBCEE1" localSheetId="10" hidden="1">#REF!</definedName>
    <definedName name="BOA71E9E0A6B654860B10DCBA2CFBBCEE1" hidden="1">#REF!</definedName>
    <definedName name="BOA728B6EAF7A14885845F7AA7D62EB408" localSheetId="10" hidden="1">#REF!</definedName>
    <definedName name="BOA728B6EAF7A14885845F7AA7D62EB408" hidden="1">#REF!</definedName>
    <definedName name="BOA7455FF6DF214261A4347081C1D9C8EE" localSheetId="10" hidden="1">#REF!</definedName>
    <definedName name="BOA7455FF6DF214261A4347081C1D9C8EE" hidden="1">#REF!</definedName>
    <definedName name="BOA746A2AB5671481DA3DD991C94176C8A" localSheetId="10" hidden="1">#REF!</definedName>
    <definedName name="BOA746A2AB5671481DA3DD991C94176C8A" hidden="1">#REF!</definedName>
    <definedName name="BOA7472CE27BE2443AB87D3947C054158F" localSheetId="10" hidden="1">#REF!</definedName>
    <definedName name="BOA7472CE27BE2443AB87D3947C054158F" hidden="1">#REF!</definedName>
    <definedName name="BOA7493DA3C3234852AED9DDE2E10E4132" localSheetId="10" hidden="1">#REF!</definedName>
    <definedName name="BOA7493DA3C3234852AED9DDE2E10E4132" hidden="1">#REF!</definedName>
    <definedName name="BOA74AA104568E47BD86B932FFDA257D7C" localSheetId="10" hidden="1">#REF!</definedName>
    <definedName name="BOA74AA104568E47BD86B932FFDA257D7C" hidden="1">#REF!</definedName>
    <definedName name="BOA753111F650D4E3095432AD4FD5F611C" localSheetId="10" hidden="1">#REF!</definedName>
    <definedName name="BOA753111F650D4E3095432AD4FD5F611C" hidden="1">#REF!</definedName>
    <definedName name="BOA75545E5DDD144219F5A61A771BF481F" localSheetId="10" hidden="1">#REF!</definedName>
    <definedName name="BOA75545E5DDD144219F5A61A771BF481F" hidden="1">#REF!</definedName>
    <definedName name="BOA771331D481D4B8DB85C4953B28F2BC7" localSheetId="10" hidden="1">#REF!</definedName>
    <definedName name="BOA771331D481D4B8DB85C4953B28F2BC7" hidden="1">#REF!</definedName>
    <definedName name="BOA78A2F476D7443DA9A43D445AD643547" localSheetId="10" hidden="1">#REF!</definedName>
    <definedName name="BOA78A2F476D7443DA9A43D445AD643547" hidden="1">#REF!</definedName>
    <definedName name="BOA791A74458E94B4FBEE935AC97E2C20A" localSheetId="10" hidden="1">#REF!</definedName>
    <definedName name="BOA791A74458E94B4FBEE935AC97E2C20A" hidden="1">#REF!</definedName>
    <definedName name="BOA79FF83862C844F696454C0522D0843E" localSheetId="10" hidden="1">#REF!</definedName>
    <definedName name="BOA79FF83862C844F696454C0522D0843E" hidden="1">#REF!</definedName>
    <definedName name="BOA7A841224BCF4816A8C6F0C97888E4C7" localSheetId="10" hidden="1">#REF!</definedName>
    <definedName name="BOA7A841224BCF4816A8C6F0C97888E4C7" hidden="1">#REF!</definedName>
    <definedName name="BOA7DEC5F243FB4F35912907E0D2F89E0A" localSheetId="10" hidden="1">#REF!</definedName>
    <definedName name="BOA7DEC5F243FB4F35912907E0D2F89E0A" hidden="1">#REF!</definedName>
    <definedName name="BOA7E83106D21847819E57AA451D3CD0AE" localSheetId="10" hidden="1">#REF!</definedName>
    <definedName name="BOA7E83106D21847819E57AA451D3CD0AE" hidden="1">#REF!</definedName>
    <definedName name="BOA7F95C09DDE14ED9ADF146BB8E5485E7" localSheetId="10" hidden="1">#REF!</definedName>
    <definedName name="BOA7F95C09DDE14ED9ADF146BB8E5485E7" hidden="1">#REF!</definedName>
    <definedName name="BOA7FF2C28276841DDA5FD8013F2976256" localSheetId="10" hidden="1">#REF!</definedName>
    <definedName name="BOA7FF2C28276841DDA5FD8013F2976256" hidden="1">#REF!</definedName>
    <definedName name="BOA806F94152BC41B4924D421A3978D877" localSheetId="10" hidden="1">#REF!</definedName>
    <definedName name="BOA806F94152BC41B4924D421A3978D877" hidden="1">#REF!</definedName>
    <definedName name="BOA80A354E42AB46F8BB5D1820B60A5551" localSheetId="10" hidden="1">[7]Ketqua!#REF!</definedName>
    <definedName name="BOA80A354E42AB46F8BB5D1820B60A5551" localSheetId="0" hidden="1">#REF!</definedName>
    <definedName name="BOA80A354E42AB46F8BB5D1820B60A5551" hidden="1">[7]Ketqua!#REF!</definedName>
    <definedName name="BOA80D127E18A246B88B551764EB40D88D" localSheetId="10" hidden="1">#REF!</definedName>
    <definedName name="BOA80D127E18A246B88B551764EB40D88D" hidden="1">#REF!</definedName>
    <definedName name="BOA8206628314E4A578EFEF6514ED8FA60" localSheetId="10" hidden="1">#REF!</definedName>
    <definedName name="BOA8206628314E4A578EFEF6514ED8FA60" hidden="1">#REF!</definedName>
    <definedName name="BOA83C165DFCC4407CA727BF99F0C45526" localSheetId="10" hidden="1">#REF!</definedName>
    <definedName name="BOA83C165DFCC4407CA727BF99F0C45526" hidden="1">#REF!</definedName>
    <definedName name="BOA845FB7BA6F94DD384D9239414F1084D" localSheetId="10" hidden="1">#REF!</definedName>
    <definedName name="BOA845FB7BA6F94DD384D9239414F1084D" hidden="1">#REF!</definedName>
    <definedName name="BOA8540DFBF8EF49C5AB8D4B08918806F3" localSheetId="10" hidden="1">#REF!</definedName>
    <definedName name="BOA8540DFBF8EF49C5AB8D4B08918806F3" hidden="1">#REF!</definedName>
    <definedName name="BOA85953DDC645497D94B1F0DC98AB88F3" localSheetId="10" hidden="1">#REF!</definedName>
    <definedName name="BOA85953DDC645497D94B1F0DC98AB88F3" hidden="1">#REF!</definedName>
    <definedName name="BOA86399A514B142459FA538ED95ED75D7" localSheetId="10" hidden="1">#REF!</definedName>
    <definedName name="BOA86399A514B142459FA538ED95ED75D7" hidden="1">#REF!</definedName>
    <definedName name="BOA867A12A4E9B4122A055945A85515980" localSheetId="10" hidden="1">#REF!</definedName>
    <definedName name="BOA867A12A4E9B4122A055945A85515980" hidden="1">#REF!</definedName>
    <definedName name="BOA867EE6FED6649569D2F804794756A2C" localSheetId="10" hidden="1">#REF!</definedName>
    <definedName name="BOA867EE6FED6649569D2F804794756A2C" hidden="1">#REF!</definedName>
    <definedName name="BOA879FFE6ECBE4F8ABCD12D7BCBA427F4" localSheetId="10" hidden="1">#REF!</definedName>
    <definedName name="BOA879FFE6ECBE4F8ABCD12D7BCBA427F4" hidden="1">#REF!</definedName>
    <definedName name="BOA880BD92CB5B4C59AA5C0A8CA4F5372F" localSheetId="0" hidden="1">#REF!</definedName>
    <definedName name="BOA880BD92CB5B4C59AA5C0A8CA4F5372F" hidden="1">[7]Ketqua!$I$11:$U$11</definedName>
    <definedName name="BOA892C39EF82841FD9511259DD72D5BAC" localSheetId="10" hidden="1">#REF!</definedName>
    <definedName name="BOA892C39EF82841FD9511259DD72D5BAC" hidden="1">#REF!</definedName>
    <definedName name="BOA8957C86FB6643AC809FD39567629B64" localSheetId="10" hidden="1">#REF!</definedName>
    <definedName name="BOA8957C86FB6643AC809FD39567629B64" hidden="1">#REF!</definedName>
    <definedName name="BOA8AB53237752430BB0B4104856BA4E2A" localSheetId="10" hidden="1">#REF!</definedName>
    <definedName name="BOA8AB53237752430BB0B4104856BA4E2A" hidden="1">#REF!</definedName>
    <definedName name="BOA8B6BA915B2046D49E6CCA0FAABA1AB0" localSheetId="10" hidden="1">#REF!</definedName>
    <definedName name="BOA8B6BA915B2046D49E6CCA0FAABA1AB0" hidden="1">#REF!</definedName>
    <definedName name="BOA8B6E7E580EC46D5A167ECCE259105F9" localSheetId="10" hidden="1">#REF!</definedName>
    <definedName name="BOA8B6E7E580EC46D5A167ECCE259105F9" hidden="1">#REF!</definedName>
    <definedName name="BOA8BBACE96EA04C5395CDAD4B7730F1A9" localSheetId="10" hidden="1">#REF!</definedName>
    <definedName name="BOA8BBACE96EA04C5395CDAD4B7730F1A9" hidden="1">#REF!</definedName>
    <definedName name="BOA8BDC17C9B004D55A015D84C15CB45EB" localSheetId="10" hidden="1">#REF!</definedName>
    <definedName name="BOA8BDC17C9B004D55A015D84C15CB45EB" hidden="1">#REF!</definedName>
    <definedName name="BOA8D1E2E64BB645C680E24AB89AEDFCE3" localSheetId="10" hidden="1">#REF!</definedName>
    <definedName name="BOA8D1E2E64BB645C680E24AB89AEDFCE3" hidden="1">#REF!</definedName>
    <definedName name="BOA901AF30926D453BB7505F619BF078C6" localSheetId="10" hidden="1">#REF!</definedName>
    <definedName name="BOA901AF30926D453BB7505F619BF078C6" hidden="1">#REF!</definedName>
    <definedName name="BOA905A35F3C83427BAF8078DEA92E3DCC" localSheetId="10" hidden="1">#REF!</definedName>
    <definedName name="BOA905A35F3C83427BAF8078DEA92E3DCC" hidden="1">#REF!</definedName>
    <definedName name="BOA91942887A174391853984C0DB8FA258" localSheetId="10" hidden="1">#REF!</definedName>
    <definedName name="BOA91942887A174391853984C0DB8FA258" hidden="1">#REF!</definedName>
    <definedName name="BOA924C8471B3D4BEFBFB2779ECB07D4B5" localSheetId="10" hidden="1">#REF!</definedName>
    <definedName name="BOA924C8471B3D4BEFBFB2779ECB07D4B5" hidden="1">#REF!</definedName>
    <definedName name="BOA92A7DA0406B44A3B5068E2C2403AEF8" localSheetId="10" hidden="1">#REF!</definedName>
    <definedName name="BOA92A7DA0406B44A3B5068E2C2403AEF8" hidden="1">#REF!</definedName>
    <definedName name="BOA92CD5ABDF7142A9A3BBE8219AB7AD1E" localSheetId="10" hidden="1">#REF!</definedName>
    <definedName name="BOA92CD5ABDF7142A9A3BBE8219AB7AD1E" hidden="1">#REF!</definedName>
    <definedName name="BOA9348BE012FB4ED0B39EEDCD3E06F5F2" localSheetId="10" hidden="1">#REF!</definedName>
    <definedName name="BOA9348BE012FB4ED0B39EEDCD3E06F5F2" hidden="1">#REF!</definedName>
    <definedName name="BOA936BD839D6F41B1B928DEA2E612643F" localSheetId="10" hidden="1">#REF!</definedName>
    <definedName name="BOA936BD839D6F41B1B928DEA2E612643F" hidden="1">#REF!</definedName>
    <definedName name="BOA941C0CD3F314CADA478A0C1CD85D250" localSheetId="10" hidden="1">#REF!</definedName>
    <definedName name="BOA941C0CD3F314CADA478A0C1CD85D250" hidden="1">#REF!</definedName>
    <definedName name="BOA960BBD34FE24271BB6009F552117A5E" localSheetId="10" hidden="1">#REF!</definedName>
    <definedName name="BOA960BBD34FE24271BB6009F552117A5E" hidden="1">#REF!</definedName>
    <definedName name="BOA97962AF99094B3CAD20F26EF024F3B8" localSheetId="10" hidden="1">#REF!</definedName>
    <definedName name="BOA97962AF99094B3CAD20F26EF024F3B8" hidden="1">#REF!</definedName>
    <definedName name="BOA97D1C5882D9460FB9B7E8BE3E06D7C7" localSheetId="10" hidden="1">#REF!</definedName>
    <definedName name="BOA97D1C5882D9460FB9B7E8BE3E06D7C7" hidden="1">#REF!</definedName>
    <definedName name="BOA981BC77D539446780CCABF5840EB5CC" localSheetId="10" hidden="1">#REF!</definedName>
    <definedName name="BOA981BC77D539446780CCABF5840EB5CC" hidden="1">#REF!</definedName>
    <definedName name="BOA99B3EA44A6444AD81F311DA7CDA0E02" localSheetId="10" hidden="1">#REF!</definedName>
    <definedName name="BOA99B3EA44A6444AD81F311DA7CDA0E02" hidden="1">#REF!</definedName>
    <definedName name="BOA9AFF096E6444A7E8455417EDE43E417" localSheetId="10" hidden="1">#REF!</definedName>
    <definedName name="BOA9AFF096E6444A7E8455417EDE43E417" hidden="1">#REF!</definedName>
    <definedName name="BOA9DCE25621BA40C296FF0BBC64986F2B" localSheetId="10" hidden="1">#REF!</definedName>
    <definedName name="BOA9DCE25621BA40C296FF0BBC64986F2B" hidden="1">#REF!</definedName>
    <definedName name="BOA9DE90E757EF4234987B6089AAE9083F" localSheetId="10" hidden="1">#REF!</definedName>
    <definedName name="BOA9DE90E757EF4234987B6089AAE9083F" hidden="1">#REF!</definedName>
    <definedName name="BOA9E34BE9692245F381021991986CA770" localSheetId="10" hidden="1">#REF!</definedName>
    <definedName name="BOA9E34BE9692245F381021991986CA770" hidden="1">#REF!</definedName>
    <definedName name="BOA9F3030815134B05A7558100392E38FB" localSheetId="10" hidden="1">#REF!</definedName>
    <definedName name="BOA9F3030815134B05A7558100392E38FB" hidden="1">#REF!</definedName>
    <definedName name="BOAA01475766094341BAC5937C45B98679" localSheetId="10" hidden="1">#REF!</definedName>
    <definedName name="BOAA01475766094341BAC5937C45B98679" hidden="1">#REF!</definedName>
    <definedName name="BOAA0860BF715E47AC9514FA50EA6E61AF" localSheetId="10" hidden="1">#REF!</definedName>
    <definedName name="BOAA0860BF715E47AC9514FA50EA6E61AF" hidden="1">#REF!</definedName>
    <definedName name="BOAA1E223595434D068D4C203B89333068" localSheetId="10" hidden="1">[7]Ketqua!#REF!</definedName>
    <definedName name="BOAA1E223595434D068D4C203B89333068" localSheetId="0" hidden="1">#REF!</definedName>
    <definedName name="BOAA1E223595434D068D4C203B89333068" hidden="1">[7]Ketqua!#REF!</definedName>
    <definedName name="BOAA37683A5AAF416AA96E3DADC31E1AC4" localSheetId="10" hidden="1">#REF!</definedName>
    <definedName name="BOAA37683A5AAF416AA96E3DADC31E1AC4" hidden="1">#REF!</definedName>
    <definedName name="BOAA3F9143BD93402B92B4D5E889675490" localSheetId="10" hidden="1">#REF!</definedName>
    <definedName name="BOAA3F9143BD93402B92B4D5E889675490" hidden="1">#REF!</definedName>
    <definedName name="BOAA40E2343D72404E9D802F463443C655" localSheetId="10" hidden="1">#REF!</definedName>
    <definedName name="BOAA40E2343D72404E9D802F463443C655" hidden="1">#REF!</definedName>
    <definedName name="BOAA55DDAA55074BAC962C2EAD02CE9726" localSheetId="10" hidden="1">#REF!</definedName>
    <definedName name="BOAA55DDAA55074BAC962C2EAD02CE9726" hidden="1">#REF!</definedName>
    <definedName name="BOAA652F21BEDB4AC6AC7727649CE8D61F" localSheetId="10" hidden="1">#REF!</definedName>
    <definedName name="BOAA652F21BEDB4AC6AC7727649CE8D61F" hidden="1">#REF!</definedName>
    <definedName name="BOAA653AB974824D93A798765A54C0EB79" localSheetId="10" hidden="1">#REF!</definedName>
    <definedName name="BOAA653AB974824D93A798765A54C0EB79" hidden="1">#REF!</definedName>
    <definedName name="BOAA7F88AD6DC24F15815B41B5545C66B0" localSheetId="10" hidden="1">#REF!</definedName>
    <definedName name="BOAA7F88AD6DC24F15815B41B5545C66B0" hidden="1">#REF!</definedName>
    <definedName name="BOAA7FB2E90CAF41F0A8156714764841D1" localSheetId="10" hidden="1">#REF!</definedName>
    <definedName name="BOAA7FB2E90CAF41F0A8156714764841D1" hidden="1">#REF!</definedName>
    <definedName name="BOAA98F55B3C264C12B78EEDFCEDE06C07" localSheetId="10" hidden="1">#REF!</definedName>
    <definedName name="BOAA98F55B3C264C12B78EEDFCEDE06C07" hidden="1">#REF!</definedName>
    <definedName name="BOAAB11C84339D4299BFC1AA6D04698F2A" localSheetId="10" hidden="1">[6]lailo!#REF!</definedName>
    <definedName name="BOAAB11C84339D4299BFC1AA6D04698F2A" localSheetId="25" hidden="1">#REF!</definedName>
    <definedName name="BOAAB11C84339D4299BFC1AA6D04698F2A" localSheetId="24" hidden="1">#REF!</definedName>
    <definedName name="BOAAB11C84339D4299BFC1AA6D04698F2A" localSheetId="22" hidden="1">#REF!</definedName>
    <definedName name="BOAAB11C84339D4299BFC1AA6D04698F2A" localSheetId="0" hidden="1">#REF!</definedName>
    <definedName name="BOAAB11C84339D4299BFC1AA6D04698F2A" hidden="1">[6]lailo!#REF!</definedName>
    <definedName name="BOAAB249B9593B4344AD2BC41488FF9294" localSheetId="10" hidden="1">#REF!</definedName>
    <definedName name="BOAAB249B9593B4344AD2BC41488FF9294" localSheetId="25" hidden="1">#REF!</definedName>
    <definedName name="BOAAB249B9593B4344AD2BC41488FF9294" hidden="1">#REF!</definedName>
    <definedName name="BOAAF327AFC0664C7091659BAFCB27C490" localSheetId="10" hidden="1">#REF!</definedName>
    <definedName name="BOAAF327AFC0664C7091659BAFCB27C490" hidden="1">#REF!</definedName>
    <definedName name="BOAAF9B49CFC784CCA971E3C64A3E41A64" localSheetId="10" hidden="1">#REF!</definedName>
    <definedName name="BOAAF9B49CFC784CCA971E3C64A3E41A64" localSheetId="25" hidden="1">#REF!</definedName>
    <definedName name="BOAAF9B49CFC784CCA971E3C64A3E41A64" hidden="1">#REF!</definedName>
    <definedName name="BOAAFA5A1A37E6419880DFDAD5355E1D06" localSheetId="10" hidden="1">#REF!</definedName>
    <definedName name="BOAAFA5A1A37E6419880DFDAD5355E1D06" localSheetId="25" hidden="1">#REF!</definedName>
    <definedName name="BOAAFA5A1A37E6419880DFDAD5355E1D06" hidden="1">#REF!</definedName>
    <definedName name="BOAAFFA14D3B8C42998A9CCDB720EFA746" localSheetId="10" hidden="1">#REF!</definedName>
    <definedName name="BOAAFFA14D3B8C42998A9CCDB720EFA746" hidden="1">#REF!</definedName>
    <definedName name="BOAB10402BC8264153B84775082374D8C1" localSheetId="10" hidden="1">#REF!</definedName>
    <definedName name="BOAB10402BC8264153B84775082374D8C1" hidden="1">#REF!</definedName>
    <definedName name="BOAB29207EFA5F431C8F9196A9CBABBF09" localSheetId="10" hidden="1">#REF!</definedName>
    <definedName name="BOAB29207EFA5F431C8F9196A9CBABBF09" hidden="1">#REF!</definedName>
    <definedName name="BOAB2FFF70AB0E4B7DBDC7FC821977E79A" localSheetId="10" hidden="1">#REF!</definedName>
    <definedName name="BOAB2FFF70AB0E4B7DBDC7FC821977E79A" hidden="1">#REF!</definedName>
    <definedName name="BOAB4EA31D04C5441EB64651C401666C2E" localSheetId="10" hidden="1">#REF!</definedName>
    <definedName name="BOAB4EA31D04C5441EB64651C401666C2E" hidden="1">#REF!</definedName>
    <definedName name="BOAB55A49C750F4A04BB95727169E240E7" localSheetId="10" hidden="1">#REF!</definedName>
    <definedName name="BOAB55A49C750F4A04BB95727169E240E7" hidden="1">#REF!</definedName>
    <definedName name="BOAB59664B5FA1468B95E5481856A3ABA4" localSheetId="10" hidden="1">#REF!</definedName>
    <definedName name="BOAB59664B5FA1468B95E5481856A3ABA4" hidden="1">#REF!</definedName>
    <definedName name="BOAB61742FDFEA41718895C17AF1E070B3" localSheetId="10" hidden="1">#REF!</definedName>
    <definedName name="BOAB61742FDFEA41718895C17AF1E070B3" hidden="1">#REF!</definedName>
    <definedName name="BOAB8040E3A5124FA2AD95125626ED80CC" localSheetId="10" hidden="1">#REF!</definedName>
    <definedName name="BOAB8040E3A5124FA2AD95125626ED80CC" hidden="1">#REF!</definedName>
    <definedName name="BOAB82E269C9C44E749643F11D7E8DC781" localSheetId="10" hidden="1">#REF!</definedName>
    <definedName name="BOAB82E269C9C44E749643F11D7E8DC781" hidden="1">#REF!</definedName>
    <definedName name="BOABA37D4AAAF34670989EA3781641E276" localSheetId="10" hidden="1">#REF!</definedName>
    <definedName name="BOABA37D4AAAF34670989EA3781641E276" hidden="1">#REF!</definedName>
    <definedName name="BOABBB8A5582AF477181C945BF9631CC31" localSheetId="10" hidden="1">[7]Ketqua!#REF!</definedName>
    <definedName name="BOABBB8A5582AF477181C945BF9631CC31" localSheetId="0" hidden="1">#REF!</definedName>
    <definedName name="BOABBB8A5582AF477181C945BF9631CC31" hidden="1">[7]Ketqua!#REF!</definedName>
    <definedName name="BOABBC3E842C2D4577BD91AB57CA8D6791" localSheetId="10" hidden="1">#REF!</definedName>
    <definedName name="BOABBC3E842C2D4577BD91AB57CA8D6791" hidden="1">#REF!</definedName>
    <definedName name="BOABBCC65C502741CFA6171DACF843BA39" localSheetId="10" hidden="1">#REF!</definedName>
    <definedName name="BOABBCC65C502741CFA6171DACF843BA39" hidden="1">#REF!</definedName>
    <definedName name="BOABBEDF0B098A4D5BAD03B9ADDF109A8A" localSheetId="10" hidden="1">#REF!</definedName>
    <definedName name="BOABBEDF0B098A4D5BAD03B9ADDF109A8A" hidden="1">#REF!</definedName>
    <definedName name="BOABE17346E5364BC6BC09CCC3833A87D6" localSheetId="10" hidden="1">#REF!</definedName>
    <definedName name="BOABE17346E5364BC6BC09CCC3833A87D6" hidden="1">#REF!</definedName>
    <definedName name="BOABE634B5257648299573C5F63F4789DB" localSheetId="10" hidden="1">#REF!</definedName>
    <definedName name="BOABE634B5257648299573C5F63F4789DB" hidden="1">#REF!</definedName>
    <definedName name="BOABE6D56CADF540788764AC6DE708AE41" localSheetId="10" hidden="1">#REF!</definedName>
    <definedName name="BOABE6D56CADF540788764AC6DE708AE41" hidden="1">#REF!</definedName>
    <definedName name="BOABE796C119AC4DD4AD13723882F95431" localSheetId="10" hidden="1">#REF!</definedName>
    <definedName name="BOABE796C119AC4DD4AD13723882F95431" hidden="1">#REF!</definedName>
    <definedName name="BOABF49C33DA224342BB7F2E87F17C1DB3" localSheetId="10" hidden="1">#REF!</definedName>
    <definedName name="BOABF49C33DA224342BB7F2E87F17C1DB3" hidden="1">#REF!</definedName>
    <definedName name="BOAC02D46F12594606ADE7DD9C89989778" localSheetId="10" hidden="1">#REF!</definedName>
    <definedName name="BOAC02D46F12594606ADE7DD9C89989778" hidden="1">#REF!</definedName>
    <definedName name="BOAC079C7332FB405D90554C0619547187" localSheetId="10" hidden="1">#REF!</definedName>
    <definedName name="BOAC079C7332FB405D90554C0619547187" hidden="1">#REF!</definedName>
    <definedName name="BOAC1900755BEA493D96C5D8B738F821F6" localSheetId="10" hidden="1">#REF!</definedName>
    <definedName name="BOAC1900755BEA493D96C5D8B738F821F6" hidden="1">#REF!</definedName>
    <definedName name="BOAC20EFF8A0BF4A449CF6FC64F7797071" localSheetId="10" hidden="1">#REF!</definedName>
    <definedName name="BOAC20EFF8A0BF4A449CF6FC64F7797071" hidden="1">#REF!</definedName>
    <definedName name="BOAC254DA305B94649A40A1818F4397657" localSheetId="10" hidden="1">#REF!</definedName>
    <definedName name="BOAC254DA305B94649A40A1818F4397657" hidden="1">#REF!</definedName>
    <definedName name="BOAC27256DB5324A7AB0F019D8BBBFFA50" localSheetId="10" hidden="1">#REF!</definedName>
    <definedName name="BOAC27256DB5324A7AB0F019D8BBBFFA50" hidden="1">#REF!</definedName>
    <definedName name="BOAC2BA54B1244447C94697D45AF1623C2" localSheetId="10" hidden="1">#REF!</definedName>
    <definedName name="BOAC2BA54B1244447C94697D45AF1623C2" hidden="1">#REF!</definedName>
    <definedName name="BOAC3E93766CD34580B216A7CF53D20103" localSheetId="10" hidden="1">#REF!</definedName>
    <definedName name="BOAC3E93766CD34580B216A7CF53D20103" hidden="1">#REF!</definedName>
    <definedName name="BOAC42AA5A12354BB6ABF8F402A90E9584" localSheetId="10" hidden="1">#REF!</definedName>
    <definedName name="BOAC42AA5A12354BB6ABF8F402A90E9584" hidden="1">#REF!</definedName>
    <definedName name="BOAC589E242BED4D2782DB5354106024F8" localSheetId="10" hidden="1">#REF!</definedName>
    <definedName name="BOAC589E242BED4D2782DB5354106024F8" hidden="1">#REF!</definedName>
    <definedName name="BOAC61F7699EB644B28983D0AA8E23DC41" localSheetId="10" hidden="1">#REF!</definedName>
    <definedName name="BOAC61F7699EB644B28983D0AA8E23DC41" hidden="1">#REF!</definedName>
    <definedName name="BOAC688BA399274B6C828579F23AF552F0" localSheetId="10" hidden="1">#REF!</definedName>
    <definedName name="BOAC688BA399274B6C828579F23AF552F0" hidden="1">#REF!</definedName>
    <definedName name="BOAC6F009BD4564DF482F3FD521B8DD5EC" localSheetId="10" hidden="1">#REF!</definedName>
    <definedName name="BOAC6F009BD4564DF482F3FD521B8DD5EC" hidden="1">#REF!</definedName>
    <definedName name="BOAC7DFA81944141B4AAA095F10C90F884" localSheetId="10" hidden="1">#REF!</definedName>
    <definedName name="BOAC7DFA81944141B4AAA095F10C90F884" hidden="1">#REF!</definedName>
    <definedName name="BOAC99D26F3C3749C0B07E837B64380195" localSheetId="10" hidden="1">#REF!</definedName>
    <definedName name="BOAC99D26F3C3749C0B07E837B64380195" hidden="1">#REF!</definedName>
    <definedName name="BOAC9D19CAAE6E4BA58BB8B42C2FEB90A0" localSheetId="10" hidden="1">[8]xml!#REF!</definedName>
    <definedName name="BOAC9D19CAAE6E4BA58BB8B42C2FEB90A0" localSheetId="0" hidden="1">#REF!</definedName>
    <definedName name="BOAC9D19CAAE6E4BA58BB8B42C2FEB90A0" hidden="1">[8]xml!#REF!</definedName>
    <definedName name="BOACB00B10EC8E4F8C8358B497747DC6D8" localSheetId="10" hidden="1">#REF!</definedName>
    <definedName name="BOACB00B10EC8E4F8C8358B497747DC6D8" hidden="1">#REF!</definedName>
    <definedName name="BOACB4EB5ACCF641E594B4370068A37C9C" localSheetId="10" hidden="1">#REF!</definedName>
    <definedName name="BOACB4EB5ACCF641E594B4370068A37C9C" hidden="1">#REF!</definedName>
    <definedName name="BOACBE6399B62B4EE0940B3DE41E102E4C" localSheetId="10" hidden="1">[7]Ketqua!#REF!</definedName>
    <definedName name="BOACBE6399B62B4EE0940B3DE41E102E4C" localSheetId="0" hidden="1">#REF!</definedName>
    <definedName name="BOACBE6399B62B4EE0940B3DE41E102E4C" hidden="1">[7]Ketqua!#REF!</definedName>
    <definedName name="BOACC1A393A0E84692B8D52F9A7AA2DA18" localSheetId="10" hidden="1">#REF!</definedName>
    <definedName name="BOACC1A393A0E84692B8D52F9A7AA2DA18" hidden="1">#REF!</definedName>
    <definedName name="BOACF5FD6570824E3C96A90193052BBD0B" localSheetId="10" hidden="1">#REF!</definedName>
    <definedName name="BOACF5FD6570824E3C96A90193052BBD0B" localSheetId="25" hidden="1">#REF!</definedName>
    <definedName name="BOACF5FD6570824E3C96A90193052BBD0B" hidden="1">#REF!</definedName>
    <definedName name="BOAD0868B57674469FAEBAADBB497C74BA" localSheetId="10" hidden="1">#REF!</definedName>
    <definedName name="BOAD0868B57674469FAEBAADBB497C74BA" localSheetId="25" hidden="1">#REF!</definedName>
    <definedName name="BOAD0868B57674469FAEBAADBB497C74BA" hidden="1">#REF!</definedName>
    <definedName name="BOAD0F026DF7974FB398A8875797779089" localSheetId="10" hidden="1">#REF!</definedName>
    <definedName name="BOAD0F026DF7974FB398A8875797779089" localSheetId="25" hidden="1">#REF!</definedName>
    <definedName name="BOAD0F026DF7974FB398A8875797779089" hidden="1">#REF!</definedName>
    <definedName name="BOAD109524018746029F061D1102BE87A6" localSheetId="10" hidden="1">#REF!</definedName>
    <definedName name="BOAD109524018746029F061D1102BE87A6" hidden="1">#REF!</definedName>
    <definedName name="BOAD1714D8D753476785B2A34D98446407" localSheetId="10" hidden="1">#REF!</definedName>
    <definedName name="BOAD1714D8D753476785B2A34D98446407" hidden="1">#REF!</definedName>
    <definedName name="BOAD18DDE0978E4523B5DB503B3DD0530F" localSheetId="10" hidden="1">#REF!</definedName>
    <definedName name="BOAD18DDE0978E4523B5DB503B3DD0530F" hidden="1">#REF!</definedName>
    <definedName name="BOAD20497ABDDF428683C9AA6B905928CA" localSheetId="10" hidden="1">#REF!</definedName>
    <definedName name="BOAD20497ABDDF428683C9AA6B905928CA" hidden="1">#REF!</definedName>
    <definedName name="BOAD4C8585543C420C9900B3D1DE628AFD" localSheetId="10" hidden="1">#REF!</definedName>
    <definedName name="BOAD4C8585543C420C9900B3D1DE628AFD" hidden="1">#REF!</definedName>
    <definedName name="BOAD51263348C74E31A45ED9361BB8E768" localSheetId="10" hidden="1">#REF!</definedName>
    <definedName name="BOAD51263348C74E31A45ED9361BB8E768" hidden="1">#REF!</definedName>
    <definedName name="BOAD51D154FD2A44888BB75B466BB3E12D" localSheetId="10" hidden="1">#REF!</definedName>
    <definedName name="BOAD51D154FD2A44888BB75B466BB3E12D" hidden="1">#REF!</definedName>
    <definedName name="BOAD616A0644E843968166BAAF341567A8" localSheetId="10" hidden="1">#REF!</definedName>
    <definedName name="BOAD616A0644E843968166BAAF341567A8" hidden="1">#REF!</definedName>
    <definedName name="BOAD67323FB34B41F68D678F348C3EE180" localSheetId="10" hidden="1">#REF!</definedName>
    <definedName name="BOAD67323FB34B41F68D678F348C3EE180" hidden="1">#REF!</definedName>
    <definedName name="BOAD9B53F3B63740B18D3775C2FC0BEF7F" localSheetId="10" hidden="1">#REF!</definedName>
    <definedName name="BOAD9B53F3B63740B18D3775C2FC0BEF7F" hidden="1">#REF!</definedName>
    <definedName name="BOADA7B463158B4CDE8AB36B4F72817DAD" localSheetId="10" hidden="1">#REF!</definedName>
    <definedName name="BOADA7B463158B4CDE8AB36B4F72817DAD" hidden="1">#REF!</definedName>
    <definedName name="BOADAF0A087880435C925996C1AAEA8F22" localSheetId="10" hidden="1">#REF!</definedName>
    <definedName name="BOADAF0A087880435C925996C1AAEA8F22" hidden="1">#REF!</definedName>
    <definedName name="BOADEA752D0A9F4765BC7D7C566BFED409" localSheetId="10" hidden="1">#REF!</definedName>
    <definedName name="BOADEA752D0A9F4765BC7D7C566BFED409" hidden="1">#REF!</definedName>
    <definedName name="BOADF5449B6E78471788DE53CF0F67654B" localSheetId="10" hidden="1">#REF!</definedName>
    <definedName name="BOADF5449B6E78471788DE53CF0F67654B" hidden="1">#REF!</definedName>
    <definedName name="BOADF5EDCE176E45429B9FB32CEB349C04" localSheetId="10" hidden="1">#REF!</definedName>
    <definedName name="BOADF5EDCE176E45429B9FB32CEB349C04" hidden="1">#REF!</definedName>
    <definedName name="BOAE03B6416C174C3C959BE294997057DF" localSheetId="10" hidden="1">[9]Giaitrinh!#REF!</definedName>
    <definedName name="BOAE03B6416C174C3C959BE294997057DF" localSheetId="0" hidden="1">#REF!</definedName>
    <definedName name="BOAE03B6416C174C3C959BE294997057DF" hidden="1">[9]Giaitrinh!#REF!</definedName>
    <definedName name="BOAE216CC5B8D845F8813B2A359845EA1B" localSheetId="10" hidden="1">#REF!</definedName>
    <definedName name="BOAE216CC5B8D845F8813B2A359845EA1B" hidden="1">#REF!</definedName>
    <definedName name="BOAE295A2356024909986D303C5B70AF71" localSheetId="10" hidden="1">#REF!</definedName>
    <definedName name="BOAE295A2356024909986D303C5B70AF71" hidden="1">#REF!</definedName>
    <definedName name="BOAE2DB0A19A4B422BA3B306218E74F053" localSheetId="10" hidden="1">#REF!</definedName>
    <definedName name="BOAE2DB0A19A4B422BA3B306218E74F053" hidden="1">#REF!</definedName>
    <definedName name="BOAE4073CA1ED04D1DB1E227D28BA177DD" localSheetId="10" hidden="1">#REF!</definedName>
    <definedName name="BOAE4073CA1ED04D1DB1E227D28BA177DD" hidden="1">#REF!</definedName>
    <definedName name="BOAE43C9E5ED7544BF9AA630E3E7AC4A0F" localSheetId="10" hidden="1">[7]Ketqua!#REF!</definedName>
    <definedName name="BOAE43C9E5ED7544BF9AA630E3E7AC4A0F" localSheetId="0" hidden="1">#REF!</definedName>
    <definedName name="BOAE43C9E5ED7544BF9AA630E3E7AC4A0F" hidden="1">[7]Ketqua!#REF!</definedName>
    <definedName name="BOAE4C8B932C004E6DBD20DD30CA3B1C31" localSheetId="10" hidden="1">#REF!</definedName>
    <definedName name="BOAE4C8B932C004E6DBD20DD30CA3B1C31" hidden="1">#REF!</definedName>
    <definedName name="BOAE62644DF78A4A79879DE7E6C0CC7E80" localSheetId="10" hidden="1">#REF!</definedName>
    <definedName name="BOAE62644DF78A4A79879DE7E6C0CC7E80" hidden="1">#REF!</definedName>
    <definedName name="BOAE6A42DF7B264DF2A1C13174620DCAD0" localSheetId="10" hidden="1">#REF!</definedName>
    <definedName name="BOAE6A42DF7B264DF2A1C13174620DCAD0" hidden="1">#REF!</definedName>
    <definedName name="BOAE845F26838B4190AB1940D3C571CCD4" localSheetId="10" hidden="1">#REF!</definedName>
    <definedName name="BOAE845F26838B4190AB1940D3C571CCD4" hidden="1">#REF!</definedName>
    <definedName name="BOAE8A454357A54A7496954F9B58CDE6BA" localSheetId="10" hidden="1">#REF!</definedName>
    <definedName name="BOAE8A454357A54A7496954F9B58CDE6BA" hidden="1">#REF!</definedName>
    <definedName name="BOAE8FCAC5D5AF4CBB8C97C5BFCA8A3F71" localSheetId="10" hidden="1">#REF!</definedName>
    <definedName name="BOAE8FCAC5D5AF4CBB8C97C5BFCA8A3F71" hidden="1">#REF!</definedName>
    <definedName name="BOAE9A5402D50645F0AF1D1E3ECB6210EA" localSheetId="10" hidden="1">#REF!</definedName>
    <definedName name="BOAE9A5402D50645F0AF1D1E3ECB6210EA" hidden="1">#REF!</definedName>
    <definedName name="BOAEB5105A7F20486E8B6F6E1B13A29BCE" localSheetId="10" hidden="1">#REF!</definedName>
    <definedName name="BOAEB5105A7F20486E8B6F6E1B13A29BCE" hidden="1">#REF!</definedName>
    <definedName name="BOAECC4E2710DA49978423665B98EFB884" localSheetId="10" hidden="1">#REF!</definedName>
    <definedName name="BOAECC4E2710DA49978423665B98EFB884" localSheetId="25" hidden="1">#REF!</definedName>
    <definedName name="BOAECC4E2710DA49978423665B98EFB884" hidden="1">#REF!</definedName>
    <definedName name="BOAEDD543BADF14D9EA25B3AA584C0E475" localSheetId="10" hidden="1">#REF!</definedName>
    <definedName name="BOAEDD543BADF14D9EA25B3AA584C0E475" localSheetId="25" hidden="1">#REF!</definedName>
    <definedName name="BOAEDD543BADF14D9EA25B3AA584C0E475" hidden="1">#REF!</definedName>
    <definedName name="BOAEDE2D12CB7E485F9D076390A0D1B42E" localSheetId="10" hidden="1">#REF!</definedName>
    <definedName name="BOAEDE2D12CB7E485F9D076390A0D1B42E" hidden="1">#REF!</definedName>
    <definedName name="BOAEE4C7AD3A0D4945BAAE43130AE8345F" localSheetId="10" hidden="1">#REF!</definedName>
    <definedName name="BOAEE4C7AD3A0D4945BAAE43130AE8345F" hidden="1">#REF!</definedName>
    <definedName name="BOAF1B98F1E4DC4A63B1711F6E8BC3F91E" localSheetId="10" hidden="1">[7]Ketqua!#REF!</definedName>
    <definedName name="BOAF1B98F1E4DC4A63B1711F6E8BC3F91E" localSheetId="0" hidden="1">#REF!</definedName>
    <definedName name="BOAF1B98F1E4DC4A63B1711F6E8BC3F91E" hidden="1">[7]Ketqua!#REF!</definedName>
    <definedName name="BOAF2A59C7AB284CBC9C9842486CA487DB" localSheetId="10" hidden="1">#REF!</definedName>
    <definedName name="BOAF2A59C7AB284CBC9C9842486CA487DB" localSheetId="25" hidden="1">#REF!</definedName>
    <definedName name="BOAF2A59C7AB284CBC9C9842486CA487DB" hidden="1">#REF!</definedName>
    <definedName name="BOAF632807084E4AE9A37796276AFC117D" localSheetId="10" hidden="1">#REF!</definedName>
    <definedName name="BOAF632807084E4AE9A37796276AFC117D" hidden="1">#REF!</definedName>
    <definedName name="BOAF651A9896FF42F0BDE2EF05576DFDD4" localSheetId="10" hidden="1">#REF!</definedName>
    <definedName name="BOAF651A9896FF42F0BDE2EF05576DFDD4" hidden="1">#REF!</definedName>
    <definedName name="BOAF70E8C078C44B15848B0157DAEB030D" localSheetId="10" hidden="1">#REF!</definedName>
    <definedName name="BOAF70E8C078C44B15848B0157DAEB030D" hidden="1">#REF!</definedName>
    <definedName name="BOAF8E97A633AE4FB7BA6538C295FFDAB0" localSheetId="10" hidden="1">#REF!</definedName>
    <definedName name="BOAF8E97A633AE4FB7BA6538C295FFDAB0" hidden="1">#REF!</definedName>
    <definedName name="BOAFB48AC82A044805A64B6552F84ABBAA" localSheetId="10" hidden="1">#REF!</definedName>
    <definedName name="BOAFB48AC82A044805A64B6552F84ABBAA" hidden="1">#REF!</definedName>
    <definedName name="BOAFB5008126224A26BA881737AA508EB3" localSheetId="10" hidden="1">#REF!</definedName>
    <definedName name="BOAFB5008126224A26BA881737AA508EB3" hidden="1">#REF!</definedName>
    <definedName name="BOAFBF5BC91E864459B81AE95D7785A432" localSheetId="10" hidden="1">#REF!</definedName>
    <definedName name="BOAFBF5BC91E864459B81AE95D7785A432" hidden="1">#REF!</definedName>
    <definedName name="BOAFD8DF7EACA74EA2B318FDBFC14617AF" localSheetId="10" hidden="1">#REF!</definedName>
    <definedName name="BOAFD8DF7EACA74EA2B318FDBFC14617AF" hidden="1">#REF!</definedName>
    <definedName name="BOAFE182F766BE4779BE06CF0DCFCE9311" localSheetId="10" hidden="1">#REF!</definedName>
    <definedName name="BOAFE182F766BE4779BE06CF0DCFCE9311" hidden="1">#REF!</definedName>
    <definedName name="BOAFEF08D3BC8E4FA4AF0F9B54EC8311E3" localSheetId="10" hidden="1">#REF!</definedName>
    <definedName name="BOAFEF08D3BC8E4FA4AF0F9B54EC8311E3" hidden="1">#REF!</definedName>
    <definedName name="BOAFFA253B0A494FF99EAD581A3593F29C" localSheetId="10" hidden="1">#REF!</definedName>
    <definedName name="BOAFFA253B0A494FF99EAD581A3593F29C" hidden="1">#REF!</definedName>
    <definedName name="boâk3" localSheetId="11" hidden="1">{"'Sheet1'!$L$16"}</definedName>
    <definedName name="boâk3" hidden="1">{"'Sheet1'!$L$16"}</definedName>
    <definedName name="BOB0005FEC357741F1B08AFDCDA6737282" localSheetId="10" hidden="1">#REF!</definedName>
    <definedName name="BOB0005FEC357741F1B08AFDCDA6737282" hidden="1">#REF!</definedName>
    <definedName name="BOB0049AA4CD4D4D1892427D67B519DEA4" localSheetId="10" hidden="1">#REF!</definedName>
    <definedName name="BOB0049AA4CD4D4D1892427D67B519DEA4" hidden="1">#REF!</definedName>
    <definedName name="BOB01F42041F9B4FD590138210D0FAEC59" localSheetId="10" hidden="1">#REF!</definedName>
    <definedName name="BOB01F42041F9B4FD590138210D0FAEC59" hidden="1">#REF!</definedName>
    <definedName name="BOB024884F944F4BE897DA31369F91C40B" localSheetId="10" hidden="1">#REF!</definedName>
    <definedName name="BOB024884F944F4BE897DA31369F91C40B" hidden="1">#REF!</definedName>
    <definedName name="BOB024CCF181264ECE85BFF081215167FF" localSheetId="10" hidden="1">#REF!</definedName>
    <definedName name="BOB024CCF181264ECE85BFF081215167FF" hidden="1">#REF!</definedName>
    <definedName name="BOB02BC9D528FA4B75B01C33BF857A715D" localSheetId="10" hidden="1">#REF!</definedName>
    <definedName name="BOB02BC9D528FA4B75B01C33BF857A715D" hidden="1">#REF!</definedName>
    <definedName name="BOB0303C1B628447BCA7FB11706C51960E" localSheetId="10" hidden="1">#REF!</definedName>
    <definedName name="BOB0303C1B628447BCA7FB11706C51960E" hidden="1">#REF!</definedName>
    <definedName name="BOB06879D010704034846308A026AC0104" localSheetId="10" hidden="1">#REF!</definedName>
    <definedName name="BOB06879D010704034846308A026AC0104" hidden="1">#REF!</definedName>
    <definedName name="BOB07B7C18C6C940DCA55EFA4F331BC4D8" localSheetId="10" hidden="1">#REF!</definedName>
    <definedName name="BOB07B7C18C6C940DCA55EFA4F331BC4D8" hidden="1">#REF!</definedName>
    <definedName name="BOB0A173BB0A3E41EBAA502CCDCED916FA" localSheetId="10" hidden="1">#REF!</definedName>
    <definedName name="BOB0A173BB0A3E41EBAA502CCDCED916FA" hidden="1">#REF!</definedName>
    <definedName name="BOB0A8006A5C3C4137AF2318AB5D1BB7FC" localSheetId="10" hidden="1">#REF!</definedName>
    <definedName name="BOB0A8006A5C3C4137AF2318AB5D1BB7FC" hidden="1">#REF!</definedName>
    <definedName name="BOB0ADE433516B4482B5672D405EDF049B" localSheetId="10" hidden="1">#REF!</definedName>
    <definedName name="BOB0ADE433516B4482B5672D405EDF049B" hidden="1">#REF!</definedName>
    <definedName name="BOB0B5EBB01010451C850F99AE34C5C492" localSheetId="10" hidden="1">#REF!</definedName>
    <definedName name="BOB0B5EBB01010451C850F99AE34C5C492" hidden="1">#REF!</definedName>
    <definedName name="BOB0BE7D4CE6D14C9DA36D1C928B2C6AE6" localSheetId="10" hidden="1">#REF!</definedName>
    <definedName name="BOB0BE7D4CE6D14C9DA36D1C928B2C6AE6" hidden="1">#REF!</definedName>
    <definedName name="BOB0C47C0F6B6341EDA110D37233A5DC39" localSheetId="10" hidden="1">#REF!</definedName>
    <definedName name="BOB0C47C0F6B6341EDA110D37233A5DC39" hidden="1">#REF!</definedName>
    <definedName name="BOB0CACCD738524BF98BF13A8D99CB826A" localSheetId="10" hidden="1">#REF!</definedName>
    <definedName name="BOB0CACCD738524BF98BF13A8D99CB826A" hidden="1">#REF!</definedName>
    <definedName name="BOB0D1157E835946EF8B49FC7A4D347D33" localSheetId="10" hidden="1">#REF!</definedName>
    <definedName name="BOB0D1157E835946EF8B49FC7A4D347D33" hidden="1">#REF!</definedName>
    <definedName name="BOB0D2AF1AC1F1427A846060FD12E3CC32" localSheetId="10" hidden="1">#REF!</definedName>
    <definedName name="BOB0D2AF1AC1F1427A846060FD12E3CC32" hidden="1">#REF!</definedName>
    <definedName name="BOB0DB03BB544B4DDC80F0339B570ABDFD" localSheetId="10" hidden="1">#REF!</definedName>
    <definedName name="BOB0DB03BB544B4DDC80F0339B570ABDFD" hidden="1">#REF!</definedName>
    <definedName name="BOB0DE2293AB3D439CABB387AA445D830E" localSheetId="10" hidden="1">#REF!</definedName>
    <definedName name="BOB0DE2293AB3D439CABB387AA445D830E" hidden="1">#REF!</definedName>
    <definedName name="BOB0E665E57F50460EAFE68DA73B20B1FB" localSheetId="10" hidden="1">#REF!</definedName>
    <definedName name="BOB0E665E57F50460EAFE68DA73B20B1FB" hidden="1">#REF!</definedName>
    <definedName name="BOB10B2889454D4065AB5DBDCE170B9FBC" localSheetId="10" hidden="1">#REF!</definedName>
    <definedName name="BOB10B2889454D4065AB5DBDCE170B9FBC" hidden="1">#REF!</definedName>
    <definedName name="BOB11060B5867C45D4993AC9F1A7E144B0" localSheetId="10" hidden="1">#REF!</definedName>
    <definedName name="BOB11060B5867C45D4993AC9F1A7E144B0" hidden="1">#REF!</definedName>
    <definedName name="BOB118B30094824A7BB27DE65C8F1CA545" localSheetId="10" hidden="1">#REF!</definedName>
    <definedName name="BOB118B30094824A7BB27DE65C8F1CA545" hidden="1">#REF!</definedName>
    <definedName name="BOB11D84AB9CB346269E0235E71A883A60" localSheetId="10" hidden="1">#REF!</definedName>
    <definedName name="BOB11D84AB9CB346269E0235E71A883A60" hidden="1">#REF!</definedName>
    <definedName name="BOB11E3C10088E4498AEAA83D086237A5F" localSheetId="10" hidden="1">[7]Ketqua!#REF!</definedName>
    <definedName name="BOB11E3C10088E4498AEAA83D086237A5F" localSheetId="0" hidden="1">#REF!</definedName>
    <definedName name="BOB11E3C10088E4498AEAA83D086237A5F" hidden="1">[7]Ketqua!#REF!</definedName>
    <definedName name="BOB1378CE222264DCFA73EBB47436B5203" localSheetId="10" hidden="1">#REF!</definedName>
    <definedName name="BOB1378CE222264DCFA73EBB47436B5203" hidden="1">#REF!</definedName>
    <definedName name="BOB13AB377472C4EDEBB446C5D4CFD7FF3" localSheetId="10" hidden="1">#REF!</definedName>
    <definedName name="BOB13AB377472C4EDEBB446C5D4CFD7FF3" hidden="1">#REF!</definedName>
    <definedName name="BOB150CA86B28B4403A5EE78CB121C47A8" localSheetId="10" hidden="1">#REF!</definedName>
    <definedName name="BOB150CA86B28B4403A5EE78CB121C47A8" hidden="1">#REF!</definedName>
    <definedName name="BOB164B6102F874C55A0CDB3820F15FD1E" localSheetId="10" hidden="1">#REF!</definedName>
    <definedName name="BOB164B6102F874C55A0CDB3820F15FD1E" hidden="1">#REF!</definedName>
    <definedName name="BOB184616FB5BC4637B82004F40B23E788" localSheetId="10" hidden="1">#REF!</definedName>
    <definedName name="BOB184616FB5BC4637B82004F40B23E788" hidden="1">#REF!</definedName>
    <definedName name="BOB185D168B4244E8483A302F590E19A55" localSheetId="10" hidden="1">#REF!</definedName>
    <definedName name="BOB185D168B4244E8483A302F590E19A55" hidden="1">#REF!</definedName>
    <definedName name="BOB188E5D80CE54C6E9C0C0A1FA286C203" localSheetId="10" hidden="1">#REF!</definedName>
    <definedName name="BOB188E5D80CE54C6E9C0C0A1FA286C203" hidden="1">#REF!</definedName>
    <definedName name="BOB18CA3F64CB04767AED01AA8490DB779" localSheetId="10" hidden="1">#REF!</definedName>
    <definedName name="BOB18CA3F64CB04767AED01AA8490DB779" hidden="1">#REF!</definedName>
    <definedName name="BOB192B41B51FB4D3290C8EF0B144C8A4C" localSheetId="10" hidden="1">#REF!</definedName>
    <definedName name="BOB192B41B51FB4D3290C8EF0B144C8A4C" hidden="1">#REF!</definedName>
    <definedName name="BOB19B4ED5A5DF4C8AAA9FAB05B282DC3E" localSheetId="10" hidden="1">#REF!</definedName>
    <definedName name="BOB19B4ED5A5DF4C8AAA9FAB05B282DC3E" hidden="1">#REF!</definedName>
    <definedName name="BOB1A32C6099FF4546A04BF8812180DAC5" localSheetId="10" hidden="1">#REF!</definedName>
    <definedName name="BOB1A32C6099FF4546A04BF8812180DAC5" hidden="1">#REF!</definedName>
    <definedName name="BOB1F1C272A006471A914ACD7DF91D3F84" localSheetId="10" hidden="1">[7]Ketqua!#REF!</definedName>
    <definedName name="BOB1F1C272A006471A914ACD7DF91D3F84" localSheetId="0" hidden="1">#REF!</definedName>
    <definedName name="BOB1F1C272A006471A914ACD7DF91D3F84" hidden="1">[7]Ketqua!#REF!</definedName>
    <definedName name="BOB1F3558029C34A18BE2B422B0D9601AB" localSheetId="10" hidden="1">#REF!</definedName>
    <definedName name="BOB1F3558029C34A18BE2B422B0D9601AB" hidden="1">#REF!</definedName>
    <definedName name="BOB1FC6C03F3E749DF83826D310F4971EC" localSheetId="10" hidden="1">#REF!</definedName>
    <definedName name="BOB1FC6C03F3E749DF83826D310F4971EC" hidden="1">#REF!</definedName>
    <definedName name="BOB2121768159748418F929263EFA12598" localSheetId="10" hidden="1">#REF!</definedName>
    <definedName name="BOB2121768159748418F929263EFA12598" hidden="1">#REF!</definedName>
    <definedName name="BOB2174B9FD1A845A0AE1CE36C64119C7B" localSheetId="10" hidden="1">#REF!</definedName>
    <definedName name="BOB2174B9FD1A845A0AE1CE36C64119C7B" hidden="1">#REF!</definedName>
    <definedName name="BOB2187ECA0E1B4D86BE3F24606F147AA6" localSheetId="10" hidden="1">#REF!</definedName>
    <definedName name="BOB2187ECA0E1B4D86BE3F24606F147AA6" hidden="1">#REF!</definedName>
    <definedName name="BOB21C3FD8E21A44B2B586FFD7C3FC4E2D" localSheetId="10" hidden="1">#REF!</definedName>
    <definedName name="BOB21C3FD8E21A44B2B586FFD7C3FC4E2D" hidden="1">#REF!</definedName>
    <definedName name="BOB230A453DC64451DB1350892857D7E50" localSheetId="10" hidden="1">#REF!</definedName>
    <definedName name="BOB230A453DC64451DB1350892857D7E50" hidden="1">#REF!</definedName>
    <definedName name="BOB231078CC1BE4BFB9F70EDEC1BC2E95E" localSheetId="10" hidden="1">#REF!</definedName>
    <definedName name="BOB231078CC1BE4BFB9F70EDEC1BC2E95E" hidden="1">#REF!</definedName>
    <definedName name="BOB2405573CB0740B1863A54342D6FBB8F" localSheetId="10" hidden="1">#REF!</definedName>
    <definedName name="BOB2405573CB0740B1863A54342D6FBB8F" hidden="1">#REF!</definedName>
    <definedName name="BOB25C2C23C245424EB9EE1D9E9F34950B" localSheetId="10" hidden="1">#REF!</definedName>
    <definedName name="BOB25C2C23C245424EB9EE1D9E9F34950B" hidden="1">#REF!</definedName>
    <definedName name="BOB26205A33F8B495DB98591C55C49AFEB" localSheetId="10" hidden="1">#REF!</definedName>
    <definedName name="BOB26205A33F8B495DB98591C55C49AFEB" hidden="1">#REF!</definedName>
    <definedName name="BOB262E38128BE44AFACB9773BC536ACC0" localSheetId="10" hidden="1">#REF!</definedName>
    <definedName name="BOB262E38128BE44AFACB9773BC536ACC0" hidden="1">#REF!</definedName>
    <definedName name="BOB283D9F9D72443F7A979A2F7F8EE33AA" localSheetId="10" hidden="1">#REF!</definedName>
    <definedName name="BOB283D9F9D72443F7A979A2F7F8EE33AA" hidden="1">#REF!</definedName>
    <definedName name="BOB28D198A17724199854C56E873CA3CD9" localSheetId="10" hidden="1">#REF!</definedName>
    <definedName name="BOB28D198A17724199854C56E873CA3CD9" hidden="1">#REF!</definedName>
    <definedName name="BOB2CDB6289A4B4BB4A3FAB1C2EAB572B6" localSheetId="10" hidden="1">#REF!</definedName>
    <definedName name="BOB2CDB6289A4B4BB4A3FAB1C2EAB572B6" hidden="1">#REF!</definedName>
    <definedName name="BOB2CFF02E995448899DD7AA9BFA754975" localSheetId="10" hidden="1">[8]xml!#REF!</definedName>
    <definedName name="BOB2CFF02E995448899DD7AA9BFA754975" localSheetId="0" hidden="1">#REF!</definedName>
    <definedName name="BOB2CFF02E995448899DD7AA9BFA754975" hidden="1">[8]xml!#REF!</definedName>
    <definedName name="BOB2E6C59B39DD4FDDADBB253AB1CA4A42" localSheetId="10" hidden="1">#REF!</definedName>
    <definedName name="BOB2E6C59B39DD4FDDADBB253AB1CA4A42" hidden="1">#REF!</definedName>
    <definedName name="BOB2EC1F6E53524B0FB3EAAB47B75E1A4A" localSheetId="10" hidden="1">#REF!</definedName>
    <definedName name="BOB2EC1F6E53524B0FB3EAAB47B75E1A4A" hidden="1">#REF!</definedName>
    <definedName name="BOB2F6FFE34E634C66A9B57DE44435AB83" localSheetId="10" hidden="1">#REF!</definedName>
    <definedName name="BOB2F6FFE34E634C66A9B57DE44435AB83" hidden="1">#REF!</definedName>
    <definedName name="BOB2FF2C05B4B24566A4378E9F6A30DAA6" localSheetId="10" hidden="1">[9]Giaitrinh!#REF!</definedName>
    <definedName name="BOB2FF2C05B4B24566A4378E9F6A30DAA6" localSheetId="0" hidden="1">#REF!</definedName>
    <definedName name="BOB2FF2C05B4B24566A4378E9F6A30DAA6" hidden="1">[9]Giaitrinh!#REF!</definedName>
    <definedName name="BOB30878E62D94405B94EB42E77D410AA6" localSheetId="10" hidden="1">#REF!</definedName>
    <definedName name="BOB30878E62D94405B94EB42E77D410AA6" hidden="1">#REF!</definedName>
    <definedName name="BOB32873555AE143EA88E5ECB11A189316" localSheetId="10" hidden="1">#REF!</definedName>
    <definedName name="BOB32873555AE143EA88E5ECB11A189316" hidden="1">#REF!</definedName>
    <definedName name="BOB329501850594F9189215DD4D0EF8766" localSheetId="10" hidden="1">#REF!</definedName>
    <definedName name="BOB329501850594F9189215DD4D0EF8766" hidden="1">#REF!</definedName>
    <definedName name="BOB35A440D208A4881A3ABF94FA1592708" localSheetId="10" hidden="1">#REF!</definedName>
    <definedName name="BOB35A440D208A4881A3ABF94FA1592708" hidden="1">#REF!</definedName>
    <definedName name="BOB38D67F23F9D4FC7BC49234B4E6C543E" localSheetId="10" hidden="1">#REF!</definedName>
    <definedName name="BOB38D67F23F9D4FC7BC49234B4E6C543E" hidden="1">#REF!</definedName>
    <definedName name="BOB393F60FD434431697488CF3B58AF759" localSheetId="10" hidden="1">#REF!</definedName>
    <definedName name="BOB393F60FD434431697488CF3B58AF759" hidden="1">#REF!</definedName>
    <definedName name="BOB394F8C1BC9E4FFFB00A89B6B1F07030" localSheetId="10" hidden="1">#REF!</definedName>
    <definedName name="BOB394F8C1BC9E4FFFB00A89B6B1F07030" hidden="1">#REF!</definedName>
    <definedName name="BOB395CA91DEAD4CCC9061F1B642223103" localSheetId="10" hidden="1">#REF!</definedName>
    <definedName name="BOB395CA91DEAD4CCC9061F1B642223103" hidden="1">#REF!</definedName>
    <definedName name="BOB3B219A51230444381894BD848BAC154" localSheetId="10" hidden="1">#REF!</definedName>
    <definedName name="BOB3B219A51230444381894BD848BAC154" hidden="1">#REF!</definedName>
    <definedName name="BOB3BED51348A144A482D58659F020672D" localSheetId="10" hidden="1">#REF!</definedName>
    <definedName name="BOB3BED51348A144A482D58659F020672D" hidden="1">#REF!</definedName>
    <definedName name="BOB3C5CC03F6A34326A9609245B8E768CE" localSheetId="10" hidden="1">#REF!</definedName>
    <definedName name="BOB3C5CC03F6A34326A9609245B8E768CE" hidden="1">#REF!</definedName>
    <definedName name="BOB3CE1CD35A54422E875DB187D2308B05" localSheetId="10" hidden="1">#REF!</definedName>
    <definedName name="BOB3CE1CD35A54422E875DB187D2308B05" hidden="1">#REF!</definedName>
    <definedName name="BOB3E2F4C5C24F4FDB859294B731A7526D" localSheetId="10" hidden="1">#REF!</definedName>
    <definedName name="BOB3E2F4C5C24F4FDB859294B731A7526D" hidden="1">#REF!</definedName>
    <definedName name="BOB40E52CEE8564B77A41F6A21CE7B305D" localSheetId="10" hidden="1">#REF!</definedName>
    <definedName name="BOB40E52CEE8564B77A41F6A21CE7B305D" hidden="1">#REF!</definedName>
    <definedName name="BOB416943CDCFB4F43AA7C6819E2F9B12D" localSheetId="10" hidden="1">#REF!</definedName>
    <definedName name="BOB416943CDCFB4F43AA7C6819E2F9B12D" hidden="1">#REF!</definedName>
    <definedName name="BOB42CD81F746C4B4E95ACCE3D02580BE7" localSheetId="10" hidden="1">#REF!</definedName>
    <definedName name="BOB42CD81F746C4B4E95ACCE3D02580BE7" hidden="1">#REF!</definedName>
    <definedName name="BOB43E8F503CCB4AF8BF46E83C4606A14A" localSheetId="10" hidden="1">#REF!</definedName>
    <definedName name="BOB43E8F503CCB4AF8BF46E83C4606A14A" hidden="1">#REF!</definedName>
    <definedName name="BOB43F86CF00F74F48B06EECB2304B477D" localSheetId="10" hidden="1">#REF!</definedName>
    <definedName name="BOB43F86CF00F74F48B06EECB2304B477D" hidden="1">#REF!</definedName>
    <definedName name="BOB445E9AD75E847939A2B1557BF5971F9" localSheetId="10" hidden="1">#REF!</definedName>
    <definedName name="BOB445E9AD75E847939A2B1557BF5971F9" hidden="1">#REF!</definedName>
    <definedName name="BOB44D38CF9AD74198A7DF868ABCE46418" localSheetId="10" hidden="1">#REF!</definedName>
    <definedName name="BOB44D38CF9AD74198A7DF868ABCE46418" hidden="1">#REF!</definedName>
    <definedName name="BOB45883938D764C47AD4E572DD596ECB1" localSheetId="10" hidden="1">#REF!</definedName>
    <definedName name="BOB45883938D764C47AD4E572DD596ECB1" hidden="1">#REF!</definedName>
    <definedName name="BOB479A46B5B804011BD5757EB99D00230" localSheetId="10" hidden="1">#REF!</definedName>
    <definedName name="BOB479A46B5B804011BD5757EB99D00230" hidden="1">#REF!</definedName>
    <definedName name="BOB47EC867FA694A8EA6C1398390EEDAF4" localSheetId="10" hidden="1">#REF!</definedName>
    <definedName name="BOB47EC867FA694A8EA6C1398390EEDAF4" hidden="1">#REF!</definedName>
    <definedName name="BOB47FC43118E146BDB3CAAF1100AE4BA9" localSheetId="10" hidden="1">#REF!</definedName>
    <definedName name="BOB47FC43118E146BDB3CAAF1100AE4BA9" hidden="1">#REF!</definedName>
    <definedName name="BOB495CE962C54487E97B309BB06596846" localSheetId="10" hidden="1">#REF!</definedName>
    <definedName name="BOB495CE962C54487E97B309BB06596846" hidden="1">#REF!</definedName>
    <definedName name="BOB499772055A24A87B84BB365CB71EF04" localSheetId="10" hidden="1">#REF!</definedName>
    <definedName name="BOB499772055A24A87B84BB365CB71EF04" hidden="1">#REF!</definedName>
    <definedName name="BOB49D75FC4F944B8BA43274A1AC9F7C6C" localSheetId="10" hidden="1">#REF!</definedName>
    <definedName name="BOB49D75FC4F944B8BA43274A1AC9F7C6C" hidden="1">#REF!</definedName>
    <definedName name="BOB4A5DEAD9211473FB9CAA0729DF86EC7" localSheetId="10" hidden="1">#REF!</definedName>
    <definedName name="BOB4A5DEAD9211473FB9CAA0729DF86EC7" hidden="1">#REF!</definedName>
    <definedName name="BOB4A87CDC6FDE4A35B1775778E7BB3283" localSheetId="10" hidden="1">#REF!</definedName>
    <definedName name="BOB4A87CDC6FDE4A35B1775778E7BB3283" hidden="1">#REF!</definedName>
    <definedName name="BOB4AC7EF692F84E2DA30ABC01858F46BF" localSheetId="10" hidden="1">#REF!</definedName>
    <definedName name="BOB4AC7EF692F84E2DA30ABC01858F46BF" hidden="1">#REF!</definedName>
    <definedName name="BOB4D58F6CEA4F46F39E33BABEF09100B9" localSheetId="10" hidden="1">#REF!</definedName>
    <definedName name="BOB4D58F6CEA4F46F39E33BABEF09100B9" hidden="1">#REF!</definedName>
    <definedName name="BOB4E2CA0EE6E74647B60DA3564245A717" localSheetId="10" hidden="1">#REF!</definedName>
    <definedName name="BOB4E2CA0EE6E74647B60DA3564245A717" hidden="1">#REF!</definedName>
    <definedName name="BOB4F909951281411BA3D0308FE1DB1279" localSheetId="10" hidden="1">#REF!</definedName>
    <definedName name="BOB4F909951281411BA3D0308FE1DB1279" hidden="1">#REF!</definedName>
    <definedName name="BOB50BF41DCD164684B1F2B21C949F656F" localSheetId="10" hidden="1">#REF!</definedName>
    <definedName name="BOB50BF41DCD164684B1F2B21C949F656F" hidden="1">#REF!</definedName>
    <definedName name="BOB525C53518AB4A02BE25D4B41ACF2016" localSheetId="10" hidden="1">#REF!</definedName>
    <definedName name="BOB525C53518AB4A02BE25D4B41ACF2016" localSheetId="25" hidden="1">#REF!</definedName>
    <definedName name="BOB525C53518AB4A02BE25D4B41ACF2016" hidden="1">#REF!</definedName>
    <definedName name="BOB53972A3FF444E36B5C5A6F9314FEF44" localSheetId="10" hidden="1">#REF!</definedName>
    <definedName name="BOB53972A3FF444E36B5C5A6F9314FEF44" localSheetId="25" hidden="1">#REF!</definedName>
    <definedName name="BOB53972A3FF444E36B5C5A6F9314FEF44" hidden="1">#REF!</definedName>
    <definedName name="BOB53F19375DA7437B9A71EF65654A8304" localSheetId="10" hidden="1">#REF!</definedName>
    <definedName name="BOB53F19375DA7437B9A71EF65654A8304" localSheetId="25" hidden="1">#REF!</definedName>
    <definedName name="BOB53F19375DA7437B9A71EF65654A8304" hidden="1">#REF!</definedName>
    <definedName name="BOB546E34B99724FD190B40D9FA545C0A1" localSheetId="10" hidden="1">#REF!</definedName>
    <definedName name="BOB546E34B99724FD190B40D9FA545C0A1" hidden="1">#REF!</definedName>
    <definedName name="BOB56475FD822948B7A28C547B153EB0B6" localSheetId="10" hidden="1">#REF!</definedName>
    <definedName name="BOB56475FD822948B7A28C547B153EB0B6" hidden="1">#REF!</definedName>
    <definedName name="BOB57709B4B68746E7B7B36AE6CD17CA91" localSheetId="10" hidden="1">#REF!</definedName>
    <definedName name="BOB57709B4B68746E7B7B36AE6CD17CA91" hidden="1">#REF!</definedName>
    <definedName name="BOB5800D5CE2E347D5B60A49B83A20920C" localSheetId="10" hidden="1">#REF!</definedName>
    <definedName name="BOB5800D5CE2E347D5B60A49B83A20920C" hidden="1">#REF!</definedName>
    <definedName name="BOB586C45A216D499AB66025CE7A6B7F8A" localSheetId="10" hidden="1">#REF!</definedName>
    <definedName name="BOB586C45A216D499AB66025CE7A6B7F8A" hidden="1">#REF!</definedName>
    <definedName name="BOB58C2859469F4F7E8180DA5462279541" localSheetId="10" hidden="1">#REF!</definedName>
    <definedName name="BOB58C2859469F4F7E8180DA5462279541" hidden="1">#REF!</definedName>
    <definedName name="BOB596E9268DED478AB9C99865ADF4A688" localSheetId="10" hidden="1">#REF!</definedName>
    <definedName name="BOB596E9268DED478AB9C99865ADF4A688" hidden="1">#REF!</definedName>
    <definedName name="BOB599A09F8E8C43EDA96DE5174F3C32D0" localSheetId="10" hidden="1">#REF!</definedName>
    <definedName name="BOB599A09F8E8C43EDA96DE5174F3C32D0" hidden="1">#REF!</definedName>
    <definedName name="BOB5CF8FE1F8DB4D92A2D9F21738C1DD7B" localSheetId="10" hidden="1">#REF!</definedName>
    <definedName name="BOB5CF8FE1F8DB4D92A2D9F21738C1DD7B" hidden="1">#REF!</definedName>
    <definedName name="BOB5D1339BC11C47F9996A96FA13719AC5" localSheetId="10" hidden="1">#REF!</definedName>
    <definedName name="BOB5D1339BC11C47F9996A96FA13719AC5" hidden="1">#REF!</definedName>
    <definedName name="BOB5D13E5D44334A739359F65EDFA9ADB4" localSheetId="10" hidden="1">#REF!</definedName>
    <definedName name="BOB5D13E5D44334A739359F65EDFA9ADB4" hidden="1">#REF!</definedName>
    <definedName name="BOB5D16031AAE94686A01B98E3F1B32BB1" localSheetId="10" hidden="1">[7]Ketqua!#REF!</definedName>
    <definedName name="BOB5D16031AAE94686A01B98E3F1B32BB1" localSheetId="0" hidden="1">#REF!</definedName>
    <definedName name="BOB5D16031AAE94686A01B98E3F1B32BB1" hidden="1">[7]Ketqua!#REF!</definedName>
    <definedName name="BOB5E7D5E3D37A45A2B0423392CFC0180B" localSheetId="10" hidden="1">#REF!</definedName>
    <definedName name="BOB5E7D5E3D37A45A2B0423392CFC0180B" hidden="1">#REF!</definedName>
    <definedName name="BOB61F1D7767114687812A69756748869E" localSheetId="10" hidden="1">[6]lailo!#REF!</definedName>
    <definedName name="BOB61F1D7767114687812A69756748869E" localSheetId="25" hidden="1">#REF!</definedName>
    <definedName name="BOB61F1D7767114687812A69756748869E" localSheetId="24" hidden="1">#REF!</definedName>
    <definedName name="BOB61F1D7767114687812A69756748869E" localSheetId="22" hidden="1">#REF!</definedName>
    <definedName name="BOB61F1D7767114687812A69756748869E" localSheetId="0" hidden="1">#REF!</definedName>
    <definedName name="BOB61F1D7767114687812A69756748869E" hidden="1">[6]lailo!#REF!</definedName>
    <definedName name="BOB63700DC41E8405192EC6B4CED6A1B62" localSheetId="0" hidden="1">#REF!</definedName>
    <definedName name="BOB63700DC41E8405192EC6B4CED6A1B62" hidden="1">[7]Ketqua!$I$8:$AJ$23</definedName>
    <definedName name="BOB664A434F7C242089CB97CD90496E73A" localSheetId="10" hidden="1">#REF!</definedName>
    <definedName name="BOB664A434F7C242089CB97CD90496E73A" hidden="1">#REF!</definedName>
    <definedName name="BOB666B5A1CA664A37B71F765D2CEA59FD" localSheetId="10" hidden="1">#REF!</definedName>
    <definedName name="BOB666B5A1CA664A37B71F765D2CEA59FD" hidden="1">#REF!</definedName>
    <definedName name="BOB666F4C81F064229824D71C1ACDD7D25" localSheetId="10" hidden="1">#REF!</definedName>
    <definedName name="BOB666F4C81F064229824D71C1ACDD7D25" localSheetId="25" hidden="1">#REF!</definedName>
    <definedName name="BOB666F4C81F064229824D71C1ACDD7D25" hidden="1">#REF!</definedName>
    <definedName name="BOB6711245BFC04DC491D154B426C58F12" localSheetId="10" hidden="1">#REF!</definedName>
    <definedName name="BOB6711245BFC04DC491D154B426C58F12" hidden="1">#REF!</definedName>
    <definedName name="BOB67CDFE7D8564CF2B432FB362DF5E4EC" localSheetId="10" hidden="1">#REF!</definedName>
    <definedName name="BOB67CDFE7D8564CF2B432FB362DF5E4EC" localSheetId="25" hidden="1">#REF!</definedName>
    <definedName name="BOB67CDFE7D8564CF2B432FB362DF5E4EC" hidden="1">#REF!</definedName>
    <definedName name="BOB6847AB6F9074269B19E5A286DD0E87D" localSheetId="10" hidden="1">#REF!</definedName>
    <definedName name="BOB6847AB6F9074269B19E5A286DD0E87D" localSheetId="25" hidden="1">#REF!</definedName>
    <definedName name="BOB6847AB6F9074269B19E5A286DD0E87D" hidden="1">#REF!</definedName>
    <definedName name="BOB6870DB4AF074130A54E1277C2C63A76" localSheetId="10" hidden="1">#REF!</definedName>
    <definedName name="BOB6870DB4AF074130A54E1277C2C63A76" hidden="1">#REF!</definedName>
    <definedName name="BOB69A54AB6B0843AA8F5A296614E69E51" localSheetId="10" hidden="1">#REF!</definedName>
    <definedName name="BOB69A54AB6B0843AA8F5A296614E69E51" hidden="1">#REF!</definedName>
    <definedName name="BOB6A0A16FDDBC445698D5A7013BFF4FAD" localSheetId="10" hidden="1">#REF!</definedName>
    <definedName name="BOB6A0A16FDDBC445698D5A7013BFF4FAD" hidden="1">#REF!</definedName>
    <definedName name="BOB6A457D7367441AF833D44B69FA81AB6" localSheetId="10" hidden="1">#REF!</definedName>
    <definedName name="BOB6A457D7367441AF833D44B69FA81AB6" hidden="1">#REF!</definedName>
    <definedName name="BOB6BE203896AE4B5F9E9159DF242E4376" localSheetId="10" hidden="1">#REF!</definedName>
    <definedName name="BOB6BE203896AE4B5F9E9159DF242E4376" hidden="1">#REF!</definedName>
    <definedName name="BOB6D129999EB44AFD9CF95BD75D6F32D5" localSheetId="10" hidden="1">#REF!</definedName>
    <definedName name="BOB6D129999EB44AFD9CF95BD75D6F32D5" hidden="1">#REF!</definedName>
    <definedName name="BOB6D73283C9BC4F85BC7AEA002E570DEE" localSheetId="10" hidden="1">#REF!</definedName>
    <definedName name="BOB6D73283C9BC4F85BC7AEA002E570DEE" hidden="1">#REF!</definedName>
    <definedName name="BOB6DE128EBDC34CDBA0BD884A6F7C123F" localSheetId="10" hidden="1">#REF!</definedName>
    <definedName name="BOB6DE128EBDC34CDBA0BD884A6F7C123F" hidden="1">#REF!</definedName>
    <definedName name="BOB6E0FE0BC9F54AA39091C68F180696BA" localSheetId="10" hidden="1">#REF!</definedName>
    <definedName name="BOB6E0FE0BC9F54AA39091C68F180696BA" hidden="1">#REF!</definedName>
    <definedName name="BOB6E1122AFC4141AA87003E5075AEB9A7" localSheetId="10" hidden="1">#REF!</definedName>
    <definedName name="BOB6E1122AFC4141AA87003E5075AEB9A7" hidden="1">#REF!</definedName>
    <definedName name="BOB6EFB2EA5A0B4E55BF5DE792AE3FBB08" localSheetId="10" hidden="1">#REF!</definedName>
    <definedName name="BOB6EFB2EA5A0B4E55BF5DE792AE3FBB08" hidden="1">#REF!</definedName>
    <definedName name="BOB6FE0DC7564F4CF19EFE12E8331481FA" localSheetId="10" hidden="1">#REF!</definedName>
    <definedName name="BOB6FE0DC7564F4CF19EFE12E8331481FA" hidden="1">#REF!</definedName>
    <definedName name="BOB708B38059ED4CA8BCD9FA179C36EB24" localSheetId="10" hidden="1">#REF!</definedName>
    <definedName name="BOB708B38059ED4CA8BCD9FA179C36EB24" hidden="1">#REF!</definedName>
    <definedName name="BOB7145384A50344518D8FD9948CD1C4E7" localSheetId="10" hidden="1">#REF!</definedName>
    <definedName name="BOB7145384A50344518D8FD9948CD1C4E7" hidden="1">#REF!</definedName>
    <definedName name="BOB72930F608574554957BB4C2630750F3" localSheetId="10" hidden="1">#REF!</definedName>
    <definedName name="BOB72930F608574554957BB4C2630750F3" hidden="1">#REF!</definedName>
    <definedName name="BOB72AA02BF9A34E5883D50DF5166AA840" localSheetId="10" hidden="1">#REF!</definedName>
    <definedName name="BOB72AA02BF9A34E5883D50DF5166AA840" hidden="1">#REF!</definedName>
    <definedName name="BOB73244D126D84E6FBBB6019A4C10FE40" localSheetId="10" hidden="1">#REF!</definedName>
    <definedName name="BOB73244D126D84E6FBBB6019A4C10FE40" hidden="1">#REF!</definedName>
    <definedName name="BOB738380A5C4F44718CE18A24DB8669B8" localSheetId="10" hidden="1">#REF!</definedName>
    <definedName name="BOB738380A5C4F44718CE18A24DB8669B8" hidden="1">#REF!</definedName>
    <definedName name="BOB740B50D59FA4EB29F2E8DBE8D7A2963" localSheetId="10" hidden="1">[8]xml!#REF!</definedName>
    <definedName name="BOB740B50D59FA4EB29F2E8DBE8D7A2963" localSheetId="0" hidden="1">#REF!</definedName>
    <definedName name="BOB740B50D59FA4EB29F2E8DBE8D7A2963" hidden="1">[8]xml!#REF!</definedName>
    <definedName name="BOB745ABB0C9DD4252A2C7D60FF6CA5E11" localSheetId="10" hidden="1">#REF!</definedName>
    <definedName name="BOB745ABB0C9DD4252A2C7D60FF6CA5E11" hidden="1">#REF!</definedName>
    <definedName name="BOB75514712DB1432096F03400D2F79140" localSheetId="10" hidden="1">#REF!</definedName>
    <definedName name="BOB75514712DB1432096F03400D2F79140" hidden="1">#REF!</definedName>
    <definedName name="BOB76C63B311474B4E869F1347F0606665" localSheetId="10" hidden="1">#REF!</definedName>
    <definedName name="BOB76C63B311474B4E869F1347F0606665" hidden="1">#REF!</definedName>
    <definedName name="BOB7E638B66C0D4AABBFDB7133545B74DA" localSheetId="10" hidden="1">#REF!</definedName>
    <definedName name="BOB7E638B66C0D4AABBFDB7133545B74DA" hidden="1">#REF!</definedName>
    <definedName name="BOB7EAC19C0E064061BCE69150006E856F" localSheetId="10" hidden="1">#REF!</definedName>
    <definedName name="BOB7EAC19C0E064061BCE69150006E856F" hidden="1">#REF!</definedName>
    <definedName name="BOB81DDCB9D6F440109D88A0156DC0D5C7" localSheetId="10" hidden="1">#REF!</definedName>
    <definedName name="BOB81DDCB9D6F440109D88A0156DC0D5C7" hidden="1">#REF!</definedName>
    <definedName name="BOB82684B002CF467A9A281F1253F57824" localSheetId="10" hidden="1">#REF!</definedName>
    <definedName name="BOB82684B002CF467A9A281F1253F57824" hidden="1">#REF!</definedName>
    <definedName name="BOB832FDF088D846C4895BA05113DA0AD7" localSheetId="10" hidden="1">#REF!</definedName>
    <definedName name="BOB832FDF088D846C4895BA05113DA0AD7" hidden="1">#REF!</definedName>
    <definedName name="BOB85A3D6CAB4F43F29017967DC75100EA" localSheetId="10" hidden="1">#REF!</definedName>
    <definedName name="BOB85A3D6CAB4F43F29017967DC75100EA" hidden="1">#REF!</definedName>
    <definedName name="BOB86C8D0306854CD4B0F867E8A8158DAB" localSheetId="10" hidden="1">#REF!</definedName>
    <definedName name="BOB86C8D0306854CD4B0F867E8A8158DAB" hidden="1">#REF!</definedName>
    <definedName name="BOB87165E3118C47D38853C793508C9940" localSheetId="10" hidden="1">#REF!</definedName>
    <definedName name="BOB87165E3118C47D38853C793508C9940" hidden="1">#REF!</definedName>
    <definedName name="BOB883505093734FB1AB2DD45A35A46C3D" localSheetId="10" hidden="1">#REF!</definedName>
    <definedName name="BOB883505093734FB1AB2DD45A35A46C3D" hidden="1">#REF!</definedName>
    <definedName name="BOB8A2BD8F28DA4E0889FED3D46EF7038E" localSheetId="10" hidden="1">#REF!</definedName>
    <definedName name="BOB8A2BD8F28DA4E0889FED3D46EF7038E" hidden="1">#REF!</definedName>
    <definedName name="BOB8C1A9F1BC7A40A998408F04E6A4901D" localSheetId="10" hidden="1">#REF!</definedName>
    <definedName name="BOB8C1A9F1BC7A40A998408F04E6A4901D" hidden="1">#REF!</definedName>
    <definedName name="BOB8D84C69820C440982813CB320AAA6A8" localSheetId="10" hidden="1">#REF!</definedName>
    <definedName name="BOB8D84C69820C440982813CB320AAA6A8" hidden="1">#REF!</definedName>
    <definedName name="BOB8E45A4C043B45E088448297898BB517" localSheetId="10" hidden="1">#REF!</definedName>
    <definedName name="BOB8E45A4C043B45E088448297898BB517" hidden="1">#REF!</definedName>
    <definedName name="BOB8EB3415EB7541BDBF2E4458A48CD21E" localSheetId="10" hidden="1">#REF!</definedName>
    <definedName name="BOB8EB3415EB7541BDBF2E4458A48CD21E" hidden="1">#REF!</definedName>
    <definedName name="BOB8FA4CCA1A4B448494A6D5FBD7007F00" localSheetId="10" hidden="1">#REF!</definedName>
    <definedName name="BOB8FA4CCA1A4B448494A6D5FBD7007F00" hidden="1">#REF!</definedName>
    <definedName name="BOB90EAF3FF0A343A7BFDA7E349CB8A6C8" localSheetId="10" hidden="1">#REF!</definedName>
    <definedName name="BOB90EAF3FF0A343A7BFDA7E349CB8A6C8" hidden="1">#REF!</definedName>
    <definedName name="BOB916E67475FD40C0B6F612D224A65F1D" localSheetId="10" hidden="1">#REF!</definedName>
    <definedName name="BOB916E67475FD40C0B6F612D224A65F1D" hidden="1">#REF!</definedName>
    <definedName name="BOB916F1019B8D468080C4FD3EF654B3C3" localSheetId="10" hidden="1">#REF!</definedName>
    <definedName name="BOB916F1019B8D468080C4FD3EF654B3C3" hidden="1">#REF!</definedName>
    <definedName name="BOB92068EA4611437D9E749EF243B324A3" localSheetId="10" hidden="1">#REF!</definedName>
    <definedName name="BOB92068EA4611437D9E749EF243B324A3" hidden="1">#REF!</definedName>
    <definedName name="BOB921C37B1DC4491B8A8F9B327DF07744" localSheetId="10" hidden="1">#REF!</definedName>
    <definedName name="BOB921C37B1DC4491B8A8F9B327DF07744" hidden="1">#REF!</definedName>
    <definedName name="BOB924A6DB1ECD4BDD99284D82B8B15702" localSheetId="10" hidden="1">#REF!</definedName>
    <definedName name="BOB924A6DB1ECD4BDD99284D82B8B15702" hidden="1">#REF!</definedName>
    <definedName name="BOB927AF17B5D64907A58FBD85C928A1C6" localSheetId="10" hidden="1">#REF!</definedName>
    <definedName name="BOB927AF17B5D64907A58FBD85C928A1C6" hidden="1">#REF!</definedName>
    <definedName name="BOB92EC7BA00894C32BC9F274B21BD4F7B" localSheetId="10" hidden="1">#REF!</definedName>
    <definedName name="BOB92EC7BA00894C32BC9F274B21BD4F7B" hidden="1">#REF!</definedName>
    <definedName name="BOB92F720C9B1B450B9A4805D33E47FC3A" localSheetId="10" hidden="1">#REF!</definedName>
    <definedName name="BOB92F720C9B1B450B9A4805D33E47FC3A" hidden="1">#REF!</definedName>
    <definedName name="BOB9304C7E29B04D9C9C77B24A55EEE53F" localSheetId="10" hidden="1">#REF!</definedName>
    <definedName name="BOB9304C7E29B04D9C9C77B24A55EEE53F" hidden="1">#REF!</definedName>
    <definedName name="BOB933B109328E43B08122C926D1EEDE14" localSheetId="10" hidden="1">#REF!</definedName>
    <definedName name="BOB933B109328E43B08122C926D1EEDE14" hidden="1">#REF!</definedName>
    <definedName name="BOB937C5BB51C5427E89AFBEB9DD4D3D62" localSheetId="10" hidden="1">#REF!</definedName>
    <definedName name="BOB937C5BB51C5427E89AFBEB9DD4D3D62" hidden="1">#REF!</definedName>
    <definedName name="BOB94BA94A44584A5AB62D61925DD38822" localSheetId="10" hidden="1">#REF!</definedName>
    <definedName name="BOB94BA94A44584A5AB62D61925DD38822" hidden="1">#REF!</definedName>
    <definedName name="BOB9612299393A4BC3A5F1CCFE8BF39A25" localSheetId="10" hidden="1">#REF!</definedName>
    <definedName name="BOB9612299393A4BC3A5F1CCFE8BF39A25" hidden="1">#REF!</definedName>
    <definedName name="BOB961899833344E3E9D6F7AE490FEECCA" localSheetId="10" hidden="1">#REF!</definedName>
    <definedName name="BOB961899833344E3E9D6F7AE490FEECCA" hidden="1">#REF!</definedName>
    <definedName name="BOB9A7D0ABBEBB4A47B83BA26B7F7B8266" localSheetId="10" hidden="1">#REF!</definedName>
    <definedName name="BOB9A7D0ABBEBB4A47B83BA26B7F7B8266" hidden="1">#REF!</definedName>
    <definedName name="BOB9A864333B474750BC94F0F19FB1DCE8" localSheetId="10" hidden="1">#REF!</definedName>
    <definedName name="BOB9A864333B474750BC94F0F19FB1DCE8" hidden="1">#REF!</definedName>
    <definedName name="BOB9A9269337994CD9995912095A03586A" localSheetId="10" hidden="1">#REF!</definedName>
    <definedName name="BOB9A9269337994CD9995912095A03586A" hidden="1">#REF!</definedName>
    <definedName name="BOB9B45A094FC5466DA50A36E680DC9A81" localSheetId="10" hidden="1">#REF!</definedName>
    <definedName name="BOB9B45A094FC5466DA50A36E680DC9A81" hidden="1">#REF!</definedName>
    <definedName name="BOB9BBB49714DB4EE2B2836E268EC4C0B0" localSheetId="10" hidden="1">#REF!</definedName>
    <definedName name="BOB9BBB49714DB4EE2B2836E268EC4C0B0" hidden="1">#REF!</definedName>
    <definedName name="BOB9C2620F339940858AD12CD36E4FB0C9" localSheetId="10" hidden="1">#REF!</definedName>
    <definedName name="BOB9C2620F339940858AD12CD36E4FB0C9" hidden="1">#REF!</definedName>
    <definedName name="BOB9CD86A41188490480D64297D67D7C20" localSheetId="10" hidden="1">#REF!</definedName>
    <definedName name="BOB9CD86A41188490480D64297D67D7C20" hidden="1">#REF!</definedName>
    <definedName name="BOB9DE946B8FB1406C90B7AFE22653C4C5" localSheetId="10" hidden="1">#REF!</definedName>
    <definedName name="BOB9DE946B8FB1406C90B7AFE22653C4C5" hidden="1">#REF!</definedName>
    <definedName name="BOB9F5CC26ACB74B1D8DCB7426CA653F78" localSheetId="10" hidden="1">#REF!</definedName>
    <definedName name="BOB9F5CC26ACB74B1D8DCB7426CA653F78" hidden="1">#REF!</definedName>
    <definedName name="BOBA07D5FEDDBF4CFFACB6E315D8998C1F" localSheetId="10" hidden="1">#REF!</definedName>
    <definedName name="BOBA07D5FEDDBF4CFFACB6E315D8998C1F" hidden="1">#REF!</definedName>
    <definedName name="BOBA12CCBB83DC490293B4024877957D98" localSheetId="10" hidden="1">#REF!</definedName>
    <definedName name="BOBA12CCBB83DC490293B4024877957D98" hidden="1">#REF!</definedName>
    <definedName name="BOBA1531C0E20242BE83F04A00BB5CBF04" localSheetId="10" hidden="1">#REF!</definedName>
    <definedName name="BOBA1531C0E20242BE83F04A00BB5CBF04" hidden="1">#REF!</definedName>
    <definedName name="BOBA181222A7AE4A45AD62F5ED0E622660" localSheetId="10" hidden="1">#REF!</definedName>
    <definedName name="BOBA181222A7AE4A45AD62F5ED0E622660" hidden="1">#REF!</definedName>
    <definedName name="BOBA24DFB554AF460B8AB282C13492A629" localSheetId="10" hidden="1">[7]Ketqua!#REF!</definedName>
    <definedName name="BOBA24DFB554AF460B8AB282C13492A629" localSheetId="0" hidden="1">#REF!</definedName>
    <definedName name="BOBA24DFB554AF460B8AB282C13492A629" hidden="1">[7]Ketqua!#REF!</definedName>
    <definedName name="BOBA2A09FA3F74474E9CB8537C38559D3A" localSheetId="10" hidden="1">[8]xml!#REF!</definedName>
    <definedName name="BOBA2A09FA3F74474E9CB8537C38559D3A" localSheetId="0" hidden="1">#REF!</definedName>
    <definedName name="BOBA2A09FA3F74474E9CB8537C38559D3A" hidden="1">[8]xml!#REF!</definedName>
    <definedName name="BOBA34D01E25FC4AF18006E289F2DEA305" localSheetId="10" hidden="1">#REF!</definedName>
    <definedName name="BOBA34D01E25FC4AF18006E289F2DEA305" hidden="1">#REF!</definedName>
    <definedName name="BOBA41BEAA693343BE815B2B2F6FDB6D57" localSheetId="10" hidden="1">#REF!</definedName>
    <definedName name="BOBA41BEAA693343BE815B2B2F6FDB6D57" hidden="1">#REF!</definedName>
    <definedName name="BOBA6F771A713D44818466A48A99D86999" localSheetId="10" hidden="1">#REF!</definedName>
    <definedName name="BOBA6F771A713D44818466A48A99D86999" hidden="1">#REF!</definedName>
    <definedName name="BOBA7996250A2C48C0A1B2A9E9E89C4F08" localSheetId="10" hidden="1">#REF!</definedName>
    <definedName name="BOBA7996250A2C48C0A1B2A9E9E89C4F08" hidden="1">#REF!</definedName>
    <definedName name="BOBA83205E5F2841FC8E5118CDCEC79269" localSheetId="10" hidden="1">#REF!</definedName>
    <definedName name="BOBA83205E5F2841FC8E5118CDCEC79269" hidden="1">#REF!</definedName>
    <definedName name="BOBA90B5C8415648418BCF8A02E6BD45AB" localSheetId="10" hidden="1">#REF!</definedName>
    <definedName name="BOBA90B5C8415648418BCF8A02E6BD45AB" hidden="1">#REF!</definedName>
    <definedName name="BOBAB788881F1D4460854EE1FBFFE8B2E0" localSheetId="10" hidden="1">#REF!</definedName>
    <definedName name="BOBAB788881F1D4460854EE1FBFFE8B2E0" hidden="1">#REF!</definedName>
    <definedName name="BOBACC3EB41E7D4536869AAA67F5F9FB2B" localSheetId="10" hidden="1">#REF!</definedName>
    <definedName name="BOBACC3EB41E7D4536869AAA67F5F9FB2B" hidden="1">#REF!</definedName>
    <definedName name="BOBACCE1244BE543CDA5221569B28D11F8" localSheetId="10" hidden="1">#REF!</definedName>
    <definedName name="BOBACCE1244BE543CDA5221569B28D11F8" hidden="1">#REF!</definedName>
    <definedName name="BOBAD3156B21EB4D5BB08E216238378245" localSheetId="10" hidden="1">#REF!</definedName>
    <definedName name="BOBAD3156B21EB4D5BB08E216238378245" hidden="1">#REF!</definedName>
    <definedName name="BOBADED6FB922F4A3CAA610B246C015166" localSheetId="10" hidden="1">#REF!</definedName>
    <definedName name="BOBADED6FB922F4A3CAA610B246C015166" hidden="1">#REF!</definedName>
    <definedName name="BOBAE47B872A5345298D6CFC1292FF0229" localSheetId="10" hidden="1">#REF!</definedName>
    <definedName name="BOBAE47B872A5345298D6CFC1292FF0229" localSheetId="25" hidden="1">#REF!</definedName>
    <definedName name="BOBAE47B872A5345298D6CFC1292FF0229" hidden="1">#REF!</definedName>
    <definedName name="BOBAFB4065FE1843AFA6D5DDB34CFE46C8" localSheetId="10" hidden="1">#REF!</definedName>
    <definedName name="BOBAFB4065FE1843AFA6D5DDB34CFE46C8" localSheetId="25" hidden="1">#REF!</definedName>
    <definedName name="BOBAFB4065FE1843AFA6D5DDB34CFE46C8" hidden="1">#REF!</definedName>
    <definedName name="BOBB2CD22C468846029AA7E79B86A82CEF" localSheetId="10" hidden="1">#REF!</definedName>
    <definedName name="BOBB2CD22C468846029AA7E79B86A82CEF" localSheetId="25" hidden="1">#REF!</definedName>
    <definedName name="BOBB2CD22C468846029AA7E79B86A82CEF" hidden="1">#REF!</definedName>
    <definedName name="BOBB45F71539614D0090D4B6087D188B78" localSheetId="10" hidden="1">#REF!</definedName>
    <definedName name="BOBB45F71539614D0090D4B6087D188B78" hidden="1">#REF!</definedName>
    <definedName name="BOBB58D5EDD0B1467AB5D9915F132ADF94" localSheetId="10" hidden="1">#REF!</definedName>
    <definedName name="BOBB58D5EDD0B1467AB5D9915F132ADF94" hidden="1">#REF!</definedName>
    <definedName name="BOBB5BB6FEEFA64B79BB64C92031FA3AE8" localSheetId="10" hidden="1">#REF!</definedName>
    <definedName name="BOBB5BB6FEEFA64B79BB64C92031FA3AE8" hidden="1">#REF!</definedName>
    <definedName name="BOBB6AE77CF3A54CC3AC51350B77472DF8" localSheetId="10" hidden="1">#REF!</definedName>
    <definedName name="BOBB6AE77CF3A54CC3AC51350B77472DF8" hidden="1">#REF!</definedName>
    <definedName name="BOBB9D4C0897DA494AA513D0A883F9D1D4" localSheetId="10" hidden="1">#REF!</definedName>
    <definedName name="BOBB9D4C0897DA494AA513D0A883F9D1D4" localSheetId="25" hidden="1">#REF!</definedName>
    <definedName name="BOBB9D4C0897DA494AA513D0A883F9D1D4" hidden="1">#REF!</definedName>
    <definedName name="BOBBAA7F824582476F88CDCFB08F1934D5" localSheetId="10" hidden="1">#REF!</definedName>
    <definedName name="BOBBAA7F824582476F88CDCFB08F1934D5" hidden="1">#REF!</definedName>
    <definedName name="BOBBC7EB09CEDF4E1098D2496572376A11" localSheetId="10" hidden="1">#REF!</definedName>
    <definedName name="BOBBC7EB09CEDF4E1098D2496572376A11" localSheetId="25" hidden="1">#REF!</definedName>
    <definedName name="BOBBC7EB09CEDF4E1098D2496572376A11" hidden="1">#REF!</definedName>
    <definedName name="BOBBD209B4392944CFB684A2FB646D31BF" localSheetId="10" hidden="1">#REF!</definedName>
    <definedName name="BOBBD209B4392944CFB684A2FB646D31BF" hidden="1">#REF!</definedName>
    <definedName name="BOBBDC73CDE37B4F45AB68C38A9635AF80" localSheetId="10" hidden="1">#REF!</definedName>
    <definedName name="BOBBDC73CDE37B4F45AB68C38A9635AF80" hidden="1">#REF!</definedName>
    <definedName name="BOBBE13D1C51EA43BBA2A175568FE81762" localSheetId="10" hidden="1">#REF!</definedName>
    <definedName name="BOBBE13D1C51EA43BBA2A175568FE81762" hidden="1">#REF!</definedName>
    <definedName name="BOBBE4AA840EEC4997B000A639F871E6CE" localSheetId="10" hidden="1">#REF!</definedName>
    <definedName name="BOBBE4AA840EEC4997B000A639F871E6CE" hidden="1">#REF!</definedName>
    <definedName name="BOBBEA4F95A23E45E1B25DDDD7FC411C90" localSheetId="10" hidden="1">#REF!</definedName>
    <definedName name="BOBBEA4F95A23E45E1B25DDDD7FC411C90" hidden="1">#REF!</definedName>
    <definedName name="BOBBED5FCD6DFA46F191B2338FE1244774" localSheetId="10" hidden="1">#REF!</definedName>
    <definedName name="BOBBED5FCD6DFA46F191B2338FE1244774" hidden="1">#REF!</definedName>
    <definedName name="BOBBFB9F89706B45C69C77FDDBB1E333BC" localSheetId="10" hidden="1">#REF!</definedName>
    <definedName name="BOBBFB9F89706B45C69C77FDDBB1E333BC" hidden="1">#REF!</definedName>
    <definedName name="BOBBFF3E077BF14AC5A144DF028B17968A" localSheetId="10" hidden="1">#REF!</definedName>
    <definedName name="BOBBFF3E077BF14AC5A144DF028B17968A" hidden="1">#REF!</definedName>
    <definedName name="BOBC04FB3E707E4D2489786AEF4796C806" localSheetId="10" hidden="1">#REF!</definedName>
    <definedName name="BOBC04FB3E707E4D2489786AEF4796C806" hidden="1">#REF!</definedName>
    <definedName name="BOBC16CFAF95AD4A8D86D3641EA9FE0CCA" localSheetId="10" hidden="1">#REF!</definedName>
    <definedName name="BOBC16CFAF95AD4A8D86D3641EA9FE0CCA" hidden="1">#REF!</definedName>
    <definedName name="BOBC26361192634C519AD3E18D48CFA644" localSheetId="10" hidden="1">#REF!</definedName>
    <definedName name="BOBC26361192634C519AD3E18D48CFA644" hidden="1">#REF!</definedName>
    <definedName name="BOBC47A5543D69470F874698BB291135DA" localSheetId="10" hidden="1">#REF!</definedName>
    <definedName name="BOBC47A5543D69470F874698BB291135DA" hidden="1">#REF!</definedName>
    <definedName name="BOBC4952F10CCA478992D5EC40D685DDEC" localSheetId="10" hidden="1">#REF!</definedName>
    <definedName name="BOBC4952F10CCA478992D5EC40D685DDEC" hidden="1">#REF!</definedName>
    <definedName name="BOBC4B15CA572E4683B22D1E93207B42A3" localSheetId="10" hidden="1">#REF!</definedName>
    <definedName name="BOBC4B15CA572E4683B22D1E93207B42A3" hidden="1">#REF!</definedName>
    <definedName name="BOBC7C71DE64364CBC9244EA234BE295B4" localSheetId="10" hidden="1">#REF!</definedName>
    <definedName name="BOBC7C71DE64364CBC9244EA234BE295B4" hidden="1">#REF!</definedName>
    <definedName name="BOBC8009AB97724AB7B944FF6F455E412C" localSheetId="10" hidden="1">#REF!</definedName>
    <definedName name="BOBC8009AB97724AB7B944FF6F455E412C" hidden="1">#REF!</definedName>
    <definedName name="BOBC9B074D66F44CED8CF3AE037C32A078" localSheetId="10" hidden="1">#REF!</definedName>
    <definedName name="BOBC9B074D66F44CED8CF3AE037C32A078" hidden="1">#REF!</definedName>
    <definedName name="BOBC9E30F080984844B237570A172714A0" localSheetId="10" hidden="1">#REF!</definedName>
    <definedName name="BOBC9E30F080984844B237570A172714A0" hidden="1">#REF!</definedName>
    <definedName name="BOBCA981DE42CC4E7D8E87C59D0E898852" localSheetId="10" hidden="1">#REF!</definedName>
    <definedName name="BOBCA981DE42CC4E7D8E87C59D0E898852" hidden="1">#REF!</definedName>
    <definedName name="BOBCAADD13A1F84467B1BBFB74C99EC30A" localSheetId="10" hidden="1">#REF!</definedName>
    <definedName name="BOBCAADD13A1F84467B1BBFB74C99EC30A" hidden="1">#REF!</definedName>
    <definedName name="BOBCAF9E5E43204C27A0A0DA4C966CE239" localSheetId="10" hidden="1">#REF!</definedName>
    <definedName name="BOBCAF9E5E43204C27A0A0DA4C966CE239" hidden="1">#REF!</definedName>
    <definedName name="BOBCB33588A4614DF39553836F9E9B99A7" localSheetId="10" hidden="1">#REF!</definedName>
    <definedName name="BOBCB33588A4614DF39553836F9E9B99A7" hidden="1">#REF!</definedName>
    <definedName name="BOBCB659E37C914B95889F0BA231A33A7B" localSheetId="10" hidden="1">#REF!</definedName>
    <definedName name="BOBCB659E37C914B95889F0BA231A33A7B" hidden="1">#REF!</definedName>
    <definedName name="BOBCC3AAA972FC42AA9E24EB2236551DE7" localSheetId="10" hidden="1">#REF!</definedName>
    <definedName name="BOBCC3AAA972FC42AA9E24EB2236551DE7" hidden="1">#REF!</definedName>
    <definedName name="BOBCD1D56E09DB4DFAA7DB1D9A7130ED97" localSheetId="10" hidden="1">#REF!</definedName>
    <definedName name="BOBCD1D56E09DB4DFAA7DB1D9A7130ED97" hidden="1">#REF!</definedName>
    <definedName name="BOBCE6D0590F1F4A9BBA41EA7B159799C7" localSheetId="10" hidden="1">#REF!</definedName>
    <definedName name="BOBCE6D0590F1F4A9BBA41EA7B159799C7" hidden="1">#REF!</definedName>
    <definedName name="BOBCED2AACC6914DECAE998EC76EA0E62E" localSheetId="10" hidden="1">#REF!</definedName>
    <definedName name="BOBCED2AACC6914DECAE998EC76EA0E62E" hidden="1">#REF!</definedName>
    <definedName name="BOBCEF82B4A18646D583662D742CB2C342" localSheetId="10" hidden="1">#REF!</definedName>
    <definedName name="BOBCEF82B4A18646D583662D742CB2C342" hidden="1">#REF!</definedName>
    <definedName name="BOBCF840ED273A41608C4A037ED35225A8" localSheetId="10" hidden="1">#REF!</definedName>
    <definedName name="BOBCF840ED273A41608C4A037ED35225A8" hidden="1">#REF!</definedName>
    <definedName name="BOBD17A2C2D8F347BD99946B7CD678E633" localSheetId="0" hidden="1">#REF!</definedName>
    <definedName name="BOBD17A2C2D8F347BD99946B7CD678E633" hidden="1">[7]Ketqua!$X$16:$AJ$16</definedName>
    <definedName name="BOBD17ACF591A04BA2A7F3EA73A1F5EFD0" localSheetId="10" hidden="1">[6]lailo!#REF!</definedName>
    <definedName name="BOBD17ACF591A04BA2A7F3EA73A1F5EFD0" localSheetId="25" hidden="1">#REF!</definedName>
    <definedName name="BOBD17ACF591A04BA2A7F3EA73A1F5EFD0" localSheetId="24" hidden="1">#REF!</definedName>
    <definedName name="BOBD17ACF591A04BA2A7F3EA73A1F5EFD0" localSheetId="22" hidden="1">#REF!</definedName>
    <definedName name="BOBD17ACF591A04BA2A7F3EA73A1F5EFD0" localSheetId="0" hidden="1">#REF!</definedName>
    <definedName name="BOBD17ACF591A04BA2A7F3EA73A1F5EFD0" hidden="1">[6]lailo!#REF!</definedName>
    <definedName name="BOBD3418D3E6034A599B7DAEA5496D5FDE" localSheetId="10" hidden="1">#REF!</definedName>
    <definedName name="BOBD3418D3E6034A599B7DAEA5496D5FDE" hidden="1">#REF!</definedName>
    <definedName name="BOBD479A54EDE440F2A6DE6820F419F93B" localSheetId="10" hidden="1">#REF!</definedName>
    <definedName name="BOBD479A54EDE440F2A6DE6820F419F93B" localSheetId="25" hidden="1">#REF!</definedName>
    <definedName name="BOBD479A54EDE440F2A6DE6820F419F93B" hidden="1">#REF!</definedName>
    <definedName name="BOBD4AB5E2FE574DC99B097054215C9A1B" localSheetId="10" hidden="1">#REF!</definedName>
    <definedName name="BOBD4AB5E2FE574DC99B097054215C9A1B" hidden="1">#REF!</definedName>
    <definedName name="BOBD51A79D7FDA451D81D3D3FA930EF10E" localSheetId="10" hidden="1">#REF!</definedName>
    <definedName name="BOBD51A79D7FDA451D81D3D3FA930EF10E" localSheetId="25" hidden="1">#REF!</definedName>
    <definedName name="BOBD51A79D7FDA451D81D3D3FA930EF10E" hidden="1">#REF!</definedName>
    <definedName name="BOBD6ABC8171D74055B247324595D2BAED" localSheetId="10" hidden="1">#REF!</definedName>
    <definedName name="BOBD6ABC8171D74055B247324595D2BAED" localSheetId="25" hidden="1">#REF!</definedName>
    <definedName name="BOBD6ABC8171D74055B247324595D2BAED" hidden="1">#REF!</definedName>
    <definedName name="BOBDB7BCC242824D929E9C9D027CA30CF4" localSheetId="10" hidden="1">#REF!</definedName>
    <definedName name="BOBDB7BCC242824D929E9C9D027CA30CF4" hidden="1">#REF!</definedName>
    <definedName name="BOBDCBC5CEFC9147E19737AA97A932005B" localSheetId="10" hidden="1">#REF!</definedName>
    <definedName name="BOBDCBC5CEFC9147E19737AA97A932005B" hidden="1">#REF!</definedName>
    <definedName name="BOBDD667D5CB3D464786E9850160CC53F4" localSheetId="10" hidden="1">#REF!</definedName>
    <definedName name="BOBDD667D5CB3D464786E9850160CC53F4" hidden="1">#REF!</definedName>
    <definedName name="BOBDD7F3ADA3694C6E8F1CAE0F4BE4749B" localSheetId="10" hidden="1">#REF!</definedName>
    <definedName name="BOBDD7F3ADA3694C6E8F1CAE0F4BE4749B" hidden="1">#REF!</definedName>
    <definedName name="BOBDDDE587C0FE4B2BB4CA177ADFC0167B" localSheetId="10" hidden="1">#REF!</definedName>
    <definedName name="BOBDDDE587C0FE4B2BB4CA177ADFC0167B" hidden="1">#REF!</definedName>
    <definedName name="BOBE0DF057A7504555B1A60B727B77B93E" localSheetId="10" hidden="1">#REF!</definedName>
    <definedName name="BOBE0DF057A7504555B1A60B727B77B93E" hidden="1">#REF!</definedName>
    <definedName name="BOBE539086D02E49FCAA6D14E00A770963" localSheetId="10" hidden="1">#REF!</definedName>
    <definedName name="BOBE539086D02E49FCAA6D14E00A770963" hidden="1">#REF!</definedName>
    <definedName name="BOBE61C7C64C434F1C9630D720A27FF02A" localSheetId="10" hidden="1">#REF!</definedName>
    <definedName name="BOBE61C7C64C434F1C9630D720A27FF02A" hidden="1">#REF!</definedName>
    <definedName name="BOBE64B328AAE74680BC628D5D06A638E1" localSheetId="10" hidden="1">#REF!</definedName>
    <definedName name="BOBE64B328AAE74680BC628D5D06A638E1" hidden="1">#REF!</definedName>
    <definedName name="BOBE6F1C81ABDC49D6BE391DA0E617C00A" localSheetId="10" hidden="1">#REF!</definedName>
    <definedName name="BOBE6F1C81ABDC49D6BE391DA0E617C00A" hidden="1">#REF!</definedName>
    <definedName name="BOBE799C21EE8C42C49338EEFB001F4B5B" localSheetId="10" hidden="1">#REF!</definedName>
    <definedName name="BOBE799C21EE8C42C49338EEFB001F4B5B" hidden="1">#REF!</definedName>
    <definedName name="BOBE7B4D87C80344B08B4F8BB7D4366873" localSheetId="10" hidden="1">#REF!</definedName>
    <definedName name="BOBE7B4D87C80344B08B4F8BB7D4366873" hidden="1">#REF!</definedName>
    <definedName name="BOBE836A4F3D514C76A86E6929F69D34D2" localSheetId="10" hidden="1">#REF!</definedName>
    <definedName name="BOBE836A4F3D514C76A86E6929F69D34D2" hidden="1">#REF!</definedName>
    <definedName name="BOBE8AAFA23457438CAE738A616F622246" localSheetId="10" hidden="1">#REF!</definedName>
    <definedName name="BOBE8AAFA23457438CAE738A616F622246" hidden="1">#REF!</definedName>
    <definedName name="BOBE8F924DB3BC4F038EED0771BA85527D" localSheetId="10" hidden="1">#REF!</definedName>
    <definedName name="BOBE8F924DB3BC4F038EED0771BA85527D" hidden="1">#REF!</definedName>
    <definedName name="BOBE9E067C7210472B81073CBDC8230580" localSheetId="10" hidden="1">[6]lailo!#REF!</definedName>
    <definedName name="BOBE9E067C7210472B81073CBDC8230580" localSheetId="25" hidden="1">#REF!</definedName>
    <definedName name="BOBE9E067C7210472B81073CBDC8230580" localSheetId="24" hidden="1">#REF!</definedName>
    <definedName name="BOBE9E067C7210472B81073CBDC8230580" localSheetId="22" hidden="1">#REF!</definedName>
    <definedName name="BOBE9E067C7210472B81073CBDC8230580" localSheetId="0" hidden="1">#REF!</definedName>
    <definedName name="BOBE9E067C7210472B81073CBDC8230580" hidden="1">[6]lailo!#REF!</definedName>
    <definedName name="BOBE9E33F6E4374A1FA4BDFB49B0EC0372" localSheetId="10" hidden="1">#REF!</definedName>
    <definedName name="BOBE9E33F6E4374A1FA4BDFB49B0EC0372" localSheetId="25" hidden="1">#REF!</definedName>
    <definedName name="BOBE9E33F6E4374A1FA4BDFB49B0EC0372" hidden="1">#REF!</definedName>
    <definedName name="BOBEA7830841314FCDB7120FD70396E04B" localSheetId="10" hidden="1">#REF!</definedName>
    <definedName name="BOBEA7830841314FCDB7120FD70396E04B" hidden="1">#REF!</definedName>
    <definedName name="BOBEA7B5BBB87048D49DF67B697A931813" localSheetId="10" hidden="1">#REF!</definedName>
    <definedName name="BOBEA7B5BBB87048D49DF67B697A931813" localSheetId="25" hidden="1">#REF!</definedName>
    <definedName name="BOBEA7B5BBB87048D49DF67B697A931813" hidden="1">#REF!</definedName>
    <definedName name="BOBEBC91AB89344689A508D7928603507D" localSheetId="10" hidden="1">[7]Ketqua!#REF!</definedName>
    <definedName name="BOBEBC91AB89344689A508D7928603507D" localSheetId="0" hidden="1">#REF!</definedName>
    <definedName name="BOBEBC91AB89344689A508D7928603507D" hidden="1">[7]Ketqua!#REF!</definedName>
    <definedName name="BOBECB0D0B7613455DAA1DD6EA3B2F3EB8" localSheetId="10" hidden="1">#REF!</definedName>
    <definedName name="BOBECB0D0B7613455DAA1DD6EA3B2F3EB8" localSheetId="25" hidden="1">#REF!</definedName>
    <definedName name="BOBECB0D0B7613455DAA1DD6EA3B2F3EB8" hidden="1">#REF!</definedName>
    <definedName name="BOBEDB25FFFAF545899AA7025FE56C6C2F" localSheetId="10" hidden="1">#REF!</definedName>
    <definedName name="BOBEDB25FFFAF545899AA7025FE56C6C2F" hidden="1">#REF!</definedName>
    <definedName name="BOBEDF7874AE9D470FA8757B3FE1C5C49B" localSheetId="10" hidden="1">#REF!</definedName>
    <definedName name="BOBEDF7874AE9D470FA8757B3FE1C5C49B" hidden="1">#REF!</definedName>
    <definedName name="BOBEEF2C06CF874C2FAA2B6B8AB73BBB51" localSheetId="10" hidden="1">#REF!</definedName>
    <definedName name="BOBEEF2C06CF874C2FAA2B6B8AB73BBB51" hidden="1">#REF!</definedName>
    <definedName name="BOBEF20D5D659B4B528AC490A20D65F0F3" localSheetId="10" hidden="1">#REF!</definedName>
    <definedName name="BOBEF20D5D659B4B528AC490A20D65F0F3" hidden="1">#REF!</definedName>
    <definedName name="BOBEF6317A442A4A9E948D523D43949516" localSheetId="10" hidden="1">#REF!</definedName>
    <definedName name="BOBEF6317A442A4A9E948D523D43949516" hidden="1">#REF!</definedName>
    <definedName name="BOBF066253C59B4751B64F555F9CA9FFAF" localSheetId="10" hidden="1">#REF!</definedName>
    <definedName name="BOBF066253C59B4751B64F555F9CA9FFAF" hidden="1">#REF!</definedName>
    <definedName name="BOBF142D9479B14F8E9B45711F84FD30EB" localSheetId="10" hidden="1">#REF!</definedName>
    <definedName name="BOBF142D9479B14F8E9B45711F84FD30EB" hidden="1">#REF!</definedName>
    <definedName name="BOBF14B3CAA77F4CC1B3F7F20024F8A96A" localSheetId="10" hidden="1">#REF!</definedName>
    <definedName name="BOBF14B3CAA77F4CC1B3F7F20024F8A96A" hidden="1">#REF!</definedName>
    <definedName name="BOBF166ABC8C78432CA8BFD934BBE79972" localSheetId="10" hidden="1">#REF!</definedName>
    <definedName name="BOBF166ABC8C78432CA8BFD934BBE79972" hidden="1">#REF!</definedName>
    <definedName name="BOBF218951A49F4995BB917FB43DBD1E9A" localSheetId="10" hidden="1">#REF!</definedName>
    <definedName name="BOBF218951A49F4995BB917FB43DBD1E9A" hidden="1">#REF!</definedName>
    <definedName name="BOBF2EB7AC0C2E4E0C9817C4936D0FC1CA" localSheetId="10" hidden="1">#REF!</definedName>
    <definedName name="BOBF2EB7AC0C2E4E0C9817C4936D0FC1CA" hidden="1">#REF!</definedName>
    <definedName name="BOBF387716EA054B5A88F16E8D2F5071A2" localSheetId="10" hidden="1">#REF!</definedName>
    <definedName name="BOBF387716EA054B5A88F16E8D2F5071A2" hidden="1">#REF!</definedName>
    <definedName name="BOBF44EA3972BE4BD4AD10908DF27E5F85" localSheetId="10" hidden="1">#REF!</definedName>
    <definedName name="BOBF44EA3972BE4BD4AD10908DF27E5F85" hidden="1">#REF!</definedName>
    <definedName name="BOBF4988CD268949D4A253EEEA2B64894B" localSheetId="10" hidden="1">#REF!</definedName>
    <definedName name="BOBF4988CD268949D4A253EEEA2B64894B" hidden="1">#REF!</definedName>
    <definedName name="BOBF4F7BD348414E56A6677B9119B98873" localSheetId="10" hidden="1">#REF!</definedName>
    <definedName name="BOBF4F7BD348414E56A6677B9119B98873" hidden="1">#REF!</definedName>
    <definedName name="BOBF647C178E4E491893792F1C674F829C" localSheetId="10" hidden="1">#REF!</definedName>
    <definedName name="BOBF647C178E4E491893792F1C674F829C" hidden="1">#REF!</definedName>
    <definedName name="BOBF71F05A89BF45EA8C5D468675F75348" localSheetId="10" hidden="1">#REF!</definedName>
    <definedName name="BOBF71F05A89BF45EA8C5D468675F75348" hidden="1">#REF!</definedName>
    <definedName name="BOBF72A77C10CA4EB1AB2AE062D421AC07" localSheetId="10" hidden="1">#REF!</definedName>
    <definedName name="BOBF72A77C10CA4EB1AB2AE062D421AC07" hidden="1">#REF!</definedName>
    <definedName name="BOBF7E32863A8C47FD9D860B42158D5E82" localSheetId="10" hidden="1">#REF!</definedName>
    <definedName name="BOBF7E32863A8C47FD9D860B42158D5E82" hidden="1">#REF!</definedName>
    <definedName name="BOBF8216921A30407686F2EBD0638399EE" localSheetId="10" hidden="1">#REF!</definedName>
    <definedName name="BOBF8216921A30407686F2EBD0638399EE" hidden="1">#REF!</definedName>
    <definedName name="BOBF8626AAA64142D7A0D7E6CE6FFDCB08" localSheetId="10" hidden="1">#REF!</definedName>
    <definedName name="BOBF8626AAA64142D7A0D7E6CE6FFDCB08" hidden="1">#REF!</definedName>
    <definedName name="BOBF946EC04D3547D3BB1C2D55230B5FB2" localSheetId="10" hidden="1">#REF!</definedName>
    <definedName name="BOBF946EC04D3547D3BB1C2D55230B5FB2" hidden="1">#REF!</definedName>
    <definedName name="BOBF9EB6CB51E34B34889BED779D439BA7" localSheetId="10" hidden="1">#REF!</definedName>
    <definedName name="BOBF9EB6CB51E34B34889BED779D439BA7" hidden="1">#REF!</definedName>
    <definedName name="BOBFB076550A1949DD896F1E10865B958D" localSheetId="10" hidden="1">#REF!</definedName>
    <definedName name="BOBFB076550A1949DD896F1E10865B958D" hidden="1">#REF!</definedName>
    <definedName name="BOBFB6324E87F045BD9652F2FD4088F44D" localSheetId="10" hidden="1">#REF!</definedName>
    <definedName name="BOBFB6324E87F045BD9652F2FD4088F44D" hidden="1">#REF!</definedName>
    <definedName name="BOBFB9EA6C68994C4DA36158FCBD8427AF" localSheetId="10" hidden="1">#REF!</definedName>
    <definedName name="BOBFB9EA6C68994C4DA36158FCBD8427AF" hidden="1">#REF!</definedName>
    <definedName name="BOBFCE70D506DA4B6EB944A29AC6F839D9" localSheetId="10" hidden="1">[7]Ketqua!#REF!</definedName>
    <definedName name="BOBFCE70D506DA4B6EB944A29AC6F839D9" localSheetId="0" hidden="1">#REF!</definedName>
    <definedName name="BOBFCE70D506DA4B6EB944A29AC6F839D9" hidden="1">[7]Ketqua!#REF!</definedName>
    <definedName name="BOBFD4B575ED5646078BEB666C525EE1C8" localSheetId="10" hidden="1">#REF!</definedName>
    <definedName name="BOBFD4B575ED5646078BEB666C525EE1C8" hidden="1">#REF!</definedName>
    <definedName name="BOBFD9CC23DB384AEC827B9A999CB051CF" localSheetId="10" hidden="1">#REF!</definedName>
    <definedName name="BOBFD9CC23DB384AEC827B9A999CB051CF" hidden="1">#REF!</definedName>
    <definedName name="BOBFE362FD57D248889A4B2F38E6FDA204" localSheetId="10" hidden="1">#REF!</definedName>
    <definedName name="BOBFE362FD57D248889A4B2F38E6FDA204" hidden="1">#REF!</definedName>
    <definedName name="BOBFEF109A12EF43C5AF471C2D8B5331FC" localSheetId="10" hidden="1">#REF!</definedName>
    <definedName name="BOBFEF109A12EF43C5AF471C2D8B5331FC" hidden="1">#REF!</definedName>
    <definedName name="BOBFFDDF01966245CEAD50F02A4E5CFF2B" localSheetId="10" hidden="1">#REF!</definedName>
    <definedName name="BOBFFDDF01966245CEAD50F02A4E5CFF2B" hidden="1">#REF!</definedName>
    <definedName name="BOC029C03D489640C28C30B97E1E431499" localSheetId="10" hidden="1">#REF!</definedName>
    <definedName name="BOC029C03D489640C28C30B97E1E431499" hidden="1">#REF!</definedName>
    <definedName name="BOC03D34745BAC448FBC3B84E6F54C143B" localSheetId="10" hidden="1">#REF!</definedName>
    <definedName name="BOC03D34745BAC448FBC3B84E6F54C143B" hidden="1">#REF!</definedName>
    <definedName name="BOC04CF57DCDFC4B82907B0EB8306FB82B" localSheetId="10" hidden="1">#REF!</definedName>
    <definedName name="BOC04CF57DCDFC4B82907B0EB8306FB82B" hidden="1">#REF!</definedName>
    <definedName name="BOC07A64E270DD4266B426B50E9F125A1D" localSheetId="10" hidden="1">#REF!</definedName>
    <definedName name="BOC07A64E270DD4266B426B50E9F125A1D" hidden="1">#REF!</definedName>
    <definedName name="BOC083451CA9584C4B9FAD7385194CD451" localSheetId="10" hidden="1">#REF!</definedName>
    <definedName name="BOC083451CA9584C4B9FAD7385194CD451" hidden="1">#REF!</definedName>
    <definedName name="BOC0900F33D9F74D8B8DE586CFA4561C28" localSheetId="10" hidden="1">#REF!</definedName>
    <definedName name="BOC0900F33D9F74D8B8DE586CFA4561C28" hidden="1">#REF!</definedName>
    <definedName name="BOC09371D1F2E84BEEAD586C8440AF9E85" localSheetId="10" hidden="1">#REF!</definedName>
    <definedName name="BOC09371D1F2E84BEEAD586C8440AF9E85" hidden="1">#REF!</definedName>
    <definedName name="BOC09DE70AAE1B4B418DE53F4ECC7B9EB2" localSheetId="10" hidden="1">#REF!</definedName>
    <definedName name="BOC09DE70AAE1B4B418DE53F4ECC7B9EB2" hidden="1">#REF!</definedName>
    <definedName name="BOC0ABDBB886B842F69C3CB1E7777ECD75" localSheetId="10" hidden="1">#REF!</definedName>
    <definedName name="BOC0ABDBB886B842F69C3CB1E7777ECD75" hidden="1">#REF!</definedName>
    <definedName name="BOC0C46799AA654064BAABB120434E442C" localSheetId="10" hidden="1">#REF!</definedName>
    <definedName name="BOC0C46799AA654064BAABB120434E442C" hidden="1">#REF!</definedName>
    <definedName name="BOC0CCCA46296644AC85907467EEB67A86" localSheetId="10" hidden="1">#REF!</definedName>
    <definedName name="BOC0CCCA46296644AC85907467EEB67A86" hidden="1">#REF!</definedName>
    <definedName name="BOC0D0C0813EBF4F33917CB76FDBFB7C60" localSheetId="10" hidden="1">#REF!</definedName>
    <definedName name="BOC0D0C0813EBF4F33917CB76FDBFB7C60" hidden="1">#REF!</definedName>
    <definedName name="BOC0F15969C89D48C69143FB4ED17F067E" localSheetId="10" hidden="1">#REF!</definedName>
    <definedName name="BOC0F15969C89D48C69143FB4ED17F067E" hidden="1">#REF!</definedName>
    <definedName name="BOC107B6717B674C2EB1E24E70C8A2D78E" localSheetId="10" hidden="1">#REF!</definedName>
    <definedName name="BOC107B6717B674C2EB1E24E70C8A2D78E" hidden="1">#REF!</definedName>
    <definedName name="BOC12A2E070A794A458E08E9586400CA94" localSheetId="10" hidden="1">#REF!</definedName>
    <definedName name="BOC12A2E070A794A458E08E9586400CA94" hidden="1">#REF!</definedName>
    <definedName name="BOC1331A3748714271B2B009F21159B493" localSheetId="10" hidden="1">#REF!</definedName>
    <definedName name="BOC1331A3748714271B2B009F21159B493" hidden="1">#REF!</definedName>
    <definedName name="BOC1447D764B914C4680D31BC4F864671D" localSheetId="10" hidden="1">#REF!</definedName>
    <definedName name="BOC1447D764B914C4680D31BC4F864671D" hidden="1">#REF!</definedName>
    <definedName name="BOC1540D5EA63B44AAB228E5C3495F8EA1" localSheetId="10" hidden="1">#REF!</definedName>
    <definedName name="BOC1540D5EA63B44AAB228E5C3495F8EA1" hidden="1">#REF!</definedName>
    <definedName name="BOC156AACB264943ED8DE9584787C81FE3" localSheetId="10" hidden="1">#REF!</definedName>
    <definedName name="BOC156AACB264943ED8DE9584787C81FE3" hidden="1">#REF!</definedName>
    <definedName name="BOC15FB12785484F4FA926E3E4BA4FA48C" localSheetId="10" hidden="1">#REF!</definedName>
    <definedName name="BOC15FB12785484F4FA926E3E4BA4FA48C" hidden="1">#REF!</definedName>
    <definedName name="BOC1665FF270474C74A986A0655C0C97F8" localSheetId="10" hidden="1">#REF!</definedName>
    <definedName name="BOC1665FF270474C74A986A0655C0C97F8" hidden="1">#REF!</definedName>
    <definedName name="BOC18E7BBD67BA4B1C81CCA1EB312491F5" localSheetId="10" hidden="1">#REF!</definedName>
    <definedName name="BOC18E7BBD67BA4B1C81CCA1EB312491F5" hidden="1">#REF!</definedName>
    <definedName name="BOC1B168E7277D4E52B90082739573F647" localSheetId="10" hidden="1">#REF!</definedName>
    <definedName name="BOC1B168E7277D4E52B90082739573F647" hidden="1">#REF!</definedName>
    <definedName name="BOC1BF282BE1BE476088A0D359CD2ABE06" localSheetId="10" hidden="1">#REF!</definedName>
    <definedName name="BOC1BF282BE1BE476088A0D359CD2ABE06" hidden="1">#REF!</definedName>
    <definedName name="BOC1D51866C6B14E63851A380E2D581C14" localSheetId="10" hidden="1">#REF!</definedName>
    <definedName name="BOC1D51866C6B14E63851A380E2D581C14" hidden="1">#REF!</definedName>
    <definedName name="BOC1DD356020184557A3FA39220108A500" localSheetId="10" hidden="1">#REF!</definedName>
    <definedName name="BOC1DD356020184557A3FA39220108A500" hidden="1">#REF!</definedName>
    <definedName name="BOC1E3AFDEC6DE4B529A2CC02210E9AD12" localSheetId="10" hidden="1">[9]Giaitrinh!#REF!</definedName>
    <definedName name="BOC1E3AFDEC6DE4B529A2CC02210E9AD12" localSheetId="0" hidden="1">#REF!</definedName>
    <definedName name="BOC1E3AFDEC6DE4B529A2CC02210E9AD12" hidden="1">[9]Giaitrinh!#REF!</definedName>
    <definedName name="BOC1EB78BA40C6402384910947B22306F7" localSheetId="10" hidden="1">#REF!</definedName>
    <definedName name="BOC1EB78BA40C6402384910947B22306F7" hidden="1">#REF!</definedName>
    <definedName name="BOC20D6A8136474E8982B135F07AD78981" localSheetId="10" hidden="1">#REF!</definedName>
    <definedName name="BOC20D6A8136474E8982B135F07AD78981" hidden="1">#REF!</definedName>
    <definedName name="BOC21C60F7B7DB471EB3E0E1B5CD744F62" localSheetId="10" hidden="1">#REF!</definedName>
    <definedName name="BOC21C60F7B7DB471EB3E0E1B5CD744F62" hidden="1">#REF!</definedName>
    <definedName name="BOC2235F9F289D44D995C8FD8B0D8E1663" localSheetId="10" hidden="1">#REF!</definedName>
    <definedName name="BOC2235F9F289D44D995C8FD8B0D8E1663" hidden="1">#REF!</definedName>
    <definedName name="BOC22B8AB3BC004F3E84FF5709DE8AB691" localSheetId="10" hidden="1">#REF!</definedName>
    <definedName name="BOC22B8AB3BC004F3E84FF5709DE8AB691" hidden="1">#REF!</definedName>
    <definedName name="BOC23B38ADE2474E59996815F2E26415AB" localSheetId="10" hidden="1">#REF!</definedName>
    <definedName name="BOC23B38ADE2474E59996815F2E26415AB" hidden="1">#REF!</definedName>
    <definedName name="BOC2452160117D45398C90A3A74E219282" localSheetId="10" hidden="1">#REF!</definedName>
    <definedName name="BOC2452160117D45398C90A3A74E219282" hidden="1">#REF!</definedName>
    <definedName name="BOC24E490CEF91434FA9BEEC1F9F62F377" localSheetId="10" hidden="1">#REF!</definedName>
    <definedName name="BOC24E490CEF91434FA9BEEC1F9F62F377" hidden="1">#REF!</definedName>
    <definedName name="BOC25CA19C04EB461383765BC725F1A9C0" localSheetId="10" hidden="1">#REF!</definedName>
    <definedName name="BOC25CA19C04EB461383765BC725F1A9C0" hidden="1">#REF!</definedName>
    <definedName name="BOC262AD47CD4C46F1918088408A71FFB7" localSheetId="10" hidden="1">#REF!</definedName>
    <definedName name="BOC262AD47CD4C46F1918088408A71FFB7" hidden="1">#REF!</definedName>
    <definedName name="BOC27910CCBD7F4B3BBE5E23D088987029" localSheetId="10" hidden="1">#REF!</definedName>
    <definedName name="BOC27910CCBD7F4B3BBE5E23D088987029" hidden="1">#REF!</definedName>
    <definedName name="BOC2991FBF63B04256A3D7886BB4EF764B" localSheetId="10" hidden="1">#REF!</definedName>
    <definedName name="BOC2991FBF63B04256A3D7886BB4EF764B" hidden="1">#REF!</definedName>
    <definedName name="BOC2A368458B8C466A8EAB350D814B6553" localSheetId="10" hidden="1">#REF!</definedName>
    <definedName name="BOC2A368458B8C466A8EAB350D814B6553" hidden="1">#REF!</definedName>
    <definedName name="BOC2BD5FFDAEE6428485C3A37469FC06C9" localSheetId="10" hidden="1">#REF!</definedName>
    <definedName name="BOC2BD5FFDAEE6428485C3A37469FC06C9" hidden="1">#REF!</definedName>
    <definedName name="BOC30112A4C82B4FDB9A0BE4DE668F4582" localSheetId="10" hidden="1">#REF!</definedName>
    <definedName name="BOC30112A4C82B4FDB9A0BE4DE668F4582" hidden="1">#REF!</definedName>
    <definedName name="BOC315C16ABF3241D98DA43390C5DA0144" localSheetId="10" hidden="1">#REF!</definedName>
    <definedName name="BOC315C16ABF3241D98DA43390C5DA0144" hidden="1">#REF!</definedName>
    <definedName name="BOC33F726F883A41B8958DFE6F3AD2FBC6" localSheetId="10" hidden="1">#REF!</definedName>
    <definedName name="BOC33F726F883A41B8958DFE6F3AD2FBC6" hidden="1">#REF!</definedName>
    <definedName name="BOC343F21B6DD940F0A688481148243E9A" localSheetId="10" hidden="1">#REF!</definedName>
    <definedName name="BOC343F21B6DD940F0A688481148243E9A" hidden="1">#REF!</definedName>
    <definedName name="BOC346959D12604E6AA3F4213550E113BC" localSheetId="10" hidden="1">#REF!</definedName>
    <definedName name="BOC346959D12604E6AA3F4213550E113BC" hidden="1">#REF!</definedName>
    <definedName name="BOC3568EEBF2E1419EA9BEFDDFA241C67E" localSheetId="10" hidden="1">#REF!</definedName>
    <definedName name="BOC3568EEBF2E1419EA9BEFDDFA241C67E" hidden="1">#REF!</definedName>
    <definedName name="BOC35ADF6F14B948919BD25280A05E3AC1" localSheetId="10" hidden="1">[7]Ketqua!#REF!</definedName>
    <definedName name="BOC35ADF6F14B948919BD25280A05E3AC1" localSheetId="0" hidden="1">#REF!</definedName>
    <definedName name="BOC35ADF6F14B948919BD25280A05E3AC1" hidden="1">[7]Ketqua!#REF!</definedName>
    <definedName name="BOC365FC61CAF6449BB1865E7D5BCCE2C3" localSheetId="10" hidden="1">#REF!</definedName>
    <definedName name="BOC365FC61CAF6449BB1865E7D5BCCE2C3" hidden="1">#REF!</definedName>
    <definedName name="BOC36FB1CFCC55488DBE1D9D0C21E5BBA7" localSheetId="10" hidden="1">#REF!</definedName>
    <definedName name="BOC36FB1CFCC55488DBE1D9D0C21E5BBA7" hidden="1">#REF!</definedName>
    <definedName name="BOC39750E43B5B4EC892EABA56991C183A" localSheetId="10" hidden="1">#REF!</definedName>
    <definedName name="BOC39750E43B5B4EC892EABA56991C183A" hidden="1">#REF!</definedName>
    <definedName name="BOC3A2C5E32A78490FA02F0D6AFD24DFC0" localSheetId="10" hidden="1">[7]Ketqua!#REF!</definedName>
    <definedName name="BOC3A2C5E32A78490FA02F0D6AFD24DFC0" localSheetId="0" hidden="1">#REF!</definedName>
    <definedName name="BOC3A2C5E32A78490FA02F0D6AFD24DFC0" hidden="1">[7]Ketqua!#REF!</definedName>
    <definedName name="BOC3A9C703D7634F08B5DF2513CF26EEDB" localSheetId="10" hidden="1">#REF!</definedName>
    <definedName name="BOC3A9C703D7634F08B5DF2513CF26EEDB" hidden="1">#REF!</definedName>
    <definedName name="BOC3BE0B3CB78343F4A399BBD08E033B34" localSheetId="10" hidden="1">#REF!</definedName>
    <definedName name="BOC3BE0B3CB78343F4A399BBD08E033B34" hidden="1">#REF!</definedName>
    <definedName name="BOC3CBB290D163430A91DDA7599ED108F6" localSheetId="10" hidden="1">#REF!</definedName>
    <definedName name="BOC3CBB290D163430A91DDA7599ED108F6" hidden="1">#REF!</definedName>
    <definedName name="BOC3E2F600260C4B2CBBE8729CC1ACAA06" localSheetId="10" hidden="1">#REF!</definedName>
    <definedName name="BOC3E2F600260C4B2CBBE8729CC1ACAA06" hidden="1">#REF!</definedName>
    <definedName name="BOC3E7BE7CDD614CCDA81E58B92747C264" localSheetId="10" hidden="1">#REF!</definedName>
    <definedName name="BOC3E7BE7CDD614CCDA81E58B92747C264" hidden="1">#REF!</definedName>
    <definedName name="BOC3EDBD5E04274C828D0583C086AECB10" localSheetId="10" hidden="1">#REF!</definedName>
    <definedName name="BOC3EDBD5E04274C828D0583C086AECB10" localSheetId="25" hidden="1">#REF!</definedName>
    <definedName name="BOC3EDBD5E04274C828D0583C086AECB10" hidden="1">#REF!</definedName>
    <definedName name="BOC405110C7ACE4B42877F3AAB5A0BB863" localSheetId="10" hidden="1">#REF!</definedName>
    <definedName name="BOC405110C7ACE4B42877F3AAB5A0BB863" localSheetId="25" hidden="1">#REF!</definedName>
    <definedName name="BOC405110C7ACE4B42877F3AAB5A0BB863" hidden="1">#REF!</definedName>
    <definedName name="BOC438E5AB00C9410DAB817A8739F9C426" localSheetId="10" hidden="1">#REF!</definedName>
    <definedName name="BOC438E5AB00C9410DAB817A8739F9C426" hidden="1">#REF!</definedName>
    <definedName name="BOC439B4B26F0C4D33B0293C6A9EA4AF33" localSheetId="10" hidden="1">#REF!</definedName>
    <definedName name="BOC439B4B26F0C4D33B0293C6A9EA4AF33" localSheetId="25" hidden="1">#REF!</definedName>
    <definedName name="BOC439B4B26F0C4D33B0293C6A9EA4AF33" hidden="1">#REF!</definedName>
    <definedName name="BOC43B69839854400A904778932A9E664F" localSheetId="10" hidden="1">#REF!</definedName>
    <definedName name="BOC43B69839854400A904778932A9E664F" hidden="1">#REF!</definedName>
    <definedName name="BOC4471151C06B43499A16E3B350A1CB30" localSheetId="10" hidden="1">#REF!</definedName>
    <definedName name="BOC4471151C06B43499A16E3B350A1CB30" hidden="1">#REF!</definedName>
    <definedName name="BOC454901313FE439D9572F5B9DD403A53" localSheetId="10" hidden="1">#REF!</definedName>
    <definedName name="BOC454901313FE439D9572F5B9DD403A53" hidden="1">#REF!</definedName>
    <definedName name="BOC473037395EF41CB9003BD66C5957660" localSheetId="10" hidden="1">#REF!</definedName>
    <definedName name="BOC473037395EF41CB9003BD66C5957660" hidden="1">#REF!</definedName>
    <definedName name="BOC482F327D8574379A20E908BC5EB2993" localSheetId="10" hidden="1">#REF!</definedName>
    <definedName name="BOC482F327D8574379A20E908BC5EB2993" hidden="1">#REF!</definedName>
    <definedName name="BOC49D30DCC91B4948B1B91B358D1BFDF4" localSheetId="10" hidden="1">#REF!</definedName>
    <definedName name="BOC49D30DCC91B4948B1B91B358D1BFDF4" hidden="1">#REF!</definedName>
    <definedName name="BOC49E9A4987384DF7928DE15609690700" localSheetId="10" hidden="1">#REF!</definedName>
    <definedName name="BOC49E9A4987384DF7928DE15609690700" hidden="1">#REF!</definedName>
    <definedName name="BOC4A44047BA05405EAEEF214300009915" localSheetId="10" hidden="1">#REF!</definedName>
    <definedName name="BOC4A44047BA05405EAEEF214300009915" hidden="1">#REF!</definedName>
    <definedName name="BOC4A6BB89CD2B435293F191D82C0F58C9" localSheetId="10" hidden="1">#REF!</definedName>
    <definedName name="BOC4A6BB89CD2B435293F191D82C0F58C9" hidden="1">#REF!</definedName>
    <definedName name="BOC4A767B09284438782DDCA88D6B4AA77" localSheetId="10" hidden="1">#REF!</definedName>
    <definedName name="BOC4A767B09284438782DDCA88D6B4AA77" hidden="1">#REF!</definedName>
    <definedName name="BOC4B00C308D204BE4B36D6D0F97F6EE83" localSheetId="10" hidden="1">#REF!</definedName>
    <definedName name="BOC4B00C308D204BE4B36D6D0F97F6EE83" hidden="1">#REF!</definedName>
    <definedName name="BOC4C1021C64E347E98DBB04790018748A" localSheetId="10" hidden="1">#REF!</definedName>
    <definedName name="BOC4C1021C64E347E98DBB04790018748A" hidden="1">#REF!</definedName>
    <definedName name="BOC4C301D63FB048DFBBB6C1766C1386B8" localSheetId="10" hidden="1">#REF!</definedName>
    <definedName name="BOC4C301D63FB048DFBBB6C1766C1386B8" hidden="1">#REF!</definedName>
    <definedName name="BOC4C4A4CB425E4BEBA454F692F9A55D64" localSheetId="10" hidden="1">#REF!</definedName>
    <definedName name="BOC4C4A4CB425E4BEBA454F692F9A55D64" hidden="1">#REF!</definedName>
    <definedName name="BOC4CD3783D6684663939B79F770F1581D" localSheetId="10" hidden="1">#REF!</definedName>
    <definedName name="BOC4CD3783D6684663939B79F770F1581D" hidden="1">#REF!</definedName>
    <definedName name="BOC4E10706ED9D43BA88876806383214AF" localSheetId="10" hidden="1">#REF!</definedName>
    <definedName name="BOC4E10706ED9D43BA88876806383214AF" hidden="1">#REF!</definedName>
    <definedName name="BOC511D83A0C974EF8AD8E92A38214A8D5" localSheetId="10" hidden="1">#REF!</definedName>
    <definedName name="BOC511D83A0C974EF8AD8E92A38214A8D5" hidden="1">#REF!</definedName>
    <definedName name="BOC5188E1B24F64FDDB5925AA2B865D6BD" localSheetId="10" hidden="1">#REF!</definedName>
    <definedName name="BOC5188E1B24F64FDDB5925AA2B865D6BD" hidden="1">#REF!</definedName>
    <definedName name="BOC522634DDC464314809CDF99493533FC" localSheetId="10" hidden="1">#REF!</definedName>
    <definedName name="BOC522634DDC464314809CDF99493533FC" hidden="1">#REF!</definedName>
    <definedName name="BOC52F979622BD461AAED93206E628CE9A" localSheetId="10" hidden="1">#REF!</definedName>
    <definedName name="BOC52F979622BD461AAED93206E628CE9A" hidden="1">#REF!</definedName>
    <definedName name="BOC53ABAD117D147CD96973836FCDA8BE3" localSheetId="10" hidden="1">#REF!</definedName>
    <definedName name="BOC53ABAD117D147CD96973836FCDA8BE3" hidden="1">#REF!</definedName>
    <definedName name="BOC53AC4CB11C347AEBC20162A7FF8B50D" localSheetId="10" hidden="1">#REF!</definedName>
    <definedName name="BOC53AC4CB11C347AEBC20162A7FF8B50D" hidden="1">#REF!</definedName>
    <definedName name="BOC54204551F1D42B9BD6174DBDD9D741F" localSheetId="10" hidden="1">#REF!</definedName>
    <definedName name="BOC54204551F1D42B9BD6174DBDD9D741F" hidden="1">#REF!</definedName>
    <definedName name="BOC54DEECFAAAB4DBB87EE4DD5A89BD6C9" localSheetId="10" hidden="1">#REF!</definedName>
    <definedName name="BOC54DEECFAAAB4DBB87EE4DD5A89BD6C9" hidden="1">#REF!</definedName>
    <definedName name="BOC551D7779FF74F4EB6CC609F3CB55CD9" localSheetId="10" hidden="1">[7]Ketqua!#REF!</definedName>
    <definedName name="BOC551D7779FF74F4EB6CC609F3CB55CD9" localSheetId="0" hidden="1">#REF!</definedName>
    <definedName name="BOC551D7779FF74F4EB6CC609F3CB55CD9" hidden="1">[7]Ketqua!#REF!</definedName>
    <definedName name="BOC551DE2E91D44244ADD2A1963C33F5E1" localSheetId="10" hidden="1">#REF!</definedName>
    <definedName name="BOC551DE2E91D44244ADD2A1963C33F5E1" hidden="1">#REF!</definedName>
    <definedName name="BOC55FB86CC555433C8D103CA108AA7E48" localSheetId="10" hidden="1">#REF!</definedName>
    <definedName name="BOC55FB86CC555433C8D103CA108AA7E48" hidden="1">#REF!</definedName>
    <definedName name="BOC57265C045CA450DBB172F33D90D9979" localSheetId="10" hidden="1">#REF!</definedName>
    <definedName name="BOC57265C045CA450DBB172F33D90D9979" hidden="1">#REF!</definedName>
    <definedName name="BOC58BA568B16F45909ABF7CBE66360C96" localSheetId="10" hidden="1">#REF!</definedName>
    <definedName name="BOC58BA568B16F45909ABF7CBE66360C96" hidden="1">#REF!</definedName>
    <definedName name="BOC594B4F835E7418D90F061F92E8FB202" localSheetId="10" hidden="1">#REF!</definedName>
    <definedName name="BOC594B4F835E7418D90F061F92E8FB202" hidden="1">#REF!</definedName>
    <definedName name="BOC5AAE40B455D4043B6078A525F8433B7" localSheetId="10" hidden="1">#REF!</definedName>
    <definedName name="BOC5AAE40B455D4043B6078A525F8433B7" hidden="1">#REF!</definedName>
    <definedName name="BOC5B50A3B093A4281A75D4209F6A75893" localSheetId="10" hidden="1">#REF!</definedName>
    <definedName name="BOC5B50A3B093A4281A75D4209F6A75893" hidden="1">#REF!</definedName>
    <definedName name="BOC5C310983B4A4E16AECA5B9C6C7341BA" localSheetId="10" hidden="1">#REF!</definedName>
    <definedName name="BOC5C310983B4A4E16AECA5B9C6C7341BA" hidden="1">#REF!</definedName>
    <definedName name="BOC5D2085595774C20ADD41578FFB4B463" localSheetId="10" hidden="1">#REF!</definedName>
    <definedName name="BOC5D2085595774C20ADD41578FFB4B463" hidden="1">#REF!</definedName>
    <definedName name="BOC5D38918F0F646518F9BF5563B971E18" localSheetId="10" hidden="1">#REF!</definedName>
    <definedName name="BOC5D38918F0F646518F9BF5563B971E18" hidden="1">#REF!</definedName>
    <definedName name="BOC5FB79A4E3E540F8AE42FE861B1410EC" localSheetId="10" hidden="1">#REF!</definedName>
    <definedName name="BOC5FB79A4E3E540F8AE42FE861B1410EC" hidden="1">#REF!</definedName>
    <definedName name="BOC611376B3C6C45C99450D1DCF9397302" localSheetId="10" hidden="1">#REF!</definedName>
    <definedName name="BOC611376B3C6C45C99450D1DCF9397302" hidden="1">#REF!</definedName>
    <definedName name="BOC611F0AC63CB47E09FB9F42D0B6DA82B" localSheetId="10" hidden="1">#REF!</definedName>
    <definedName name="BOC611F0AC63CB47E09FB9F42D0B6DA82B" hidden="1">#REF!</definedName>
    <definedName name="BOC612254B51284FEE866CB31C88AFD453" localSheetId="10" hidden="1">#REF!</definedName>
    <definedName name="BOC612254B51284FEE866CB31C88AFD453" hidden="1">#REF!</definedName>
    <definedName name="BOC6136ACAF1304E288216E27040F4D5E2" localSheetId="10" hidden="1">#REF!</definedName>
    <definedName name="BOC6136ACAF1304E288216E27040F4D5E2" hidden="1">#REF!</definedName>
    <definedName name="BOC61DAC29429047E49941643414EF43CB" localSheetId="10" hidden="1">#REF!</definedName>
    <definedName name="BOC61DAC29429047E49941643414EF43CB" hidden="1">#REF!</definedName>
    <definedName name="BOC635E4B3F5B44401A9DC58B91B784FD5" localSheetId="10" hidden="1">#REF!</definedName>
    <definedName name="BOC635E4B3F5B44401A9DC58B91B784FD5" hidden="1">#REF!</definedName>
    <definedName name="BOC6468585AB6A4AE28970E03B2C62231E" localSheetId="10" hidden="1">#REF!</definedName>
    <definedName name="BOC6468585AB6A4AE28970E03B2C62231E" hidden="1">#REF!</definedName>
    <definedName name="BOC64C2B32864B4E13A1508C1A5913F163" localSheetId="10" hidden="1">#REF!</definedName>
    <definedName name="BOC64C2B32864B4E13A1508C1A5913F163" hidden="1">#REF!</definedName>
    <definedName name="BOC65919DB60B64FFF93DB70579668EFC1" localSheetId="10" hidden="1">#REF!</definedName>
    <definedName name="BOC65919DB60B64FFF93DB70579668EFC1" hidden="1">#REF!</definedName>
    <definedName name="BOC659C53743D5499EADD2474C5A6BE0FB" localSheetId="10" hidden="1">#REF!</definedName>
    <definedName name="BOC659C53743D5499EADD2474C5A6BE0FB" hidden="1">#REF!</definedName>
    <definedName name="BOC6601207ADB74941835C10583405D57E" localSheetId="10" hidden="1">#REF!</definedName>
    <definedName name="BOC6601207ADB74941835C10583405D57E" hidden="1">#REF!</definedName>
    <definedName name="BOC6AF8DD1DEA34721BD0118E22F55322B" localSheetId="10" hidden="1">#REF!</definedName>
    <definedName name="BOC6AF8DD1DEA34721BD0118E22F55322B" hidden="1">#REF!</definedName>
    <definedName name="BOC713767E8337488AAE5F930FE124F2D3" localSheetId="10" hidden="1">#REF!</definedName>
    <definedName name="BOC713767E8337488AAE5F930FE124F2D3" hidden="1">#REF!</definedName>
    <definedName name="BOC720578C9E594CF695ACFADC24BF33A4" localSheetId="10" hidden="1">#REF!</definedName>
    <definedName name="BOC720578C9E594CF695ACFADC24BF33A4" hidden="1">#REF!</definedName>
    <definedName name="BOC72642EAE84F4C0096A0010541BCB983" localSheetId="10" hidden="1">#REF!</definedName>
    <definedName name="BOC72642EAE84F4C0096A0010541BCB983" hidden="1">#REF!</definedName>
    <definedName name="BOC72BB273A64E48D8828E544B36E74CCB" localSheetId="10" hidden="1">#REF!</definedName>
    <definedName name="BOC72BB273A64E48D8828E544B36E74CCB" hidden="1">#REF!</definedName>
    <definedName name="BOC74E2E52F1F04BCDB8806902B5A8B9EC" localSheetId="10" hidden="1">#REF!</definedName>
    <definedName name="BOC74E2E52F1F04BCDB8806902B5A8B9EC" hidden="1">#REF!</definedName>
    <definedName name="BOC7550D6B285E490293662B72CB034999" localSheetId="10" hidden="1">#REF!</definedName>
    <definedName name="BOC7550D6B285E490293662B72CB034999" hidden="1">#REF!</definedName>
    <definedName name="BOC757C86E45244719B2561FDD31404836" localSheetId="10" hidden="1">#REF!</definedName>
    <definedName name="BOC757C86E45244719B2561FDD31404836" hidden="1">#REF!</definedName>
    <definedName name="BOC7648B68F3584BF2A4591BD690092222" localSheetId="10" hidden="1">#REF!</definedName>
    <definedName name="BOC7648B68F3584BF2A4591BD690092222" hidden="1">#REF!</definedName>
    <definedName name="BOC77E0AB3D3CA4A1C8329F9857EE8F36C" localSheetId="10" hidden="1">#REF!</definedName>
    <definedName name="BOC77E0AB3D3CA4A1C8329F9857EE8F36C" hidden="1">#REF!</definedName>
    <definedName name="BOC77F535725A6438A8AAAC952740EF899" localSheetId="10" hidden="1">#REF!</definedName>
    <definedName name="BOC77F535725A6438A8AAAC952740EF899" hidden="1">#REF!</definedName>
    <definedName name="BOC7B274FF472245C2B140F67E5FD1665B" localSheetId="10" hidden="1">#REF!</definedName>
    <definedName name="BOC7B274FF472245C2B140F67E5FD1665B" hidden="1">#REF!</definedName>
    <definedName name="BOC7D2E11843E0453DB764C67C96D9ADF1" localSheetId="10" hidden="1">#REF!</definedName>
    <definedName name="BOC7D2E11843E0453DB764C67C96D9ADF1" hidden="1">#REF!</definedName>
    <definedName name="BOC7FECB190F654212AF3F13F583581D59" localSheetId="10" hidden="1">#REF!</definedName>
    <definedName name="BOC7FECB190F654212AF3F13F583581D59" hidden="1">#REF!</definedName>
    <definedName name="BOC809B7F8F4B14E208E5C54561FDB0F73" localSheetId="10" hidden="1">#REF!</definedName>
    <definedName name="BOC809B7F8F4B14E208E5C54561FDB0F73" hidden="1">#REF!</definedName>
    <definedName name="BOC812A08FFF08478E87D119AB81FAE120" localSheetId="10" hidden="1">#REF!</definedName>
    <definedName name="BOC812A08FFF08478E87D119AB81FAE120" hidden="1">#REF!</definedName>
    <definedName name="BOC8137838440B47DAAC1ED794C15C441F" localSheetId="10" hidden="1">#REF!</definedName>
    <definedName name="BOC8137838440B47DAAC1ED794C15C441F" hidden="1">#REF!</definedName>
    <definedName name="BOC8231C2E9D8D4406BEC83D6F992CA139" localSheetId="10" hidden="1">#REF!</definedName>
    <definedName name="BOC8231C2E9D8D4406BEC83D6F992CA139" hidden="1">#REF!</definedName>
    <definedName name="BOC83FD12B13AF491DB29F996D5C65F9BF" localSheetId="10" hidden="1">#REF!</definedName>
    <definedName name="BOC83FD12B13AF491DB29F996D5C65F9BF" hidden="1">#REF!</definedName>
    <definedName name="BOC869EDE25CC544CEA5A645A5E7A6B9AD" localSheetId="0" hidden="1">#REF!</definedName>
    <definedName name="BOC869EDE25CC544CEA5A645A5E7A6B9AD" hidden="1">[7]Ketqua!$I$17:$U$17</definedName>
    <definedName name="BOC87D3336154245E3827858692226AFA4" localSheetId="10" hidden="1">#REF!</definedName>
    <definedName name="BOC87D3336154245E3827858692226AFA4" hidden="1">#REF!</definedName>
    <definedName name="BOC88CDAF756A04342B92A57969166ABBF" localSheetId="10" hidden="1">#REF!</definedName>
    <definedName name="BOC88CDAF756A04342B92A57969166ABBF" hidden="1">#REF!</definedName>
    <definedName name="BOC896FC9D8F0841CAB1EA5A7E80358CCE" localSheetId="10" hidden="1">#REF!</definedName>
    <definedName name="BOC896FC9D8F0841CAB1EA5A7E80358CCE" hidden="1">#REF!</definedName>
    <definedName name="BOC89ECEB280F34A1B87031041C2CF7847" localSheetId="10" hidden="1">#REF!</definedName>
    <definedName name="BOC89ECEB280F34A1B87031041C2CF7847" hidden="1">#REF!</definedName>
    <definedName name="BOC8BC5627E1B34E0A8B05A4AAB8DD2DE8" localSheetId="10" hidden="1">#REF!</definedName>
    <definedName name="BOC8BC5627E1B34E0A8B05A4AAB8DD2DE8" hidden="1">#REF!</definedName>
    <definedName name="BOC8C22820924F41ED968636277E46E23C" localSheetId="10" hidden="1">#REF!</definedName>
    <definedName name="BOC8C22820924F41ED968636277E46E23C" hidden="1">#REF!</definedName>
    <definedName name="BOC8CE017DA77240AD9FD0EC7D16051AA6" localSheetId="10" hidden="1">#REF!</definedName>
    <definedName name="BOC8CE017DA77240AD9FD0EC7D16051AA6" hidden="1">#REF!</definedName>
    <definedName name="BOC8D9B846059147558F9CDF6DDE6F808E" localSheetId="10" hidden="1">#REF!</definedName>
    <definedName name="BOC8D9B846059147558F9CDF6DDE6F808E" hidden="1">#REF!</definedName>
    <definedName name="BOC8EC8578074A43D4B656A355E293A424" localSheetId="10" hidden="1">#REF!</definedName>
    <definedName name="BOC8EC8578074A43D4B656A355E293A424" hidden="1">#REF!</definedName>
    <definedName name="BOC8F24FC03F1147E9972C8D9D76295327" localSheetId="10" hidden="1">#REF!</definedName>
    <definedName name="BOC8F24FC03F1147E9972C8D9D76295327" hidden="1">#REF!</definedName>
    <definedName name="BOC8F736F7F35B46449C6EA935FC34011E" localSheetId="10" hidden="1">#REF!</definedName>
    <definedName name="BOC8F736F7F35B46449C6EA935FC34011E" hidden="1">#REF!</definedName>
    <definedName name="BOC8F8BFA1E2E240EF87708C41A0FCD4AA" localSheetId="10" hidden="1">#REF!</definedName>
    <definedName name="BOC8F8BFA1E2E240EF87708C41A0FCD4AA" hidden="1">#REF!</definedName>
    <definedName name="BOC8FC302D9D3C4DBE9F61A4BE46DA363D" localSheetId="10" hidden="1">#REF!</definedName>
    <definedName name="BOC8FC302D9D3C4DBE9F61A4BE46DA363D" hidden="1">#REF!</definedName>
    <definedName name="BOC9021DAEC8534AA88821959B876F2AB8" localSheetId="10" hidden="1">#REF!</definedName>
    <definedName name="BOC9021DAEC8534AA88821959B876F2AB8" hidden="1">#REF!</definedName>
    <definedName name="BOC9078726475D48768A4B800B228B8B8C" localSheetId="10" hidden="1">[7]Ketqua!#REF!</definedName>
    <definedName name="BOC9078726475D48768A4B800B228B8B8C" localSheetId="0" hidden="1">#REF!</definedName>
    <definedName name="BOC9078726475D48768A4B800B228B8B8C" hidden="1">[7]Ketqua!#REF!</definedName>
    <definedName name="BOC9263CE772734C2E8AD2FE5BF49E1935" localSheetId="10" hidden="1">#REF!</definedName>
    <definedName name="BOC9263CE772734C2E8AD2FE5BF49E1935" hidden="1">#REF!</definedName>
    <definedName name="BOC92BDE64A88C4F4888056339739F0504" localSheetId="10" hidden="1">[7]Ketqua!#REF!</definedName>
    <definedName name="BOC92BDE64A88C4F4888056339739F0504" localSheetId="0" hidden="1">#REF!</definedName>
    <definedName name="BOC92BDE64A88C4F4888056339739F0504" hidden="1">[7]Ketqua!#REF!</definedName>
    <definedName name="BOC93D76F627824034AADA8A9F13A2889A" localSheetId="10" hidden="1">#REF!</definedName>
    <definedName name="BOC93D76F627824034AADA8A9F13A2889A" hidden="1">#REF!</definedName>
    <definedName name="BOC950DD4DA7E84CE19D5093BB2A29BCD3" localSheetId="10" hidden="1">#REF!</definedName>
    <definedName name="BOC950DD4DA7E84CE19D5093BB2A29BCD3" hidden="1">#REF!</definedName>
    <definedName name="BOC96D8191DBAE4D6183DEA37F46B8436D" localSheetId="10" hidden="1">#REF!</definedName>
    <definedName name="BOC96D8191DBAE4D6183DEA37F46B8436D" hidden="1">#REF!</definedName>
    <definedName name="BOC9786DD1B39B43A0BD52CC797EB809F9" localSheetId="10" hidden="1">#REF!</definedName>
    <definedName name="BOC9786DD1B39B43A0BD52CC797EB809F9" hidden="1">#REF!</definedName>
    <definedName name="BOC979AF26AC844C15B0C4A390E47EDEFD" localSheetId="10" hidden="1">#REF!</definedName>
    <definedName name="BOC979AF26AC844C15B0C4A390E47EDEFD" hidden="1">#REF!</definedName>
    <definedName name="BOC98DCB7764E4486B867068ABA319D462" localSheetId="10" hidden="1">#REF!</definedName>
    <definedName name="BOC98DCB7764E4486B867068ABA319D462" hidden="1">#REF!</definedName>
    <definedName name="BOC99848AFCA2E467790F4F070D21E06FE" localSheetId="10" hidden="1">#REF!</definedName>
    <definedName name="BOC99848AFCA2E467790F4F070D21E06FE" hidden="1">#REF!</definedName>
    <definedName name="BOC9B43FE1F9D84461AFB00DB17BAEB487" localSheetId="10" hidden="1">#REF!</definedName>
    <definedName name="BOC9B43FE1F9D84461AFB00DB17BAEB487" hidden="1">#REF!</definedName>
    <definedName name="BOC9BBB4DACC774AC68E12F41F3006FEDF" localSheetId="10" hidden="1">#REF!</definedName>
    <definedName name="BOC9BBB4DACC774AC68E12F41F3006FEDF" hidden="1">#REF!</definedName>
    <definedName name="BOC9CF91C01B79495EB3EDF264630F3035" localSheetId="10" hidden="1">#REF!</definedName>
    <definedName name="BOC9CF91C01B79495EB3EDF264630F3035" hidden="1">#REF!</definedName>
    <definedName name="BOC9D043ABD5CB459188E6E3FD93946123" localSheetId="10" hidden="1">#REF!</definedName>
    <definedName name="BOC9D043ABD5CB459188E6E3FD93946123" hidden="1">#REF!</definedName>
    <definedName name="BOC9D31B8DE85F4101924D1B4E95A0067F" localSheetId="10" hidden="1">#REF!</definedName>
    <definedName name="BOC9D31B8DE85F4101924D1B4E95A0067F" hidden="1">#REF!</definedName>
    <definedName name="BOC9D95B0EB260403EA353B563DF3E864D" localSheetId="10" hidden="1">#REF!</definedName>
    <definedName name="BOC9D95B0EB260403EA353B563DF3E864D" hidden="1">#REF!</definedName>
    <definedName name="BOC9E4040A57114DFCB9F0D7BD866C5EEB" localSheetId="10" hidden="1">#REF!</definedName>
    <definedName name="BOC9E4040A57114DFCB9F0D7BD866C5EEB" hidden="1">#REF!</definedName>
    <definedName name="BOC9F21C7CF09F466083E14352E2F00ADE" localSheetId="10" hidden="1">#REF!</definedName>
    <definedName name="BOC9F21C7CF09F466083E14352E2F00ADE" hidden="1">#REF!</definedName>
    <definedName name="BOC9F6FB789B49475F8EC58C51FC50F2F2" localSheetId="10" hidden="1">#REF!</definedName>
    <definedName name="BOC9F6FB789B49475F8EC58C51FC50F2F2" hidden="1">#REF!</definedName>
    <definedName name="BOCA1F88327DEB4D2DBBA1D321DBFE4FA3" localSheetId="10" hidden="1">#REF!</definedName>
    <definedName name="BOCA1F88327DEB4D2DBBA1D321DBFE4FA3" hidden="1">#REF!</definedName>
    <definedName name="BOCA1FB259D8714151AA2B3C6AEA1F0770" localSheetId="10" hidden="1">#REF!</definedName>
    <definedName name="BOCA1FB259D8714151AA2B3C6AEA1F0770" hidden="1">#REF!</definedName>
    <definedName name="BOCA37046B007E407686AA5E82F7A8FFC7" localSheetId="10" hidden="1">#REF!</definedName>
    <definedName name="BOCA37046B007E407686AA5E82F7A8FFC7" hidden="1">#REF!</definedName>
    <definedName name="BOCA5133A1A0DD490591E8590A5076EDB5" localSheetId="10" hidden="1">#REF!</definedName>
    <definedName name="BOCA5133A1A0DD490591E8590A5076EDB5" hidden="1">#REF!</definedName>
    <definedName name="BOCA75119F5C0045BE938582789941C464" localSheetId="10" hidden="1">#REF!</definedName>
    <definedName name="BOCA75119F5C0045BE938582789941C464" hidden="1">#REF!</definedName>
    <definedName name="BOCA7ED576C19B404997CEB1F51D09DA13" localSheetId="10" hidden="1">#REF!</definedName>
    <definedName name="BOCA7ED576C19B404997CEB1F51D09DA13" hidden="1">#REF!</definedName>
    <definedName name="BOCA84DF66C3974E1198D779DD61F1FC34" localSheetId="10" hidden="1">#REF!</definedName>
    <definedName name="BOCA84DF66C3974E1198D779DD61F1FC34" hidden="1">#REF!</definedName>
    <definedName name="BOCAA115C0C73F434EA7166415664F3B35" localSheetId="10" hidden="1">#REF!</definedName>
    <definedName name="BOCAA115C0C73F434EA7166415664F3B35" hidden="1">#REF!</definedName>
    <definedName name="BOCAA350231833419C86E36ADB23F5F796" localSheetId="10" hidden="1">#REF!</definedName>
    <definedName name="BOCAA350231833419C86E36ADB23F5F796" hidden="1">#REF!</definedName>
    <definedName name="BOCAC2D227DE334A3285172873CB817EB8" localSheetId="10" hidden="1">#REF!</definedName>
    <definedName name="BOCAC2D227DE334A3285172873CB817EB8" hidden="1">#REF!</definedName>
    <definedName name="BOCAE778C3378D4DEA8C59D3D493F17D92" localSheetId="10" hidden="1">#REF!</definedName>
    <definedName name="BOCAE778C3378D4DEA8C59D3D493F17D92" hidden="1">#REF!</definedName>
    <definedName name="BOCAF796DEFB314CBA8204F5CF77373078" localSheetId="10" hidden="1">#REF!</definedName>
    <definedName name="BOCAF796DEFB314CBA8204F5CF77373078" hidden="1">#REF!</definedName>
    <definedName name="BOCB09C30E731E4D1190FA3B9A15C8ACF6" localSheetId="10" hidden="1">#REF!</definedName>
    <definedName name="BOCB09C30E731E4D1190FA3B9A15C8ACF6" hidden="1">#REF!</definedName>
    <definedName name="BOCB20F1B9F3C846A48126BE531FB918DF" localSheetId="10" hidden="1">#REF!</definedName>
    <definedName name="BOCB20F1B9F3C846A48126BE531FB918DF" hidden="1">#REF!</definedName>
    <definedName name="BOCB275BC87A58422EA0F9349C40EF7779" localSheetId="10" hidden="1">#REF!</definedName>
    <definedName name="BOCB275BC87A58422EA0F9349C40EF7779" hidden="1">#REF!</definedName>
    <definedName name="BOCB8074FBA17A4CE38C38F3AC2E8080D0" localSheetId="10" hidden="1">#REF!</definedName>
    <definedName name="BOCB8074FBA17A4CE38C38F3AC2E8080D0" hidden="1">#REF!</definedName>
    <definedName name="BOCBA1B95825D144B78E2D686F9E99757B" localSheetId="10" hidden="1">#REF!</definedName>
    <definedName name="BOCBA1B95825D144B78E2D686F9E99757B" hidden="1">#REF!</definedName>
    <definedName name="BOCBDE0B20605B40EEA3C37E228578C785" localSheetId="10" hidden="1">#REF!</definedName>
    <definedName name="BOCBDE0B20605B40EEA3C37E228578C785" hidden="1">#REF!</definedName>
    <definedName name="BOCBECE0B77CC842D393B20B9F944CEBB5" localSheetId="10" hidden="1">#REF!</definedName>
    <definedName name="BOCBECE0B77CC842D393B20B9F944CEBB5" hidden="1">#REF!</definedName>
    <definedName name="BOCBF59B6853AE4F78B44ECC74F3D6E9CA" localSheetId="10" hidden="1">[7]Ketqua!#REF!</definedName>
    <definedName name="BOCBF59B6853AE4F78B44ECC74F3D6E9CA" localSheetId="0" hidden="1">#REF!</definedName>
    <definedName name="BOCBF59B6853AE4F78B44ECC74F3D6E9CA" hidden="1">[7]Ketqua!#REF!</definedName>
    <definedName name="BOCBFAF1D642934F1D84D4B8F7579C0857" localSheetId="10" hidden="1">#REF!</definedName>
    <definedName name="BOCBFAF1D642934F1D84D4B8F7579C0857" hidden="1">#REF!</definedName>
    <definedName name="BOCBFFC71FCD4147AC9DD2C072424779AB" localSheetId="10" hidden="1">#REF!</definedName>
    <definedName name="BOCBFFC71FCD4147AC9DD2C072424779AB" hidden="1">#REF!</definedName>
    <definedName name="BOCC015C3F6DE2411193F245BD350A3872" localSheetId="10" hidden="1">#REF!</definedName>
    <definedName name="BOCC015C3F6DE2411193F245BD350A3872" hidden="1">#REF!</definedName>
    <definedName name="BOCC17F3D79FCE420E9EED1275FF4527C9" localSheetId="10" hidden="1">#REF!</definedName>
    <definedName name="BOCC17F3D79FCE420E9EED1275FF4527C9" hidden="1">#REF!</definedName>
    <definedName name="BOCC1EA691A78A4CF0974017D9802E6A50" localSheetId="10" hidden="1">#REF!</definedName>
    <definedName name="BOCC1EA691A78A4CF0974017D9802E6A50" hidden="1">#REF!</definedName>
    <definedName name="BOCC330219F2FA42238AA019FA4A7434C7" localSheetId="10" hidden="1">#REF!</definedName>
    <definedName name="BOCC330219F2FA42238AA019FA4A7434C7" hidden="1">#REF!</definedName>
    <definedName name="BOCC4E1F0139CA4CCE842276D221283B25" localSheetId="10" hidden="1">#REF!</definedName>
    <definedName name="BOCC4E1F0139CA4CCE842276D221283B25" hidden="1">#REF!</definedName>
    <definedName name="BOCC6C656FA9124B6681219691125CFB34" localSheetId="10" hidden="1">#REF!</definedName>
    <definedName name="BOCC6C656FA9124B6681219691125CFB34" hidden="1">#REF!</definedName>
    <definedName name="BOCC78DAB77DC04DC1985D2967AC0AA686" localSheetId="10" hidden="1">#REF!</definedName>
    <definedName name="BOCC78DAB77DC04DC1985D2967AC0AA686" hidden="1">#REF!</definedName>
    <definedName name="BOCC858C19D7F047F6ADFC5A40DFBF24A1" localSheetId="10" hidden="1">#REF!</definedName>
    <definedName name="BOCC858C19D7F047F6ADFC5A40DFBF24A1" hidden="1">#REF!</definedName>
    <definedName name="BOCCD1FE718E274B399D0AD2982733BCF8" localSheetId="10" hidden="1">#REF!</definedName>
    <definedName name="BOCCD1FE718E274B399D0AD2982733BCF8" hidden="1">#REF!</definedName>
    <definedName name="BOCCD7D15A72A443D9A5418393952F71A2" localSheetId="10" hidden="1">#REF!</definedName>
    <definedName name="BOCCD7D15A72A443D9A5418393952F71A2" hidden="1">#REF!</definedName>
    <definedName name="BOCCE1C932CCA344CE9ECE3EB0DD94638C" localSheetId="10" hidden="1">#REF!</definedName>
    <definedName name="BOCCE1C932CCA344CE9ECE3EB0DD94638C" hidden="1">#REF!</definedName>
    <definedName name="BOCCED56BF6C8F44DF8BC00A979E5B14BD" localSheetId="10" hidden="1">#REF!</definedName>
    <definedName name="BOCCED56BF6C8F44DF8BC00A979E5B14BD" hidden="1">#REF!</definedName>
    <definedName name="BOCCF334A9BDB64C2697AE9352A937B6E5" localSheetId="10" hidden="1">[6]lailo!#REF!</definedName>
    <definedName name="BOCCF334A9BDB64C2697AE9352A937B6E5" localSheetId="25" hidden="1">#REF!</definedName>
    <definedName name="BOCCF334A9BDB64C2697AE9352A937B6E5" localSheetId="24" hidden="1">#REF!</definedName>
    <definedName name="BOCCF334A9BDB64C2697AE9352A937B6E5" localSheetId="22" hidden="1">#REF!</definedName>
    <definedName name="BOCCF334A9BDB64C2697AE9352A937B6E5" localSheetId="0" hidden="1">#REF!</definedName>
    <definedName name="BOCCF334A9BDB64C2697AE9352A937B6E5" hidden="1">[6]lailo!#REF!</definedName>
    <definedName name="BOCD098CDB76E04AFABC1C8D36DC51D884" localSheetId="10" hidden="1">#REF!</definedName>
    <definedName name="BOCD098CDB76E04AFABC1C8D36DC51D884" localSheetId="25" hidden="1">#REF!</definedName>
    <definedName name="BOCD098CDB76E04AFABC1C8D36DC51D884" hidden="1">#REF!</definedName>
    <definedName name="BOCD19B2F2E8774A589EFF3317FDB5225C" localSheetId="10" hidden="1">#REF!</definedName>
    <definedName name="BOCD19B2F2E8774A589EFF3317FDB5225C" localSheetId="25" hidden="1">#REF!</definedName>
    <definedName name="BOCD19B2F2E8774A589EFF3317FDB5225C" hidden="1">#REF!</definedName>
    <definedName name="BOCD20F214D4AA41C281599C484FB99FDC" localSheetId="10" hidden="1">[8]xml!#REF!</definedName>
    <definedName name="BOCD20F214D4AA41C281599C484FB99FDC" localSheetId="0" hidden="1">#REF!</definedName>
    <definedName name="BOCD20F214D4AA41C281599C484FB99FDC" hidden="1">[8]xml!#REF!</definedName>
    <definedName name="BOCD23F0C3BE5D4A57B07C7B46AAE9B586" localSheetId="10" hidden="1">#REF!</definedName>
    <definedName name="BOCD23F0C3BE5D4A57B07C7B46AAE9B586" hidden="1">#REF!</definedName>
    <definedName name="BOCD2C6B11CEED44B287F63EABF1C67668" localSheetId="10" hidden="1">[8]Kehoachchitiet!#REF!</definedName>
    <definedName name="BOCD2C6B11CEED44B287F63EABF1C67668" localSheetId="0" hidden="1">#REF!</definedName>
    <definedName name="BOCD2C6B11CEED44B287F63EABF1C67668" hidden="1">[8]Kehoachchitiet!#REF!</definedName>
    <definedName name="BOCD316364C89949588B6EA9EFB7EFED71" localSheetId="10" hidden="1">#REF!</definedName>
    <definedName name="BOCD316364C89949588B6EA9EFB7EFED71" hidden="1">#REF!</definedName>
    <definedName name="BOCD3E920BAE7C41B5B4C491D4AB8D55B6" localSheetId="10" hidden="1">#REF!</definedName>
    <definedName name="BOCD3E920BAE7C41B5B4C491D4AB8D55B6" hidden="1">#REF!</definedName>
    <definedName name="BOCD7638E6D88E4E258E54DB04D2220A3A" localSheetId="10" hidden="1">#REF!</definedName>
    <definedName name="BOCD7638E6D88E4E258E54DB04D2220A3A" localSheetId="25" hidden="1">#REF!</definedName>
    <definedName name="BOCD7638E6D88E4E258E54DB04D2220A3A" hidden="1">#REF!</definedName>
    <definedName name="BOCD84FAB3ED4E4F168656FE12415FA3D7" localSheetId="10" hidden="1">#REF!</definedName>
    <definedName name="BOCD84FAB3ED4E4F168656FE12415FA3D7" hidden="1">#REF!</definedName>
    <definedName name="BOCD94EC8563CB4322AAB39F7BBEABB319" localSheetId="10" hidden="1">#REF!</definedName>
    <definedName name="BOCD94EC8563CB4322AAB39F7BBEABB319" hidden="1">#REF!</definedName>
    <definedName name="BOCD97881AE04342B9B58E7D82FD2B45E9" localSheetId="10" hidden="1">#REF!</definedName>
    <definedName name="BOCD97881AE04342B9B58E7D82FD2B45E9" hidden="1">#REF!</definedName>
    <definedName name="BOCDA9B7CBD5D9427E84053F8E38F252A0" localSheetId="10" hidden="1">[8]Kehoachchitiet!#REF!</definedName>
    <definedName name="BOCDA9B7CBD5D9427E84053F8E38F252A0" localSheetId="0" hidden="1">#REF!</definedName>
    <definedName name="BOCDA9B7CBD5D9427E84053F8E38F252A0" hidden="1">[8]Kehoachchitiet!#REF!</definedName>
    <definedName name="BOCDBD4F3A3DA349B2A9734E12B4FA4152" localSheetId="10" hidden="1">#REF!</definedName>
    <definedName name="BOCDBD4F3A3DA349B2A9734E12B4FA4152" hidden="1">#REF!</definedName>
    <definedName name="BOCDCDF8EF0E5646DAB0D5AEEACD436DBA" localSheetId="10" hidden="1">#REF!</definedName>
    <definedName name="BOCDCDF8EF0E5646DAB0D5AEEACD436DBA" hidden="1">#REF!</definedName>
    <definedName name="BOCDD9929C645542878E90D6D900B798EE" localSheetId="10" hidden="1">#REF!</definedName>
    <definedName name="BOCDD9929C645542878E90D6D900B798EE" hidden="1">#REF!</definedName>
    <definedName name="BOCDDF34207A80477DB43C25A250543B94" localSheetId="10" hidden="1">#REF!</definedName>
    <definedName name="BOCDDF34207A80477DB43C25A250543B94" hidden="1">#REF!</definedName>
    <definedName name="BOCDE5918EBB334619A6908303B5E70081" localSheetId="10" hidden="1">#REF!</definedName>
    <definedName name="BOCDE5918EBB334619A6908303B5E70081" hidden="1">#REF!</definedName>
    <definedName name="BOCDE7F75740B346FC9E55D667CD9EC425" localSheetId="10" hidden="1">#REF!</definedName>
    <definedName name="BOCDE7F75740B346FC9E55D667CD9EC425" hidden="1">#REF!</definedName>
    <definedName name="BOCDED67C8566647ED9C954DE6FCEBFBFF" localSheetId="10" hidden="1">#REF!</definedName>
    <definedName name="BOCDED67C8566647ED9C954DE6FCEBFBFF" hidden="1">#REF!</definedName>
    <definedName name="BOCDF00353D53047B6A4A85487D43B9AF1" localSheetId="10" hidden="1">#REF!</definedName>
    <definedName name="BOCDF00353D53047B6A4A85487D43B9AF1" hidden="1">#REF!</definedName>
    <definedName name="BOCE1431147F334E33B41B0302E1BD9519" localSheetId="10" hidden="1">[7]Ketqua!#REF!</definedName>
    <definedName name="BOCE1431147F334E33B41B0302E1BD9519" localSheetId="0" hidden="1">#REF!</definedName>
    <definedName name="BOCE1431147F334E33B41B0302E1BD9519" hidden="1">[7]Ketqua!#REF!</definedName>
    <definedName name="BOCE1BF69715794F4E87C7B791630E9EED" localSheetId="10" hidden="1">#REF!</definedName>
    <definedName name="BOCE1BF69715794F4E87C7B791630E9EED" hidden="1">#REF!</definedName>
    <definedName name="BOCE1CB0DEEAB74D7FA6001FCA37FCE4E4" localSheetId="10" hidden="1">#REF!</definedName>
    <definedName name="BOCE1CB0DEEAB74D7FA6001FCA37FCE4E4" hidden="1">#REF!</definedName>
    <definedName name="BOCE1D2212C92D4302ADFD62D5ACB65176" localSheetId="10" hidden="1">#REF!</definedName>
    <definedName name="BOCE1D2212C92D4302ADFD62D5ACB65176" hidden="1">#REF!</definedName>
    <definedName name="BOCE2AE90EDC5B48F6A441CA47CF7EAAAC" localSheetId="10" hidden="1">#REF!</definedName>
    <definedName name="BOCE2AE90EDC5B48F6A441CA47CF7EAAAC" hidden="1">#REF!</definedName>
    <definedName name="BOCE31297C1C3141CAAF79CBF4B2C5DEB3" localSheetId="10" hidden="1">#REF!</definedName>
    <definedName name="BOCE31297C1C3141CAAF79CBF4B2C5DEB3" hidden="1">#REF!</definedName>
    <definedName name="BOCE3F4651FC6D47F6888CAACD6B895BD6" localSheetId="0" hidden="1">#REF!</definedName>
    <definedName name="BOCE3F4651FC6D47F6888CAACD6B895BD6" hidden="1">[7]Ketqua!$I$17:$U$17</definedName>
    <definedName name="BOCE5078CB7E104277832DC3F09395B864" localSheetId="10" hidden="1">#REF!</definedName>
    <definedName name="BOCE5078CB7E104277832DC3F09395B864" hidden="1">#REF!</definedName>
    <definedName name="BOCE59D3DAB1844F599AC2D0EF7482C0ED" localSheetId="10" hidden="1">#REF!</definedName>
    <definedName name="BOCE59D3DAB1844F599AC2D0EF7482C0ED" hidden="1">#REF!</definedName>
    <definedName name="BOCE67FF2FA24D40DD9118C75519C95FB6" localSheetId="10" hidden="1">#REF!</definedName>
    <definedName name="BOCE67FF2FA24D40DD9118C75519C95FB6" hidden="1">#REF!</definedName>
    <definedName name="BOCE7B486027AE454FB22C30F0E405C940" localSheetId="10" hidden="1">#REF!</definedName>
    <definedName name="BOCE7B486027AE454FB22C30F0E405C940" hidden="1">#REF!</definedName>
    <definedName name="BOCE9D063D545D48CDA5A5DE1DC67A4DBD" localSheetId="10" hidden="1">#REF!</definedName>
    <definedName name="BOCE9D063D545D48CDA5A5DE1DC67A4DBD" hidden="1">#REF!</definedName>
    <definedName name="BOCEBE29A3E8094395A0CF9CD1AAA1D065" localSheetId="10" hidden="1">#REF!</definedName>
    <definedName name="BOCEBE29A3E8094395A0CF9CD1AAA1D065" hidden="1">#REF!</definedName>
    <definedName name="BOCED7368BDC814EA9977A0FC117CC1EEF" localSheetId="10" hidden="1">#REF!</definedName>
    <definedName name="BOCED7368BDC814EA9977A0FC117CC1EEF" hidden="1">#REF!</definedName>
    <definedName name="BOCEF4E6C9C1C54035920C0F5831A632B2" localSheetId="10" hidden="1">#REF!</definedName>
    <definedName name="BOCEF4E6C9C1C54035920C0F5831A632B2" hidden="1">#REF!</definedName>
    <definedName name="BOCF038B17D1434B6A86DE2821F3844C2A" localSheetId="10" hidden="1">#REF!</definedName>
    <definedName name="BOCF038B17D1434B6A86DE2821F3844C2A" hidden="1">#REF!</definedName>
    <definedName name="BOCF2CA454D7714DF7803655110854DC0F" localSheetId="10" hidden="1">#REF!</definedName>
    <definedName name="BOCF2CA454D7714DF7803655110854DC0F" hidden="1">#REF!</definedName>
    <definedName name="BOCF33E2485A254155968B051D04677DF4" localSheetId="10" hidden="1">#REF!</definedName>
    <definedName name="BOCF33E2485A254155968B051D04677DF4" hidden="1">#REF!</definedName>
    <definedName name="BOCF3D1CC14C5E4EFAA13121DC4E701CF2" localSheetId="10" hidden="1">[7]Ketqua!#REF!</definedName>
    <definedName name="BOCF3D1CC14C5E4EFAA13121DC4E701CF2" localSheetId="0" hidden="1">#REF!</definedName>
    <definedName name="BOCF3D1CC14C5E4EFAA13121DC4E701CF2" hidden="1">[7]Ketqua!#REF!</definedName>
    <definedName name="BOCF3DB2061515477CB72FD3225BBF6DE3" localSheetId="10" hidden="1">#REF!</definedName>
    <definedName name="BOCF3DB2061515477CB72FD3225BBF6DE3" hidden="1">#REF!</definedName>
    <definedName name="BOCF523EEE92D345E98BFF5F175FC3CF90" localSheetId="10" hidden="1">#REF!</definedName>
    <definedName name="BOCF523EEE92D345E98BFF5F175FC3CF90" hidden="1">#REF!</definedName>
    <definedName name="BOCF5983A1FADD40DAAC7E6892F1622A11" localSheetId="10" hidden="1">#REF!</definedName>
    <definedName name="BOCF5983A1FADD40DAAC7E6892F1622A11" hidden="1">#REF!</definedName>
    <definedName name="BOCF7C5B983CBF42DBBDD6CD92650B00B0" localSheetId="10" hidden="1">[7]Ketqua!#REF!</definedName>
    <definedName name="BOCF7C5B983CBF42DBBDD6CD92650B00B0" localSheetId="0" hidden="1">#REF!</definedName>
    <definedName name="BOCF7C5B983CBF42DBBDD6CD92650B00B0" hidden="1">[7]Ketqua!#REF!</definedName>
    <definedName name="BOCF89873156A349CD99C522010DADF9FB" localSheetId="10" hidden="1">#REF!</definedName>
    <definedName name="BOCF89873156A349CD99C522010DADF9FB" hidden="1">#REF!</definedName>
    <definedName name="BOCF96717DA6014EDC80C3AA39BE91443A" localSheetId="10" hidden="1">#REF!</definedName>
    <definedName name="BOCF96717DA6014EDC80C3AA39BE91443A" hidden="1">#REF!</definedName>
    <definedName name="BOCFA1FD879FBE40E888D70E24903590CE" localSheetId="10" hidden="1">#REF!</definedName>
    <definedName name="BOCFA1FD879FBE40E888D70E24903590CE" hidden="1">#REF!</definedName>
    <definedName name="BOCFC28344B50E4F72945BC627F69A7D0D" localSheetId="10" hidden="1">#REF!</definedName>
    <definedName name="BOCFC28344B50E4F72945BC627F69A7D0D" hidden="1">#REF!</definedName>
    <definedName name="BOCFC5F04A27E646818E21BB31308C53B4" localSheetId="10" hidden="1">#REF!</definedName>
    <definedName name="BOCFC5F04A27E646818E21BB31308C53B4" hidden="1">#REF!</definedName>
    <definedName name="BOCFE909907ABB4425B593E2B71EEFF844" localSheetId="10" hidden="1">#REF!</definedName>
    <definedName name="BOCFE909907ABB4425B593E2B71EEFF844" hidden="1">#REF!</definedName>
    <definedName name="BOCFF10463B8B74290BAEB73D22A672AFB" localSheetId="10" hidden="1">#REF!</definedName>
    <definedName name="BOCFF10463B8B74290BAEB73D22A672AFB" hidden="1">#REF!</definedName>
    <definedName name="BOCFFC8BCEEE4D457780EB2C0F6A742897" localSheetId="10" hidden="1">#REF!</definedName>
    <definedName name="BOCFFC8BCEEE4D457780EB2C0F6A742897" hidden="1">#REF!</definedName>
    <definedName name="BOD022D0B0AA2F400990B9D79B813E697C" localSheetId="10" hidden="1">#REF!</definedName>
    <definedName name="BOD022D0B0AA2F400990B9D79B813E697C" hidden="1">#REF!</definedName>
    <definedName name="BOD02715C58E2543A29F3834F1630A423E" localSheetId="10" hidden="1">#REF!</definedName>
    <definedName name="BOD02715C58E2543A29F3834F1630A423E" hidden="1">#REF!</definedName>
    <definedName name="BOD0382903153C4298A06C72FB4C2F82BC" localSheetId="10" hidden="1">[6]lailo!#REF!</definedName>
    <definedName name="BOD0382903153C4298A06C72FB4C2F82BC" localSheetId="25" hidden="1">#REF!</definedName>
    <definedName name="BOD0382903153C4298A06C72FB4C2F82BC" localSheetId="24" hidden="1">#REF!</definedName>
    <definedName name="BOD0382903153C4298A06C72FB4C2F82BC" localSheetId="22" hidden="1">#REF!</definedName>
    <definedName name="BOD0382903153C4298A06C72FB4C2F82BC" localSheetId="0" hidden="1">#REF!</definedName>
    <definedName name="BOD0382903153C4298A06C72FB4C2F82BC" hidden="1">[6]lailo!#REF!</definedName>
    <definedName name="BOD03B24E3812D4D1F9DEACD2021BC2C03" localSheetId="10" hidden="1">#REF!</definedName>
    <definedName name="BOD03B24E3812D4D1F9DEACD2021BC2C03" localSheetId="25" hidden="1">#REF!</definedName>
    <definedName name="BOD03B24E3812D4D1F9DEACD2021BC2C03" hidden="1">#REF!</definedName>
    <definedName name="BOD03FD50591A1425293C16D8979726923" localSheetId="10" hidden="1">#REF!</definedName>
    <definedName name="BOD03FD50591A1425293C16D8979726923" localSheetId="25" hidden="1">#REF!</definedName>
    <definedName name="BOD03FD50591A1425293C16D8979726923" hidden="1">#REF!</definedName>
    <definedName name="BOD0447A1F84A848AE8FE0265DA4E43469" localSheetId="10" hidden="1">#REF!</definedName>
    <definedName name="BOD0447A1F84A848AE8FE0265DA4E43469" hidden="1">#REF!</definedName>
    <definedName name="BOD049906584524697915E494D82ABEA6C" localSheetId="10" hidden="1">#REF!</definedName>
    <definedName name="BOD049906584524697915E494D82ABEA6C" localSheetId="25" hidden="1">#REF!</definedName>
    <definedName name="BOD049906584524697915E494D82ABEA6C" hidden="1">#REF!</definedName>
    <definedName name="BOD056B2F6DB5042B8B6EC8567B27BBEF3" localSheetId="10" hidden="1">#REF!</definedName>
    <definedName name="BOD056B2F6DB5042B8B6EC8567B27BBEF3" hidden="1">#REF!</definedName>
    <definedName name="BOD0ACCA99C91345F482A513BFCE9186E0" localSheetId="10" hidden="1">#REF!</definedName>
    <definedName name="BOD0ACCA99C91345F482A513BFCE9186E0" hidden="1">#REF!</definedName>
    <definedName name="BOD0B7618F45734D0692AB268234D6A01C" localSheetId="10" hidden="1">#REF!</definedName>
    <definedName name="BOD0B7618F45734D0692AB268234D6A01C" hidden="1">#REF!</definedName>
    <definedName name="BOD0CB0066C5E0481CA6F4063B5732F78C" localSheetId="10" hidden="1">#REF!</definedName>
    <definedName name="BOD0CB0066C5E0481CA6F4063B5732F78C" hidden="1">#REF!</definedName>
    <definedName name="BOD0CE909846AF4B5C93B759B9FE505ADE" localSheetId="10" hidden="1">#REF!</definedName>
    <definedName name="BOD0CE909846AF4B5C93B759B9FE505ADE" hidden="1">#REF!</definedName>
    <definedName name="BOD0DA67F1503A423BA41430DE89D08195" localSheetId="10" hidden="1">#REF!</definedName>
    <definedName name="BOD0DA67F1503A423BA41430DE89D08195" hidden="1">#REF!</definedName>
    <definedName name="BOD1136A820E4A4A349A22DDBE03368A79" localSheetId="10" hidden="1">#REF!</definedName>
    <definedName name="BOD1136A820E4A4A349A22DDBE03368A79" hidden="1">#REF!</definedName>
    <definedName name="BOD129B1AAD1A8454A988FD077660E0746" localSheetId="10" hidden="1">#REF!</definedName>
    <definedName name="BOD129B1AAD1A8454A988FD077660E0746" hidden="1">#REF!</definedName>
    <definedName name="BOD14638B491F746CA808EE455711E2DFA" localSheetId="10" hidden="1">#REF!</definedName>
    <definedName name="BOD14638B491F746CA808EE455711E2DFA" hidden="1">#REF!</definedName>
    <definedName name="BOD148997563D34744A2BC6D5EC2CFB6DA" localSheetId="10" hidden="1">#REF!</definedName>
    <definedName name="BOD148997563D34744A2BC6D5EC2CFB6DA" hidden="1">#REF!</definedName>
    <definedName name="BOD1571EBC9EFC4719B17E00444AC145C8" localSheetId="10" hidden="1">#REF!</definedName>
    <definedName name="BOD1571EBC9EFC4719B17E00444AC145C8" hidden="1">#REF!</definedName>
    <definedName name="BOD16D4E30F94E4951AB3786D1D961D3FE" localSheetId="10" hidden="1">#REF!</definedName>
    <definedName name="BOD16D4E30F94E4951AB3786D1D961D3FE" hidden="1">#REF!</definedName>
    <definedName name="BOD17D44121A10469ABE3326D95064F60F" localSheetId="10" hidden="1">#REF!</definedName>
    <definedName name="BOD17D44121A10469ABE3326D95064F60F" hidden="1">#REF!</definedName>
    <definedName name="BOD17FA3FAED794DC6B94FFD7FBE15CA8E" localSheetId="10" hidden="1">#REF!</definedName>
    <definedName name="BOD17FA3FAED794DC6B94FFD7FBE15CA8E" hidden="1">#REF!</definedName>
    <definedName name="BOD18366E2D7ED44AB882E4F1C65113825" localSheetId="10" hidden="1">#REF!</definedName>
    <definedName name="BOD18366E2D7ED44AB882E4F1C65113825" hidden="1">#REF!</definedName>
    <definedName name="BOD19EE91F5D99468F9C79D62A64548F42" localSheetId="10" hidden="1">#REF!</definedName>
    <definedName name="BOD19EE91F5D99468F9C79D62A64548F42" hidden="1">#REF!</definedName>
    <definedName name="BOD1A2B097B6EE493987038C13F0FEC6E1" localSheetId="10" hidden="1">#REF!</definedName>
    <definedName name="BOD1A2B097B6EE493987038C13F0FEC6E1" hidden="1">#REF!</definedName>
    <definedName name="BOD1B4E181CA874869848C1FBE57F02A3F" localSheetId="10" hidden="1">#REF!</definedName>
    <definedName name="BOD1B4E181CA874869848C1FBE57F02A3F" hidden="1">#REF!</definedName>
    <definedName name="BOD1D5BE4C0FB24EE798AA74F90F407A1A" localSheetId="10" hidden="1">#REF!</definedName>
    <definedName name="BOD1D5BE4C0FB24EE798AA74F90F407A1A" hidden="1">#REF!</definedName>
    <definedName name="BOD1F9357DA9A64BF5B6306A06275A8872" localSheetId="10" hidden="1">#REF!</definedName>
    <definedName name="BOD1F9357DA9A64BF5B6306A06275A8872" hidden="1">#REF!</definedName>
    <definedName name="BOD211DE122DB3497AB5D76A1542188482" localSheetId="10" hidden="1">#REF!</definedName>
    <definedName name="BOD211DE122DB3497AB5D76A1542188482" hidden="1">#REF!</definedName>
    <definedName name="BOD22B62E0D3D9450598F759030DDF895E" localSheetId="10" hidden="1">#REF!</definedName>
    <definedName name="BOD22B62E0D3D9450598F759030DDF895E" hidden="1">#REF!</definedName>
    <definedName name="BOD230302E244347D0800B1FE794A98043" localSheetId="10" hidden="1">#REF!</definedName>
    <definedName name="BOD230302E244347D0800B1FE794A98043" hidden="1">#REF!</definedName>
    <definedName name="BOD2367E7BD60547E68E9D20C429DC1536" localSheetId="10" hidden="1">#REF!</definedName>
    <definedName name="BOD2367E7BD60547E68E9D20C429DC1536" hidden="1">#REF!</definedName>
    <definedName name="BOD2974288C8344CB9981C0B5A2E924BBC" localSheetId="10" hidden="1">#REF!</definedName>
    <definedName name="BOD2974288C8344CB9981C0B5A2E924BBC" hidden="1">#REF!</definedName>
    <definedName name="BOD29B85F30059475EB1A1F754BCB776DA" localSheetId="10" hidden="1">#REF!</definedName>
    <definedName name="BOD29B85F30059475EB1A1F754BCB776DA" hidden="1">#REF!</definedName>
    <definedName name="BOD2BEFACD2977445FAEB9DA9A6231C7CB" localSheetId="10" hidden="1">#REF!</definedName>
    <definedName name="BOD2BEFACD2977445FAEB9DA9A6231C7CB" hidden="1">#REF!</definedName>
    <definedName name="BOD2C554D8AE93485080A325180B5B1547" localSheetId="10" hidden="1">#REF!</definedName>
    <definedName name="BOD2C554D8AE93485080A325180B5B1547" hidden="1">#REF!</definedName>
    <definedName name="BOD2C79FC8C724435B8ECF79D05A2AE2B6" localSheetId="10" hidden="1">#REF!</definedName>
    <definedName name="BOD2C79FC8C724435B8ECF79D05A2AE2B6" hidden="1">#REF!</definedName>
    <definedName name="BOD2F3002A94364616A5454F53ABC67AA0" localSheetId="10" hidden="1">#REF!</definedName>
    <definedName name="BOD2F3002A94364616A5454F53ABC67AA0" hidden="1">#REF!</definedName>
    <definedName name="BOD30584112A9549E48949A93D8039E4F6" localSheetId="10" hidden="1">#REF!</definedName>
    <definedName name="BOD30584112A9549E48949A93D8039E4F6" hidden="1">#REF!</definedName>
    <definedName name="BOD307E5F479264767B463B99E251AE3B1" localSheetId="10" hidden="1">#REF!</definedName>
    <definedName name="BOD307E5F479264767B463B99E251AE3B1" hidden="1">#REF!</definedName>
    <definedName name="BOD30D13AEE9E7446FB06AF1124ADA1234" localSheetId="10" hidden="1">#REF!</definedName>
    <definedName name="BOD30D13AEE9E7446FB06AF1124ADA1234" hidden="1">#REF!</definedName>
    <definedName name="BOD313E22A34B04E23B47C0E5E5EB75735" localSheetId="10" hidden="1">#REF!</definedName>
    <definedName name="BOD313E22A34B04E23B47C0E5E5EB75735" hidden="1">#REF!</definedName>
    <definedName name="BOD3199742205244989F9D13F991DA5DF7" localSheetId="10" hidden="1">#REF!</definedName>
    <definedName name="BOD3199742205244989F9D13F991DA5DF7" hidden="1">#REF!</definedName>
    <definedName name="BOD3233EC1DAE745DBA86761394BD457FF" localSheetId="10" hidden="1">#REF!</definedName>
    <definedName name="BOD3233EC1DAE745DBA86761394BD457FF" hidden="1">#REF!</definedName>
    <definedName name="BOD362591848624AB7BE2C8B3AAD7614EC" localSheetId="10" hidden="1">#REF!</definedName>
    <definedName name="BOD362591848624AB7BE2C8B3AAD7614EC" hidden="1">#REF!</definedName>
    <definedName name="BOD37DA28F57614F96B398A517189087E8" localSheetId="10" hidden="1">#REF!</definedName>
    <definedName name="BOD37DA28F57614F96B398A517189087E8" hidden="1">#REF!</definedName>
    <definedName name="BOD39DF835BE604ABB9E3F39720FDDEB99" localSheetId="10" hidden="1">#REF!</definedName>
    <definedName name="BOD39DF835BE604ABB9E3F39720FDDEB99" hidden="1">#REF!</definedName>
    <definedName name="BOD3AC1AE62968479AA5A373821C711DA4" localSheetId="10" hidden="1">#REF!</definedName>
    <definedName name="BOD3AC1AE62968479AA5A373821C711DA4" hidden="1">#REF!</definedName>
    <definedName name="BOD3B4567942A74870ACFA86C24659E392" localSheetId="10" hidden="1">#REF!</definedName>
    <definedName name="BOD3B4567942A74870ACFA86C24659E392" hidden="1">#REF!</definedName>
    <definedName name="BOD3C6335D1FD34F8B8C6DFE16938F85A1" localSheetId="10" hidden="1">#REF!</definedName>
    <definedName name="BOD3C6335D1FD34F8B8C6DFE16938F85A1" hidden="1">#REF!</definedName>
    <definedName name="BOD3C8E760EBF4481FA1151651A2CE45F5" localSheetId="10" hidden="1">#REF!</definedName>
    <definedName name="BOD3C8E760EBF4481FA1151651A2CE45F5" hidden="1">#REF!</definedName>
    <definedName name="BOD3CF0471BBA140C293A38AE7B62C4035" localSheetId="10" hidden="1">#REF!</definedName>
    <definedName name="BOD3CF0471BBA140C293A38AE7B62C4035" hidden="1">#REF!</definedName>
    <definedName name="BOD3D164D82A744D349944A2A4C12AC6C2" localSheetId="10" hidden="1">#REF!</definedName>
    <definedName name="BOD3D164D82A744D349944A2A4C12AC6C2" hidden="1">#REF!</definedName>
    <definedName name="BOD3D705DAB5324AE6A0460FD1B8021FD2" localSheetId="10" hidden="1">#REF!</definedName>
    <definedName name="BOD3D705DAB5324AE6A0460FD1B8021FD2" hidden="1">#REF!</definedName>
    <definedName name="BOD3E1F51E40214CA9BA586B3CCF2553E6" localSheetId="10" hidden="1">#REF!</definedName>
    <definedName name="BOD3E1F51E40214CA9BA586B3CCF2553E6" hidden="1">#REF!</definedName>
    <definedName name="BOD404D5F4D6104339BA3ACB5CB4FD091A" localSheetId="10" hidden="1">#REF!</definedName>
    <definedName name="BOD404D5F4D6104339BA3ACB5CB4FD091A" hidden="1">#REF!</definedName>
    <definedName name="BOD40A44E9E5CC4E3693AE1D015F4948F7" localSheetId="10" hidden="1">#REF!</definedName>
    <definedName name="BOD40A44E9E5CC4E3693AE1D015F4948F7" hidden="1">#REF!</definedName>
    <definedName name="BOD4231139BE32440691C524A5AC6B51CB" localSheetId="10" hidden="1">#REF!</definedName>
    <definedName name="BOD4231139BE32440691C524A5AC6B51CB" hidden="1">#REF!</definedName>
    <definedName name="BOD44B51F9CAEC44EB8A89ACAF1AC743EC" localSheetId="10" hidden="1">#REF!</definedName>
    <definedName name="BOD44B51F9CAEC44EB8A89ACAF1AC743EC" hidden="1">#REF!</definedName>
    <definedName name="BOD45D342950264E4A92180C820B313DCB" localSheetId="10" hidden="1">#REF!</definedName>
    <definedName name="BOD45D342950264E4A92180C820B313DCB" hidden="1">#REF!</definedName>
    <definedName name="BOD4711DE6256742A694ECBB7691ACD7FC" localSheetId="10" hidden="1">#REF!</definedName>
    <definedName name="BOD4711DE6256742A694ECBB7691ACD7FC" hidden="1">#REF!</definedName>
    <definedName name="BOD475444D2F7646A1932BB6C5A1117279" localSheetId="10" hidden="1">#REF!</definedName>
    <definedName name="BOD475444D2F7646A1932BB6C5A1117279" hidden="1">#REF!</definedName>
    <definedName name="BOD4793859B0B7457FB6A827C920A2CA47" localSheetId="10" hidden="1">#REF!</definedName>
    <definedName name="BOD4793859B0B7457FB6A827C920A2CA47" hidden="1">#REF!</definedName>
    <definedName name="BOD47D934DAF094CEBA5E9CFC2F97A3DDA" localSheetId="10" hidden="1">#REF!</definedName>
    <definedName name="BOD47D934DAF094CEBA5E9CFC2F97A3DDA" hidden="1">#REF!</definedName>
    <definedName name="BOD484ECF67C214C179402F1A9DB88B556" localSheetId="10" hidden="1">#REF!</definedName>
    <definedName name="BOD484ECF67C214C179402F1A9DB88B556" hidden="1">#REF!</definedName>
    <definedName name="BOD49D864EF37940C2BBE06C10AD0855BA" localSheetId="10" hidden="1">#REF!</definedName>
    <definedName name="BOD49D864EF37940C2BBE06C10AD0855BA" hidden="1">#REF!</definedName>
    <definedName name="BOD4B7420058AA4F979C0B8C00C68EF00A" localSheetId="10" hidden="1">#REF!</definedName>
    <definedName name="BOD4B7420058AA4F979C0B8C00C68EF00A" hidden="1">#REF!</definedName>
    <definedName name="BOD4B8AEC8EB9B455EBC82ADE84BFE1969" localSheetId="10" hidden="1">#REF!</definedName>
    <definedName name="BOD4B8AEC8EB9B455EBC82ADE84BFE1969" hidden="1">#REF!</definedName>
    <definedName name="BOD4BD4EA80BB64B69A4F0C30D912FAB30" localSheetId="10" hidden="1">#REF!</definedName>
    <definedName name="BOD4BD4EA80BB64B69A4F0C30D912FAB30" hidden="1">#REF!</definedName>
    <definedName name="BOD4C2216847B647D8B4D3A0954B6CB148" localSheetId="10" hidden="1">#REF!</definedName>
    <definedName name="BOD4C2216847B647D8B4D3A0954B6CB148" hidden="1">#REF!</definedName>
    <definedName name="BOD4C74FD8D1C64510899C02AFBA21037D" localSheetId="10" hidden="1">#REF!</definedName>
    <definedName name="BOD4C74FD8D1C64510899C02AFBA21037D" hidden="1">#REF!</definedName>
    <definedName name="BOD4CE7227FF3D4303904247EEDE03DD8F" localSheetId="10" hidden="1">#REF!</definedName>
    <definedName name="BOD4CE7227FF3D4303904247EEDE03DD8F" hidden="1">#REF!</definedName>
    <definedName name="BOD4CEEF9498C248E9983A09680CE09C62" localSheetId="10" hidden="1">#REF!</definedName>
    <definedName name="BOD4CEEF9498C248E9983A09680CE09C62" hidden="1">#REF!</definedName>
    <definedName name="BOD4D26CA1C52F43BDBE4F64A3B560F6ED" localSheetId="10" hidden="1">[6]lailo!#REF!</definedName>
    <definedName name="BOD4D26CA1C52F43BDBE4F64A3B560F6ED" localSheetId="25" hidden="1">#REF!</definedName>
    <definedName name="BOD4D26CA1C52F43BDBE4F64A3B560F6ED" localSheetId="24" hidden="1">#REF!</definedName>
    <definedName name="BOD4D26CA1C52F43BDBE4F64A3B560F6ED" localSheetId="22" hidden="1">#REF!</definedName>
    <definedName name="BOD4D26CA1C52F43BDBE4F64A3B560F6ED" localSheetId="0" hidden="1">#REF!</definedName>
    <definedName name="BOD4D26CA1C52F43BDBE4F64A3B560F6ED" hidden="1">[6]lailo!#REF!</definedName>
    <definedName name="BOD4D6DC950453479987BD158BA0C1813A" localSheetId="10" hidden="1">#REF!</definedName>
    <definedName name="BOD4D6DC950453479987BD158BA0C1813A" localSheetId="25" hidden="1">#REF!</definedName>
    <definedName name="BOD4D6DC950453479987BD158BA0C1813A" hidden="1">#REF!</definedName>
    <definedName name="BOD4DCCA0A12ED4D94A14E69FDE2AC9819" localSheetId="10" hidden="1">#REF!</definedName>
    <definedName name="BOD4DCCA0A12ED4D94A14E69FDE2AC9819" localSheetId="25" hidden="1">#REF!</definedName>
    <definedName name="BOD4DCCA0A12ED4D94A14E69FDE2AC9819" hidden="1">#REF!</definedName>
    <definedName name="BOD4F0099CA2E5413C90FDBEAE610F6613" localSheetId="10" hidden="1">[8]xml!#REF!</definedName>
    <definedName name="BOD4F0099CA2E5413C90FDBEAE610F6613" localSheetId="0" hidden="1">#REF!</definedName>
    <definedName name="BOD4F0099CA2E5413C90FDBEAE610F6613" hidden="1">[8]xml!#REF!</definedName>
    <definedName name="BOD4F78C2E32CE40AEB95B29DBD0B9E6A8" localSheetId="0" hidden="1">#REF!</definedName>
    <definedName name="BOD4F78C2E32CE40AEB95B29DBD0B9E6A8" hidden="1">[7]Ketqua!$I$4:$U$4</definedName>
    <definedName name="BOD5055A451CD64068A909C853CCD5C767" localSheetId="10" hidden="1">#REF!</definedName>
    <definedName name="BOD5055A451CD64068A909C853CCD5C767" localSheetId="25" hidden="1">#REF!</definedName>
    <definedName name="BOD5055A451CD64068A909C853CCD5C767" hidden="1">#REF!</definedName>
    <definedName name="BOD56983E5837D4255991E6CB791DEA783" localSheetId="10" hidden="1">#REF!</definedName>
    <definedName name="BOD56983E5837D4255991E6CB791DEA783" hidden="1">#REF!</definedName>
    <definedName name="BOD57573FE855B4090AFC8679A2693A5D5" localSheetId="10" hidden="1">#REF!</definedName>
    <definedName name="BOD57573FE855B4090AFC8679A2693A5D5" hidden="1">#REF!</definedName>
    <definedName name="BOD589C64A18FB4E39808CD1A9801D9FF1" localSheetId="10" hidden="1">#REF!</definedName>
    <definedName name="BOD589C64A18FB4E39808CD1A9801D9FF1" hidden="1">#REF!</definedName>
    <definedName name="BOD5A1654692584EBD9A4C27B60244E347" localSheetId="10" hidden="1">#REF!</definedName>
    <definedName name="BOD5A1654692584EBD9A4C27B60244E347" hidden="1">#REF!</definedName>
    <definedName name="BOD5A4F4265C1649699029070BA7454D38" localSheetId="10" hidden="1">#REF!</definedName>
    <definedName name="BOD5A4F4265C1649699029070BA7454D38" hidden="1">#REF!</definedName>
    <definedName name="BOD5AC6DCB5AFB4CAB92836B1090B745A2" localSheetId="10" hidden="1">#REF!</definedName>
    <definedName name="BOD5AC6DCB5AFB4CAB92836B1090B745A2" hidden="1">#REF!</definedName>
    <definedName name="BOD5B944D7D611407DBE1C2E9AD4B12423" localSheetId="10" hidden="1">#REF!</definedName>
    <definedName name="BOD5B944D7D611407DBE1C2E9AD4B12423" hidden="1">#REF!</definedName>
    <definedName name="BOD5BA562CEF6B4E8593C7650256496875" localSheetId="10" hidden="1">#REF!</definedName>
    <definedName name="BOD5BA562CEF6B4E8593C7650256496875" hidden="1">#REF!</definedName>
    <definedName name="BOD5BF9DDC39094DD28213EEF6FFA7EF1F" localSheetId="10" hidden="1">#REF!</definedName>
    <definedName name="BOD5BF9DDC39094DD28213EEF6FFA7EF1F" hidden="1">#REF!</definedName>
    <definedName name="BOD5C7B98DA0E641D4B6429D65F168544B" localSheetId="10" hidden="1">#REF!</definedName>
    <definedName name="BOD5C7B98DA0E641D4B6429D65F168544B" hidden="1">#REF!</definedName>
    <definedName name="BOD5DC52A04ED0433ABB69292AD8520C02" localSheetId="10" hidden="1">#REF!</definedName>
    <definedName name="BOD5DC52A04ED0433ABB69292AD8520C02" hidden="1">#REF!</definedName>
    <definedName name="BOD5ECDEB795404D34B355340D0C1BD6ED" localSheetId="10" hidden="1">#REF!</definedName>
    <definedName name="BOD5ECDEB795404D34B355340D0C1BD6ED" hidden="1">#REF!</definedName>
    <definedName name="BOD5F38165B4F64CCEAE1233F99E1C1D10" localSheetId="10" hidden="1">#REF!</definedName>
    <definedName name="BOD5F38165B4F64CCEAE1233F99E1C1D10" hidden="1">#REF!</definedName>
    <definedName name="BOD5FBDB6792ED490294B58B91280CB793" localSheetId="10" hidden="1">#REF!</definedName>
    <definedName name="BOD5FBDB6792ED490294B58B91280CB793" hidden="1">#REF!</definedName>
    <definedName name="BOD6000BBE6ADA4F37B41FCA2EA4794054" localSheetId="10" hidden="1">#REF!</definedName>
    <definedName name="BOD6000BBE6ADA4F37B41FCA2EA4794054" hidden="1">#REF!</definedName>
    <definedName name="BOD60071B25C744E1C9E65631330830418" localSheetId="10" hidden="1">#REF!</definedName>
    <definedName name="BOD60071B25C744E1C9E65631330830418" hidden="1">#REF!</definedName>
    <definedName name="BOD6020AB232644F01B1734FF23D753A12" localSheetId="10" hidden="1">#REF!</definedName>
    <definedName name="BOD6020AB232644F01B1734FF23D753A12" hidden="1">#REF!</definedName>
    <definedName name="BOD60711644F20496292DAB17C2A10CD22" localSheetId="10" hidden="1">#REF!</definedName>
    <definedName name="BOD60711644F20496292DAB17C2A10CD22" hidden="1">#REF!</definedName>
    <definedName name="BOD6091EBE9E4D4E7088A85736BE77FBC4" localSheetId="10" hidden="1">#REF!</definedName>
    <definedName name="BOD6091EBE9E4D4E7088A85736BE77FBC4" hidden="1">#REF!</definedName>
    <definedName name="BOD6093DB2F42544739F3F0BC6B185776E" localSheetId="10" hidden="1">#REF!</definedName>
    <definedName name="BOD6093DB2F42544739F3F0BC6B185776E" hidden="1">#REF!</definedName>
    <definedName name="BOD616EB6B252A485DB2E914540E19A79E" localSheetId="10" hidden="1">#REF!</definedName>
    <definedName name="BOD616EB6B252A485DB2E914540E19A79E" hidden="1">#REF!</definedName>
    <definedName name="BOD666E0EA748C4906A50FDE186DC7A343" localSheetId="10" hidden="1">#REF!</definedName>
    <definedName name="BOD666E0EA748C4906A50FDE186DC7A343" hidden="1">#REF!</definedName>
    <definedName name="BOD66ADEE373754C2FAE5666D1DDC249C0" localSheetId="10" hidden="1">#REF!</definedName>
    <definedName name="BOD66ADEE373754C2FAE5666D1DDC249C0" hidden="1">#REF!</definedName>
    <definedName name="BOD689611FA42248308D3AEC62500BF17E" localSheetId="10" hidden="1">#REF!</definedName>
    <definedName name="BOD689611FA42248308D3AEC62500BF17E" hidden="1">#REF!</definedName>
    <definedName name="BOD6ACA46E696C48099B7105C274041B40" localSheetId="10" hidden="1">#REF!</definedName>
    <definedName name="BOD6ACA46E696C48099B7105C274041B40" hidden="1">#REF!</definedName>
    <definedName name="BOD6C2AF20BFCC436F8212AE446F7FBF3F" localSheetId="10" hidden="1">#REF!</definedName>
    <definedName name="BOD6C2AF20BFCC436F8212AE446F7FBF3F" hidden="1">#REF!</definedName>
    <definedName name="BOD6C7698113FD4935A5A3EABBC34BA462" localSheetId="10" hidden="1">#REF!</definedName>
    <definedName name="BOD6C7698113FD4935A5A3EABBC34BA462" hidden="1">#REF!</definedName>
    <definedName name="BOD6F75FC25E2D470E8DEA7A2C735F8787" localSheetId="10" hidden="1">#REF!</definedName>
    <definedName name="BOD6F75FC25E2D470E8DEA7A2C735F8787" hidden="1">#REF!</definedName>
    <definedName name="BOD7117E6358C242E3A1E99B0A14C7E296" localSheetId="10" hidden="1">#REF!</definedName>
    <definedName name="BOD7117E6358C242E3A1E99B0A14C7E296" hidden="1">#REF!</definedName>
    <definedName name="BOD7194385889F4AA5832169115F3ABE5C" localSheetId="10" hidden="1">#REF!</definedName>
    <definedName name="BOD7194385889F4AA5832169115F3ABE5C" hidden="1">#REF!</definedName>
    <definedName name="BOD7196686218346498FCA8AB0A8D5405D" localSheetId="10" hidden="1">#REF!</definedName>
    <definedName name="BOD7196686218346498FCA8AB0A8D5405D" hidden="1">#REF!</definedName>
    <definedName name="BOD7359D4D72344971A55B6DE10166EC3A" localSheetId="10" hidden="1">#REF!</definedName>
    <definedName name="BOD7359D4D72344971A55B6DE10166EC3A" hidden="1">#REF!</definedName>
    <definedName name="BOD745217FC9384622A8C168310D120ED2" localSheetId="10" hidden="1">#REF!</definedName>
    <definedName name="BOD745217FC9384622A8C168310D120ED2" hidden="1">#REF!</definedName>
    <definedName name="BOD74816BF53604C1A8EBE7794E78C6157" localSheetId="10" hidden="1">#REF!</definedName>
    <definedName name="BOD74816BF53604C1A8EBE7794E78C6157" hidden="1">#REF!</definedName>
    <definedName name="BOD7586665A8C34212B753B89334948FA3" localSheetId="10" hidden="1">#REF!</definedName>
    <definedName name="BOD7586665A8C34212B753B89334948FA3" hidden="1">#REF!</definedName>
    <definedName name="BOD75E9FD91EEB4991967840667D14ADE1" localSheetId="10" hidden="1">#REF!</definedName>
    <definedName name="BOD75E9FD91EEB4991967840667D14ADE1" hidden="1">#REF!</definedName>
    <definedName name="BOD7619C4CBE234EA9ACB18176025ACAF4" localSheetId="10" hidden="1">#REF!</definedName>
    <definedName name="BOD7619C4CBE234EA9ACB18176025ACAF4" hidden="1">#REF!</definedName>
    <definedName name="BOD76BF873E80B46C185A9B2BC59BE204A" localSheetId="10" hidden="1">#REF!</definedName>
    <definedName name="BOD76BF873E80B46C185A9B2BC59BE204A" hidden="1">#REF!</definedName>
    <definedName name="BOD76C4C62ED6349BA82C6E762885F9C42" localSheetId="10" hidden="1">#REF!</definedName>
    <definedName name="BOD76C4C62ED6349BA82C6E762885F9C42" hidden="1">#REF!</definedName>
    <definedName name="BOD7827679259E487A82EFBD97FB249CE4" localSheetId="10" hidden="1">#REF!</definedName>
    <definedName name="BOD7827679259E487A82EFBD97FB249CE4" hidden="1">#REF!</definedName>
    <definedName name="BOD78580AFD3EB40F0961C65CA7CA45022" localSheetId="10" hidden="1">#REF!</definedName>
    <definedName name="BOD78580AFD3EB40F0961C65CA7CA45022" hidden="1">#REF!</definedName>
    <definedName name="BOD789790B96514DC59042719B5805E3D6" localSheetId="10" hidden="1">[6]lailo!#REF!</definedName>
    <definedName name="BOD789790B96514DC59042719B5805E3D6" localSheetId="25" hidden="1">#REF!</definedName>
    <definedName name="BOD789790B96514DC59042719B5805E3D6" localSheetId="24" hidden="1">#REF!</definedName>
    <definedName name="BOD789790B96514DC59042719B5805E3D6" localSheetId="22" hidden="1">#REF!</definedName>
    <definedName name="BOD789790B96514DC59042719B5805E3D6" localSheetId="0" hidden="1">#REF!</definedName>
    <definedName name="BOD789790B96514DC59042719B5805E3D6" hidden="1">[6]lailo!#REF!</definedName>
    <definedName name="BOD78D0FCDEF9745FCBAAA5BFB79E12511" localSheetId="10" hidden="1">#REF!</definedName>
    <definedName name="BOD78D0FCDEF9745FCBAAA5BFB79E12511" localSheetId="25" hidden="1">#REF!</definedName>
    <definedName name="BOD78D0FCDEF9745FCBAAA5BFB79E12511" hidden="1">#REF!</definedName>
    <definedName name="BOD7933E219BAA477986EEC38701E45AC5" localSheetId="10" hidden="1">#REF!</definedName>
    <definedName name="BOD7933E219BAA477986EEC38701E45AC5" localSheetId="25" hidden="1">#REF!</definedName>
    <definedName name="BOD7933E219BAA477986EEC38701E45AC5" hidden="1">#REF!</definedName>
    <definedName name="BOD79BB154A4C94C8DAA4055CD3C3942B9" localSheetId="10" hidden="1">#REF!</definedName>
    <definedName name="BOD79BB154A4C94C8DAA4055CD3C3942B9" localSheetId="25" hidden="1">#REF!</definedName>
    <definedName name="BOD79BB154A4C94C8DAA4055CD3C3942B9" hidden="1">#REF!</definedName>
    <definedName name="BOD7A20F011DC3496F8EABD9053412155F" localSheetId="10" hidden="1">#REF!</definedName>
    <definedName name="BOD7A20F011DC3496F8EABD9053412155F" hidden="1">#REF!</definedName>
    <definedName name="BOD7AFEA3A122B4538910DFD018D3BE33D" localSheetId="10" hidden="1">#REF!</definedName>
    <definedName name="BOD7AFEA3A122B4538910DFD018D3BE33D" hidden="1">#REF!</definedName>
    <definedName name="BOD7B36FA1093347AF921EC7DB87118C4F" localSheetId="10" hidden="1">#REF!</definedName>
    <definedName name="BOD7B36FA1093347AF921EC7DB87118C4F" hidden="1">#REF!</definedName>
    <definedName name="BOD7B64D0A79904E5DB0613D63A8246F45" localSheetId="10" hidden="1">#REF!</definedName>
    <definedName name="BOD7B64D0A79904E5DB0613D63A8246F45" hidden="1">#REF!</definedName>
    <definedName name="BOD7B89932E1BE40CEBA0F84C41A299960" localSheetId="10" hidden="1">#REF!</definedName>
    <definedName name="BOD7B89932E1BE40CEBA0F84C41A299960" hidden="1">#REF!</definedName>
    <definedName name="BOD7C772C9C2CF43C391523BECE58602D5" localSheetId="10" hidden="1">#REF!</definedName>
    <definedName name="BOD7C772C9C2CF43C391523BECE58602D5" hidden="1">#REF!</definedName>
    <definedName name="BOD7CA487090DF4C4EBD65FE35935F4905" localSheetId="10" hidden="1">#REF!</definedName>
    <definedName name="BOD7CA487090DF4C4EBD65FE35935F4905" hidden="1">#REF!</definedName>
    <definedName name="BOD7CF765C287649F89DE2903BE507C970" localSheetId="10" hidden="1">#REF!</definedName>
    <definedName name="BOD7CF765C287649F89DE2903BE507C970" hidden="1">#REF!</definedName>
    <definedName name="BOD7D258278B4E4E4AA509D9197261A0B6" localSheetId="10" hidden="1">#REF!</definedName>
    <definedName name="BOD7D258278B4E4E4AA509D9197261A0B6" hidden="1">#REF!</definedName>
    <definedName name="BOD7D4711B87494F72B9462DABAD2DC16A" localSheetId="10" hidden="1">#REF!</definedName>
    <definedName name="BOD7D4711B87494F72B9462DABAD2DC16A" hidden="1">#REF!</definedName>
    <definedName name="BOD7D61BB333884A59A2C1D33A88CD9F47" localSheetId="10" hidden="1">#REF!</definedName>
    <definedName name="BOD7D61BB333884A59A2C1D33A88CD9F47" hidden="1">#REF!</definedName>
    <definedName name="BOD7DA78831B7D48AE8E9730BE01D093B4" localSheetId="10" hidden="1">#REF!</definedName>
    <definedName name="BOD7DA78831B7D48AE8E9730BE01D093B4" hidden="1">#REF!</definedName>
    <definedName name="BOD7EEE9F941AB4C77878AEC64AB6C2613" localSheetId="10" hidden="1">#REF!</definedName>
    <definedName name="BOD7EEE9F941AB4C77878AEC64AB6C2613" hidden="1">#REF!</definedName>
    <definedName name="BOD81ED292189C47DEA6970AAA79A5892D" localSheetId="10" hidden="1">#REF!</definedName>
    <definedName name="BOD81ED292189C47DEA6970AAA79A5892D" hidden="1">#REF!</definedName>
    <definedName name="BOD829974450B945C5A22B9631131E3E46" localSheetId="10" hidden="1">[8]xml!#REF!</definedName>
    <definedName name="BOD829974450B945C5A22B9631131E3E46" localSheetId="0" hidden="1">#REF!</definedName>
    <definedName name="BOD829974450B945C5A22B9631131E3E46" hidden="1">[8]xml!#REF!</definedName>
    <definedName name="BOD850650076FB4BE9871891647862E226" localSheetId="10" hidden="1">#REF!</definedName>
    <definedName name="BOD850650076FB4BE9871891647862E226" hidden="1">#REF!</definedName>
    <definedName name="BOD854837A39AD429A8903E340E077C23B" localSheetId="10" hidden="1">#REF!</definedName>
    <definedName name="BOD854837A39AD429A8903E340E077C23B" hidden="1">#REF!</definedName>
    <definedName name="BOD86240FF503D4482871F210F78E6EAF1" localSheetId="10" hidden="1">[7]Ketqua!#REF!</definedName>
    <definedName name="BOD86240FF503D4482871F210F78E6EAF1" localSheetId="0" hidden="1">#REF!</definedName>
    <definedName name="BOD86240FF503D4482871F210F78E6EAF1" hidden="1">[7]Ketqua!#REF!</definedName>
    <definedName name="BOD8667399EA71405F87B99EFA114442CA" localSheetId="10" hidden="1">#REF!</definedName>
    <definedName name="BOD8667399EA71405F87B99EFA114442CA" hidden="1">#REF!</definedName>
    <definedName name="BOD874E9B7452B43E3896CE7DCCA6B8098" localSheetId="10" hidden="1">#REF!</definedName>
    <definedName name="BOD874E9B7452B43E3896CE7DCCA6B8098" hidden="1">#REF!</definedName>
    <definedName name="BOD87AF798F4114AAE832DA72E182DC955" localSheetId="10" hidden="1">#REF!</definedName>
    <definedName name="BOD87AF798F4114AAE832DA72E182DC955" hidden="1">#REF!</definedName>
    <definedName name="BOD87DFC9C06C0415F9A038368D154EF22" localSheetId="10" hidden="1">#REF!</definedName>
    <definedName name="BOD87DFC9C06C0415F9A038368D154EF22" hidden="1">#REF!</definedName>
    <definedName name="BOD8824FBBCC4043BFA09064A8590BCB4C" localSheetId="10" hidden="1">#REF!</definedName>
    <definedName name="BOD8824FBBCC4043BFA09064A8590BCB4C" hidden="1">#REF!</definedName>
    <definedName name="BOD89421961BB04B30A18D09156E068BB7" localSheetId="10" hidden="1">#REF!</definedName>
    <definedName name="BOD89421961BB04B30A18D09156E068BB7" hidden="1">#REF!</definedName>
    <definedName name="BOD8AF3276631E4F4EA12C8BE0583BC6A0" localSheetId="10" hidden="1">#REF!</definedName>
    <definedName name="BOD8AF3276631E4F4EA12C8BE0583BC6A0" hidden="1">#REF!</definedName>
    <definedName name="BOD8C36005E5704ACBBF8998526F689178" localSheetId="10" hidden="1">#REF!</definedName>
    <definedName name="BOD8C36005E5704ACBBF8998526F689178" hidden="1">#REF!</definedName>
    <definedName name="BOD8CA7DA232CE4CEA906568DC4EAB285D" localSheetId="10" hidden="1">#REF!</definedName>
    <definedName name="BOD8CA7DA232CE4CEA906568DC4EAB285D" hidden="1">#REF!</definedName>
    <definedName name="BOD8D7DCA760A14AAA9E6D993CA3E63755" localSheetId="10" hidden="1">#REF!</definedName>
    <definedName name="BOD8D7DCA760A14AAA9E6D993CA3E63755" hidden="1">#REF!</definedName>
    <definedName name="BOD8E842838F524D1EA55E8AE43E2BDE14" localSheetId="10" hidden="1">#REF!</definedName>
    <definedName name="BOD8E842838F524D1EA55E8AE43E2BDE14" hidden="1">#REF!</definedName>
    <definedName name="BOD8EB2254C9FA416E8485C656FECB85AF" localSheetId="10" hidden="1">#REF!</definedName>
    <definedName name="BOD8EB2254C9FA416E8485C656FECB85AF" hidden="1">#REF!</definedName>
    <definedName name="BOD8F132C61D834425A5AB58E021D51B78" localSheetId="10" hidden="1">#REF!</definedName>
    <definedName name="BOD8F132C61D834425A5AB58E021D51B78" hidden="1">#REF!</definedName>
    <definedName name="BOD8F992839054469DB4A9E17508EDD4F2" localSheetId="10" hidden="1">#REF!</definedName>
    <definedName name="BOD8F992839054469DB4A9E17508EDD4F2" hidden="1">#REF!</definedName>
    <definedName name="BOD9075F94CA5E4DF49026448EF16C6BC2" localSheetId="10" hidden="1">#REF!</definedName>
    <definedName name="BOD9075F94CA5E4DF49026448EF16C6BC2" hidden="1">#REF!</definedName>
    <definedName name="BOD914C8C08C4E474391CF11AAA9240A0D" localSheetId="10" hidden="1">#REF!</definedName>
    <definedName name="BOD914C8C08C4E474391CF11AAA9240A0D" hidden="1">#REF!</definedName>
    <definedName name="BOD932BB85A2EA4DE7821393AA49C1C395" localSheetId="10" hidden="1">[7]Ketqua!#REF!</definedName>
    <definedName name="BOD932BB85A2EA4DE7821393AA49C1C395" localSheetId="0" hidden="1">#REF!</definedName>
    <definedName name="BOD932BB85A2EA4DE7821393AA49C1C395" hidden="1">[7]Ketqua!#REF!</definedName>
    <definedName name="BOD943A115A65C44929A9117010923227D" localSheetId="10" hidden="1">[7]Ketqua!#REF!</definedName>
    <definedName name="BOD943A115A65C44929A9117010923227D" localSheetId="0" hidden="1">#REF!</definedName>
    <definedName name="BOD943A115A65C44929A9117010923227D" hidden="1">[7]Ketqua!#REF!</definedName>
    <definedName name="BOD9559A9C37E4433E9A2515161293F207" localSheetId="10" hidden="1">#REF!</definedName>
    <definedName name="BOD9559A9C37E4433E9A2515161293F207" hidden="1">#REF!</definedName>
    <definedName name="BOD95A4F3C7E5643819BB2404D8D3C844B" localSheetId="10" hidden="1">#REF!</definedName>
    <definedName name="BOD95A4F3C7E5643819BB2404D8D3C844B" hidden="1">#REF!</definedName>
    <definedName name="BOD96324D7AA0D403DA0608422F8714591" localSheetId="10" hidden="1">#REF!</definedName>
    <definedName name="BOD96324D7AA0D403DA0608422F8714591" hidden="1">#REF!</definedName>
    <definedName name="BOD965C71921F547F4919C4260E8AFEA1C" localSheetId="10" hidden="1">#REF!</definedName>
    <definedName name="BOD965C71921F547F4919C4260E8AFEA1C" hidden="1">#REF!</definedName>
    <definedName name="BOD96AF82529F54504A665EA4AEF6C316F" localSheetId="10" hidden="1">#REF!</definedName>
    <definedName name="BOD96AF82529F54504A665EA4AEF6C316F" hidden="1">#REF!</definedName>
    <definedName name="BOD96E3FB0F08B4BA793D580A9BB11918A" localSheetId="10" hidden="1">#REF!</definedName>
    <definedName name="BOD96E3FB0F08B4BA793D580A9BB11918A" hidden="1">#REF!</definedName>
    <definedName name="BOD97A7A863D5C44C092790535B5B97C77" localSheetId="10" hidden="1">#REF!</definedName>
    <definedName name="BOD97A7A863D5C44C092790535B5B97C77" hidden="1">#REF!</definedName>
    <definedName name="BOD981E82152094511911FD1D2869AA239" localSheetId="10" hidden="1">#REF!</definedName>
    <definedName name="BOD981E82152094511911FD1D2869AA239" hidden="1">#REF!</definedName>
    <definedName name="BOD985D8DFEF844A22A4066793823C10D6" localSheetId="10" hidden="1">#REF!</definedName>
    <definedName name="BOD985D8DFEF844A22A4066793823C10D6" hidden="1">#REF!</definedName>
    <definedName name="BOD99A1BF81C5B41C8AE446A73B518337B" localSheetId="10" hidden="1">#REF!</definedName>
    <definedName name="BOD99A1BF81C5B41C8AE446A73B518337B" hidden="1">#REF!</definedName>
    <definedName name="BOD99BCDC70C184DDFAF6D60D7C6E5517B" localSheetId="10" hidden="1">#REF!</definedName>
    <definedName name="BOD99BCDC70C184DDFAF6D60D7C6E5517B" hidden="1">#REF!</definedName>
    <definedName name="BOD9A42C58406D4E608CC8FCBA4AFB85CF" localSheetId="10" hidden="1">#REF!</definedName>
    <definedName name="BOD9A42C58406D4E608CC8FCBA4AFB85CF" hidden="1">#REF!</definedName>
    <definedName name="BOD9B23D74A48F48E8851F1C2BFD33ED70" localSheetId="10" hidden="1">#REF!</definedName>
    <definedName name="BOD9B23D74A48F48E8851F1C2BFD33ED70" hidden="1">#REF!</definedName>
    <definedName name="BOD9CBE21A389F433C9F848ACC7773ED42" localSheetId="10" hidden="1">#REF!</definedName>
    <definedName name="BOD9CBE21A389F433C9F848ACC7773ED42" hidden="1">#REF!</definedName>
    <definedName name="BOD9DB9BF2A0EA40BF9A03C2B390F2B062" localSheetId="10" hidden="1">#REF!</definedName>
    <definedName name="BOD9DB9BF2A0EA40BF9A03C2B390F2B062" hidden="1">#REF!</definedName>
    <definedName name="BOD9EA03238BFE408BB92D91C3BF5D8E41" localSheetId="10" hidden="1">#REF!</definedName>
    <definedName name="BOD9EA03238BFE408BB92D91C3BF5D8E41" hidden="1">#REF!</definedName>
    <definedName name="BOD9F39022658945498ED7C00DDC18DBD4" localSheetId="10" hidden="1">#REF!</definedName>
    <definedName name="BOD9F39022658945498ED7C00DDC18DBD4" hidden="1">#REF!</definedName>
    <definedName name="BODA1470E097EA42CBBCAAA3699B4E750C" localSheetId="10" hidden="1">#REF!</definedName>
    <definedName name="BODA1470E097EA42CBBCAAA3699B4E750C" hidden="1">#REF!</definedName>
    <definedName name="BODA1B90113A6C40CA9E096765DDAA5869" localSheetId="10" hidden="1">#REF!</definedName>
    <definedName name="BODA1B90113A6C40CA9E096765DDAA5869" hidden="1">#REF!</definedName>
    <definedName name="BODA338A674B3C4E438385E224DC5CBA6E" localSheetId="10" hidden="1">#REF!</definedName>
    <definedName name="BODA338A674B3C4E438385E224DC5CBA6E" hidden="1">#REF!</definedName>
    <definedName name="BODA375714EEA345AB87E9DFF80B6A4F21" localSheetId="10" hidden="1">#REF!</definedName>
    <definedName name="BODA375714EEA345AB87E9DFF80B6A4F21" hidden="1">#REF!</definedName>
    <definedName name="BODA43B8E6CC44409AB32EDA5EC1C2D534" localSheetId="10" hidden="1">#REF!</definedName>
    <definedName name="BODA43B8E6CC44409AB32EDA5EC1C2D534" hidden="1">#REF!</definedName>
    <definedName name="BODA4831D6E47C4B77A7ABF48A042405A8" localSheetId="10" hidden="1">#REF!</definedName>
    <definedName name="BODA4831D6E47C4B77A7ABF48A042405A8" hidden="1">#REF!</definedName>
    <definedName name="BODA4BB33FF9E64FF5820E7F9B0AA4D353" localSheetId="10" hidden="1">#REF!</definedName>
    <definedName name="BODA4BB33FF9E64FF5820E7F9B0AA4D353" hidden="1">#REF!</definedName>
    <definedName name="BODA59F1709B4845B3B26BD0C5FF1FA0AB" localSheetId="10" hidden="1">#REF!</definedName>
    <definedName name="BODA59F1709B4845B3B26BD0C5FF1FA0AB" hidden="1">#REF!</definedName>
    <definedName name="BODA5A40D6E6F14474A347255EB2CE0830" localSheetId="10" hidden="1">#REF!</definedName>
    <definedName name="BODA5A40D6E6F14474A347255EB2CE0830" hidden="1">#REF!</definedName>
    <definedName name="BODA7B6ECB5BD9411FA5F149FBD6A417D8" localSheetId="10" hidden="1">#REF!</definedName>
    <definedName name="BODA7B6ECB5BD9411FA5F149FBD6A417D8" hidden="1">#REF!</definedName>
    <definedName name="BODA96815803994119B481057BFF9E1AFA" localSheetId="10" hidden="1">[7]Ketqua!#REF!</definedName>
    <definedName name="BODA96815803994119B481057BFF9E1AFA" localSheetId="0" hidden="1">#REF!</definedName>
    <definedName name="BODA96815803994119B481057BFF9E1AFA" hidden="1">[7]Ketqua!#REF!</definedName>
    <definedName name="BODA9867BC01F9479E9FC7C63A4381A0F7" localSheetId="10" hidden="1">#REF!</definedName>
    <definedName name="BODA9867BC01F9479E9FC7C63A4381A0F7" hidden="1">#REF!</definedName>
    <definedName name="BODA9AD64DEA334B8DB8670E7F631989B9" localSheetId="10" hidden="1">#REF!</definedName>
    <definedName name="BODA9AD64DEA334B8DB8670E7F631989B9" hidden="1">#REF!</definedName>
    <definedName name="BODABDCE3D8B174C999B17A4BE22A0EF20" localSheetId="10" hidden="1">#REF!</definedName>
    <definedName name="BODABDCE3D8B174C999B17A4BE22A0EF20" hidden="1">#REF!</definedName>
    <definedName name="BODADA2F4581F642CE9110CA83D2F68CC5" localSheetId="10" hidden="1">#REF!</definedName>
    <definedName name="BODADA2F4581F642CE9110CA83D2F68CC5" hidden="1">#REF!</definedName>
    <definedName name="BODAFB0CAB609E4CA39F3FD602BDFDC0D2" localSheetId="10" hidden="1">#REF!</definedName>
    <definedName name="BODAFB0CAB609E4CA39F3FD602BDFDC0D2" hidden="1">#REF!</definedName>
    <definedName name="BODAFE33F3F0F24DF68180B0C5FACF094E" localSheetId="10" hidden="1">#REF!</definedName>
    <definedName name="BODAFE33F3F0F24DF68180B0C5FACF094E" hidden="1">#REF!</definedName>
    <definedName name="BODAFE438D2A524D94896C2A23B0EBD390" localSheetId="10" hidden="1">#REF!</definedName>
    <definedName name="BODAFE438D2A524D94896C2A23B0EBD390" hidden="1">#REF!</definedName>
    <definedName name="BODB0C9EA7F9E84CCB8A6DC486429D1E29" localSheetId="10" hidden="1">#REF!</definedName>
    <definedName name="BODB0C9EA7F9E84CCB8A6DC486429D1E29" hidden="1">#REF!</definedName>
    <definedName name="BODB0E20DA4E824027B6AECDF2DE233B08" localSheetId="10" hidden="1">#REF!</definedName>
    <definedName name="BODB0E20DA4E824027B6AECDF2DE233B08" hidden="1">#REF!</definedName>
    <definedName name="BODB16C94A8F7340149C596D2DA07B926A" localSheetId="10" hidden="1">#REF!</definedName>
    <definedName name="BODB16C94A8F7340149C596D2DA07B926A" hidden="1">#REF!</definedName>
    <definedName name="BODB3669F697EC45B796BA3501D9BC63ED" localSheetId="10" hidden="1">#REF!</definedName>
    <definedName name="BODB3669F697EC45B796BA3501D9BC63ED" hidden="1">#REF!</definedName>
    <definedName name="BODB51402C13E54FD9ACD87EBAAB07CBAD" localSheetId="10" hidden="1">#REF!</definedName>
    <definedName name="BODB51402C13E54FD9ACD87EBAAB07CBAD" hidden="1">#REF!</definedName>
    <definedName name="BODB51BE5B571349E385E6FEA6C989AC6C" localSheetId="10" hidden="1">#REF!</definedName>
    <definedName name="BODB51BE5B571349E385E6FEA6C989AC6C" hidden="1">#REF!</definedName>
    <definedName name="BODB66DCDDEF424B2E888590D7B8A75B7A" localSheetId="10" hidden="1">#REF!</definedName>
    <definedName name="BODB66DCDDEF424B2E888590D7B8A75B7A" hidden="1">#REF!</definedName>
    <definedName name="BODB6D0286CAFA43D0B1FF4F03C3CCED95" localSheetId="10" hidden="1">#REF!</definedName>
    <definedName name="BODB6D0286CAFA43D0B1FF4F03C3CCED95" hidden="1">#REF!</definedName>
    <definedName name="BODB8D1BF6E5DA4A67AC16C08B05DABAF3" localSheetId="10" hidden="1">#REF!</definedName>
    <definedName name="BODB8D1BF6E5DA4A67AC16C08B05DABAF3" hidden="1">#REF!</definedName>
    <definedName name="BODBA61B9A973B4DBF80DAFFCFA52A46F7" localSheetId="10" hidden="1">#REF!</definedName>
    <definedName name="BODBA61B9A973B4DBF80DAFFCFA52A46F7" hidden="1">#REF!</definedName>
    <definedName name="BODBADA1B9C8BF4CA9838067C8B1B26328" localSheetId="10" hidden="1">#REF!</definedName>
    <definedName name="BODBADA1B9C8BF4CA9838067C8B1B26328" hidden="1">#REF!</definedName>
    <definedName name="BODBC3E114B6BA433B95744F76179805E1" localSheetId="10" hidden="1">#REF!</definedName>
    <definedName name="BODBC3E114B6BA433B95744F76179805E1" hidden="1">#REF!</definedName>
    <definedName name="BODBD351D67E7342638656268F62E3FEAD" localSheetId="10" hidden="1">#REF!</definedName>
    <definedName name="BODBD351D67E7342638656268F62E3FEAD" hidden="1">#REF!</definedName>
    <definedName name="BODC0816D7CED344118C5EB0DBFEA5F8D1" localSheetId="10" hidden="1">#REF!</definedName>
    <definedName name="BODC0816D7CED344118C5EB0DBFEA5F8D1" hidden="1">#REF!</definedName>
    <definedName name="BODC0BEA6CBAE44FEB818CC99C8EE7BEB5" localSheetId="10" hidden="1">#REF!</definedName>
    <definedName name="BODC0BEA6CBAE44FEB818CC99C8EE7BEB5" hidden="1">#REF!</definedName>
    <definedName name="BODC11A036287544A692FB3B0A95501128" localSheetId="10" hidden="1">#REF!</definedName>
    <definedName name="BODC11A036287544A692FB3B0A95501128" hidden="1">#REF!</definedName>
    <definedName name="BODC12D5C9AE1345F38FFB7CC8A3BE043C" localSheetId="10" hidden="1">#REF!</definedName>
    <definedName name="BODC12D5C9AE1345F38FFB7CC8A3BE043C" hidden="1">#REF!</definedName>
    <definedName name="BODC220663FBB74F02974446BA3646197F" localSheetId="10" hidden="1">#REF!</definedName>
    <definedName name="BODC220663FBB74F02974446BA3646197F" hidden="1">#REF!</definedName>
    <definedName name="BODC2F0323AD924436ABFB4D23525B29AF" localSheetId="10" hidden="1">#REF!</definedName>
    <definedName name="BODC2F0323AD924436ABFB4D23525B29AF" hidden="1">#REF!</definedName>
    <definedName name="BODC3184633E8742FBA3167884FC5BCEE0" localSheetId="10" hidden="1">#REF!</definedName>
    <definedName name="BODC3184633E8742FBA3167884FC5BCEE0" hidden="1">#REF!</definedName>
    <definedName name="BODC342A3652B944F09E1FCD60DF1F133D" localSheetId="10" hidden="1">[7]Ketqua!#REF!</definedName>
    <definedName name="BODC342A3652B944F09E1FCD60DF1F133D" localSheetId="0" hidden="1">#REF!</definedName>
    <definedName name="BODC342A3652B944F09E1FCD60DF1F133D" hidden="1">[7]Ketqua!#REF!</definedName>
    <definedName name="BODC35D2D9197948F5B41EF4D2CE5E8576" localSheetId="10" hidden="1">#REF!</definedName>
    <definedName name="BODC35D2D9197948F5B41EF4D2CE5E8576" hidden="1">#REF!</definedName>
    <definedName name="BODC41F515A6854C65B7381E561B739377" localSheetId="10" hidden="1">#REF!</definedName>
    <definedName name="BODC41F515A6854C65B7381E561B739377" hidden="1">#REF!</definedName>
    <definedName name="BODC43C42893F5471992092AACDD77C08F" localSheetId="10" hidden="1">#REF!</definedName>
    <definedName name="BODC43C42893F5471992092AACDD77C08F" hidden="1">#REF!</definedName>
    <definedName name="BODC4D145DB1F54CE999BD1B07C1604457" localSheetId="10" hidden="1">#REF!</definedName>
    <definedName name="BODC4D145DB1F54CE999BD1B07C1604457" hidden="1">#REF!</definedName>
    <definedName name="BODC633285E9B14312ADEEA39AE824C381" localSheetId="10" hidden="1">#REF!</definedName>
    <definedName name="BODC633285E9B14312ADEEA39AE824C381" hidden="1">#REF!</definedName>
    <definedName name="BODC9A5120A3E54974884C1E0966270E1D" localSheetId="10" hidden="1">#REF!</definedName>
    <definedName name="BODC9A5120A3E54974884C1E0966270E1D" hidden="1">#REF!</definedName>
    <definedName name="BODC9CDFBF83FD4A15A56843AC021AA216" localSheetId="10" hidden="1">#REF!</definedName>
    <definedName name="BODC9CDFBF83FD4A15A56843AC021AA216" hidden="1">#REF!</definedName>
    <definedName name="BODCACB442AFF147DA8534A6D75C35399F" localSheetId="10" hidden="1">#REF!</definedName>
    <definedName name="BODCACB442AFF147DA8534A6D75C35399F" hidden="1">#REF!</definedName>
    <definedName name="BODCC0923712804C9C95BB07CA2C802707" localSheetId="10" hidden="1">#REF!</definedName>
    <definedName name="BODCC0923712804C9C95BB07CA2C802707" hidden="1">#REF!</definedName>
    <definedName name="BODCC1D836ABB24B558E36AF88F3C87FBD" localSheetId="10" hidden="1">#REF!</definedName>
    <definedName name="BODCC1D836ABB24B558E36AF88F3C87FBD" hidden="1">#REF!</definedName>
    <definedName name="BODCD1E36379C240E2A3A66084F6E8370B" localSheetId="10" hidden="1">#REF!</definedName>
    <definedName name="BODCD1E36379C240E2A3A66084F6E8370B" hidden="1">#REF!</definedName>
    <definedName name="BODCDC60E0DAE14E1A87E177A39424DBBA" localSheetId="10" hidden="1">#REF!</definedName>
    <definedName name="BODCDC60E0DAE14E1A87E177A39424DBBA" hidden="1">#REF!</definedName>
    <definedName name="BODCDF74A234874FCF91D8CF3F326CCEE9" localSheetId="10" hidden="1">#REF!</definedName>
    <definedName name="BODCDF74A234874FCF91D8CF3F326CCEE9" hidden="1">#REF!</definedName>
    <definedName name="BODCF121E3D58D43D6BE73F27E1CC73EE7" localSheetId="10" hidden="1">#REF!</definedName>
    <definedName name="BODCF121E3D58D43D6BE73F27E1CC73EE7" hidden="1">#REF!</definedName>
    <definedName name="BODCF9B3C3B64847C5B7AA49E141E8367F" localSheetId="10" hidden="1">[8]Giaitrinh!#REF!</definedName>
    <definedName name="BODCF9B3C3B64847C5B7AA49E141E8367F" localSheetId="0" hidden="1">#REF!</definedName>
    <definedName name="BODCF9B3C3B64847C5B7AA49E141E8367F" hidden="1">[8]Giaitrinh!#REF!</definedName>
    <definedName name="BODD55D711679540EBA8B4626BAFC0C961" localSheetId="10" hidden="1">#REF!</definedName>
    <definedName name="BODD55D711679540EBA8B4626BAFC0C961" hidden="1">#REF!</definedName>
    <definedName name="BODD87356B32F3448BA7F6D80C4681836A" localSheetId="10" hidden="1">#REF!</definedName>
    <definedName name="BODD87356B32F3448BA7F6D80C4681836A" hidden="1">#REF!</definedName>
    <definedName name="BODD8BC23F37314198A145ED4FBAAB35EC" localSheetId="10" hidden="1">#REF!</definedName>
    <definedName name="BODD8BC23F37314198A145ED4FBAAB35EC" hidden="1">#REF!</definedName>
    <definedName name="BODD912D5833004681A88D2F9EF257B7C0" localSheetId="10" hidden="1">[7]Ketqua!#REF!</definedName>
    <definedName name="BODD912D5833004681A88D2F9EF257B7C0" localSheetId="0" hidden="1">#REF!</definedName>
    <definedName name="BODD912D5833004681A88D2F9EF257B7C0" hidden="1">[7]Ketqua!#REF!</definedName>
    <definedName name="BODD9480E3CACE4F268ADF8A4111607E56" localSheetId="10" hidden="1">#REF!</definedName>
    <definedName name="BODD9480E3CACE4F268ADF8A4111607E56" hidden="1">#REF!</definedName>
    <definedName name="BODDA82180A02945AABDD7BADBD4BB12C4" localSheetId="10" hidden="1">#REF!</definedName>
    <definedName name="BODDA82180A02945AABDD7BADBD4BB12C4" hidden="1">#REF!</definedName>
    <definedName name="BODDB1D72214CA41239764E0DECCD4DA95" localSheetId="10" hidden="1">#REF!</definedName>
    <definedName name="BODDB1D72214CA41239764E0DECCD4DA95" hidden="1">#REF!</definedName>
    <definedName name="BODDB5253D5F32416BABF3BF7EDD155689" localSheetId="10" hidden="1">#REF!</definedName>
    <definedName name="BODDB5253D5F32416BABF3BF7EDD155689" hidden="1">#REF!</definedName>
    <definedName name="BODDB896D7741E41A79748DDDCACAC04DF" localSheetId="10" hidden="1">#REF!</definedName>
    <definedName name="BODDB896D7741E41A79748DDDCACAC04DF" hidden="1">#REF!</definedName>
    <definedName name="BODDC65C1306484FAD8C5B5098B18FA369" localSheetId="10" hidden="1">#REF!</definedName>
    <definedName name="BODDC65C1306484FAD8C5B5098B18FA369" hidden="1">#REF!</definedName>
    <definedName name="BODDDAA25E2BDE441090400F21BA5C34FD" localSheetId="10" hidden="1">#REF!</definedName>
    <definedName name="BODDDAA25E2BDE441090400F21BA5C34FD" hidden="1">#REF!</definedName>
    <definedName name="BODDE486C3BA604263A250727A6C11879D" localSheetId="10" hidden="1">[7]Ketqua!#REF!</definedName>
    <definedName name="BODDE486C3BA604263A250727A6C11879D" localSheetId="0" hidden="1">#REF!</definedName>
    <definedName name="BODDE486C3BA604263A250727A6C11879D" hidden="1">[7]Ketqua!#REF!</definedName>
    <definedName name="BODDED182ABDB64103A544558BCD871E84" localSheetId="10" hidden="1">#REF!</definedName>
    <definedName name="BODDED182ABDB64103A544558BCD871E84" hidden="1">#REF!</definedName>
    <definedName name="BODDEFC0D0572B4042AB60AB186BB501E7" localSheetId="10" hidden="1">#REF!</definedName>
    <definedName name="BODDEFC0D0572B4042AB60AB186BB501E7" hidden="1">#REF!</definedName>
    <definedName name="BODE2D4ACD78D44C82B08895EE5ACA0346" localSheetId="10" hidden="1">#REF!</definedName>
    <definedName name="BODE2D4ACD78D44C82B08895EE5ACA0346" hidden="1">#REF!</definedName>
    <definedName name="BODE40BF5CBE26430282B79A6769A9E4EE" localSheetId="10" hidden="1">#REF!</definedName>
    <definedName name="BODE40BF5CBE26430282B79A6769A9E4EE" hidden="1">#REF!</definedName>
    <definedName name="BODE4189FC7F7448B2915AB754F15BBE48" localSheetId="10" hidden="1">#REF!</definedName>
    <definedName name="BODE4189FC7F7448B2915AB754F15BBE48" hidden="1">#REF!</definedName>
    <definedName name="BODE5407DA8DBA4F0E8BCF3F381509E496" localSheetId="10" hidden="1">#REF!</definedName>
    <definedName name="BODE5407DA8DBA4F0E8BCF3F381509E496" hidden="1">#REF!</definedName>
    <definedName name="BODE5C9656178241B9854DC0E7B7BB4C1D" localSheetId="10" hidden="1">#REF!</definedName>
    <definedName name="BODE5C9656178241B9854DC0E7B7BB4C1D" hidden="1">#REF!</definedName>
    <definedName name="BODE766549A64A432EB2326459544CB14C" localSheetId="10" hidden="1">#REF!</definedName>
    <definedName name="BODE766549A64A432EB2326459544CB14C" hidden="1">#REF!</definedName>
    <definedName name="BODE768A9B2D54461F9A71EC094B8BFEA9" localSheetId="10" hidden="1">#REF!</definedName>
    <definedName name="BODE768A9B2D54461F9A71EC094B8BFEA9" hidden="1">#REF!</definedName>
    <definedName name="BODE811A6228654F54939A745212057316" localSheetId="10" hidden="1">#REF!</definedName>
    <definedName name="BODE811A6228654F54939A745212057316" hidden="1">#REF!</definedName>
    <definedName name="BODE8857979773440E91FB8184A1123FB6" localSheetId="10" hidden="1">#REF!</definedName>
    <definedName name="BODE8857979773440E91FB8184A1123FB6" hidden="1">#REF!</definedName>
    <definedName name="BODE89B1DA731A4454A01E45129D52F892" localSheetId="10" hidden="1">#REF!</definedName>
    <definedName name="BODE89B1DA731A4454A01E45129D52F892" hidden="1">#REF!</definedName>
    <definedName name="BODE9072EB3BFB4B1C92C8FCDBBE8360D7" localSheetId="10" hidden="1">#REF!</definedName>
    <definedName name="BODE9072EB3BFB4B1C92C8FCDBBE8360D7" hidden="1">#REF!</definedName>
    <definedName name="BODE90C2081AC947AAA25825A4212847DA" localSheetId="10" hidden="1">#REF!</definedName>
    <definedName name="BODE90C2081AC947AAA25825A4212847DA" hidden="1">#REF!</definedName>
    <definedName name="BODEC00C0FE625435EAB16BBF3CF5423FA" localSheetId="10" hidden="1">#REF!</definedName>
    <definedName name="BODEC00C0FE625435EAB16BBF3CF5423FA" hidden="1">#REF!</definedName>
    <definedName name="BODECEBD48E9604A83A10F1F22350794BF" localSheetId="10" hidden="1">#REF!</definedName>
    <definedName name="BODECEBD48E9604A83A10F1F22350794BF" hidden="1">#REF!</definedName>
    <definedName name="BODECF7922D5794E779C6CADC7B440F3E1" localSheetId="10" hidden="1">#REF!</definedName>
    <definedName name="BODECF7922D5794E779C6CADC7B440F3E1" hidden="1">#REF!</definedName>
    <definedName name="BODEF3253214EB42739241C6059132B79D" localSheetId="10" hidden="1">#REF!</definedName>
    <definedName name="BODEF3253214EB42739241C6059132B79D" hidden="1">#REF!</definedName>
    <definedName name="BODEF855BA96974D2A810C62FD879CA905" localSheetId="10" hidden="1">#REF!</definedName>
    <definedName name="BODEF855BA96974D2A810C62FD879CA905" hidden="1">#REF!</definedName>
    <definedName name="BODF01B683526347E0ACBE5A579DBFCF9C" localSheetId="10" hidden="1">#REF!</definedName>
    <definedName name="BODF01B683526347E0ACBE5A579DBFCF9C" hidden="1">#REF!</definedName>
    <definedName name="BODF073AE731E849BDACD3A7E9DA3E9CE6" localSheetId="10" hidden="1">[8]Giaitrinh!#REF!</definedName>
    <definedName name="BODF073AE731E849BDACD3A7E9DA3E9CE6" localSheetId="0" hidden="1">#REF!</definedName>
    <definedName name="BODF073AE731E849BDACD3A7E9DA3E9CE6" hidden="1">[8]Giaitrinh!#REF!</definedName>
    <definedName name="BODF094FBD134141929A57AFD3107DEBE1" localSheetId="10" hidden="1">#REF!</definedName>
    <definedName name="BODF094FBD134141929A57AFD3107DEBE1" hidden="1">#REF!</definedName>
    <definedName name="BODF0BD33E1E0443CE8483C28E0E36B7C7" localSheetId="10" hidden="1">#REF!</definedName>
    <definedName name="BODF0BD33E1E0443CE8483C28E0E36B7C7" hidden="1">#REF!</definedName>
    <definedName name="BODF41055F82FD4E13A72F24B843EA9DFC" localSheetId="10" hidden="1">#REF!</definedName>
    <definedName name="BODF41055F82FD4E13A72F24B843EA9DFC" hidden="1">#REF!</definedName>
    <definedName name="BODF5481EF0D8242338AC6A9279893495A" localSheetId="10" hidden="1">#REF!</definedName>
    <definedName name="BODF5481EF0D8242338AC6A9279893495A" hidden="1">#REF!</definedName>
    <definedName name="BODF610E99470C43D38E09E70D253A0417" localSheetId="10" hidden="1">#REF!</definedName>
    <definedName name="BODF610E99470C43D38E09E70D253A0417" hidden="1">#REF!</definedName>
    <definedName name="BODF6C52BDAF784C8DA0DE36C5A3A0FAC5" localSheetId="10" hidden="1">#REF!</definedName>
    <definedName name="BODF6C52BDAF784C8DA0DE36C5A3A0FAC5" hidden="1">#REF!</definedName>
    <definedName name="BODF744399BFC0430AA3F357277380EE88" localSheetId="10" hidden="1">#REF!</definedName>
    <definedName name="BODF744399BFC0430AA3F357277380EE88" hidden="1">#REF!</definedName>
    <definedName name="BODF77706ED7E34A5A900A58C6D57862BA" localSheetId="10" hidden="1">#REF!</definedName>
    <definedName name="BODF77706ED7E34A5A900A58C6D57862BA" hidden="1">#REF!</definedName>
    <definedName name="BODF99A39BC384481FBFDC5E890C45567B" localSheetId="10" hidden="1">#REF!</definedName>
    <definedName name="BODF99A39BC384481FBFDC5E890C45567B" hidden="1">#REF!</definedName>
    <definedName name="BODFAFE6B7B5DD494DA46E02F336EB4451" localSheetId="10" hidden="1">#REF!</definedName>
    <definedName name="BODFAFE6B7B5DD494DA46E02F336EB4451" hidden="1">#REF!</definedName>
    <definedName name="BODFB578F516AA465893C1FE1B2B12D366" localSheetId="10" hidden="1">#REF!</definedName>
    <definedName name="BODFB578F516AA465893C1FE1B2B12D366" hidden="1">#REF!</definedName>
    <definedName name="BODFC655E5FEAA46A6AAA4DD7EBB1B6FC9" localSheetId="10" hidden="1">#REF!</definedName>
    <definedName name="BODFC655E5FEAA46A6AAA4DD7EBB1B6FC9" hidden="1">#REF!</definedName>
    <definedName name="BODFD955186509466399B149EBC7F41889" localSheetId="10" hidden="1">#REF!</definedName>
    <definedName name="BODFD955186509466399B149EBC7F41889" hidden="1">#REF!</definedName>
    <definedName name="BODFF1D75CBB984E5386ADEC2DD5294935" localSheetId="10" hidden="1">#REF!</definedName>
    <definedName name="BODFF1D75CBB984E5386ADEC2DD5294935" hidden="1">#REF!</definedName>
    <definedName name="BOE006847D0A6D4D4D8D2533E19C49D667" localSheetId="10" hidden="1">#REF!</definedName>
    <definedName name="BOE006847D0A6D4D4D8D2533E19C49D667" hidden="1">#REF!</definedName>
    <definedName name="BOE006ED9E20C3444F8CEAF6E03763551D" localSheetId="10" hidden="1">#REF!</definedName>
    <definedName name="BOE006ED9E20C3444F8CEAF6E03763551D" hidden="1">#REF!</definedName>
    <definedName name="BOE00BEC4426FF43188CE29BB96DC0F80F" localSheetId="10" hidden="1">#REF!</definedName>
    <definedName name="BOE00BEC4426FF43188CE29BB96DC0F80F" hidden="1">#REF!</definedName>
    <definedName name="BOE00DA9EEAD2747C89688401F227A1B47" localSheetId="10" hidden="1">#REF!</definedName>
    <definedName name="BOE00DA9EEAD2747C89688401F227A1B47" hidden="1">#REF!</definedName>
    <definedName name="BOE017B1FDF9474AB39B4D907FFF9B93B4" localSheetId="10" hidden="1">#REF!</definedName>
    <definedName name="BOE017B1FDF9474AB39B4D907FFF9B93B4" hidden="1">#REF!</definedName>
    <definedName name="BOE01975F2337B4CF497E063FDD5307278" localSheetId="10" hidden="1">#REF!</definedName>
    <definedName name="BOE01975F2337B4CF497E063FDD5307278" hidden="1">#REF!</definedName>
    <definedName name="BOE026125E78E5458981F88E04737F5FDD" localSheetId="10" hidden="1">#REF!</definedName>
    <definedName name="BOE026125E78E5458981F88E04737F5FDD" hidden="1">#REF!</definedName>
    <definedName name="BOE02614A0A19B4F258E74DD2A6B824165" localSheetId="10" hidden="1">#REF!</definedName>
    <definedName name="BOE02614A0A19B4F258E74DD2A6B824165" hidden="1">#REF!</definedName>
    <definedName name="BOE034E323591D4D3081245B383BB615E3" localSheetId="10" hidden="1">#REF!</definedName>
    <definedName name="BOE034E323591D4D3081245B383BB615E3" hidden="1">#REF!</definedName>
    <definedName name="BOE0360C2D533540EA91E5BF1F73B1D78C" localSheetId="10" hidden="1">#REF!</definedName>
    <definedName name="BOE0360C2D533540EA91E5BF1F73B1D78C" hidden="1">#REF!</definedName>
    <definedName name="BOE03C9A76BF5645C8B3879F6DAAA6A0CC" localSheetId="10" hidden="1">#REF!</definedName>
    <definedName name="BOE03C9A76BF5645C8B3879F6DAAA6A0CC" hidden="1">#REF!</definedName>
    <definedName name="BOE04F564E56244E679008C05151265BD2" localSheetId="10" hidden="1">#REF!</definedName>
    <definedName name="BOE04F564E56244E679008C05151265BD2" hidden="1">#REF!</definedName>
    <definedName name="BOE0576357A0FB48FFB1C2EE97C539209D" localSheetId="10" hidden="1">#REF!</definedName>
    <definedName name="BOE0576357A0FB48FFB1C2EE97C539209D" hidden="1">#REF!</definedName>
    <definedName name="BOE05AB811E6DC47F588E989213BDA0E49" localSheetId="10" hidden="1">#REF!</definedName>
    <definedName name="BOE05AB811E6DC47F588E989213BDA0E49" hidden="1">#REF!</definedName>
    <definedName name="BOE072055565B440F0B96E015B8A86281B" localSheetId="10" hidden="1">#REF!</definedName>
    <definedName name="BOE072055565B440F0B96E015B8A86281B" hidden="1">#REF!</definedName>
    <definedName name="BOE07673114B354AADB2FE0F4CF47306B1" localSheetId="10" hidden="1">#REF!</definedName>
    <definedName name="BOE07673114B354AADB2FE0F4CF47306B1" hidden="1">#REF!</definedName>
    <definedName name="BOE07C99ECF2B04F24AF66BE9134092175" localSheetId="10" hidden="1">#REF!</definedName>
    <definedName name="BOE07C99ECF2B04F24AF66BE9134092175" hidden="1">#REF!</definedName>
    <definedName name="BOE083A145E5C848BDA424776CBBBABB50" localSheetId="10" hidden="1">#REF!</definedName>
    <definedName name="BOE083A145E5C848BDA424776CBBBABB50" hidden="1">#REF!</definedName>
    <definedName name="BOE0A1D40228754B4C876192AB193072D1" localSheetId="10" hidden="1">#REF!</definedName>
    <definedName name="BOE0A1D40228754B4C876192AB193072D1" hidden="1">#REF!</definedName>
    <definedName name="BOE0B6104F47D1419F89C67EC20A2DA044" localSheetId="10" hidden="1">#REF!</definedName>
    <definedName name="BOE0B6104F47D1419F89C67EC20A2DA044" hidden="1">#REF!</definedName>
    <definedName name="BOE0B675C6FF644F25ABE231535B04807E" localSheetId="10" hidden="1">#REF!</definedName>
    <definedName name="BOE0B675C6FF644F25ABE231535B04807E" hidden="1">#REF!</definedName>
    <definedName name="BOE0BE8FB3CBC74049B3BDC5FBC4F0515A" localSheetId="10" hidden="1">#REF!</definedName>
    <definedName name="BOE0BE8FB3CBC74049B3BDC5FBC4F0515A" hidden="1">#REF!</definedName>
    <definedName name="BOE0CD3CF6DBB3497390CB5277E7F6C8AD" localSheetId="10" hidden="1">#REF!</definedName>
    <definedName name="BOE0CD3CF6DBB3497390CB5277E7F6C8AD" hidden="1">#REF!</definedName>
    <definedName name="BOE0EF37DB9397402C85FD74674C2C8B76" localSheetId="10" hidden="1">#REF!</definedName>
    <definedName name="BOE0EF37DB9397402C85FD74674C2C8B76" hidden="1">#REF!</definedName>
    <definedName name="BOE0F80A181E3C4F628830B11216FE6E5C" localSheetId="10" hidden="1">#REF!</definedName>
    <definedName name="BOE0F80A181E3C4F628830B11216FE6E5C" hidden="1">#REF!</definedName>
    <definedName name="BOE113B46E25494F8880A260061D312852" localSheetId="10" hidden="1">#REF!</definedName>
    <definedName name="BOE113B46E25494F8880A260061D312852" hidden="1">#REF!</definedName>
    <definedName name="BOE11978DCD81043259E316E7A919B3956" localSheetId="10" hidden="1">#REF!</definedName>
    <definedName name="BOE11978DCD81043259E316E7A919B3956" hidden="1">#REF!</definedName>
    <definedName name="BOE12937672CEA40B2A2C0AC7904CC44AE" localSheetId="10" hidden="1">#REF!</definedName>
    <definedName name="BOE12937672CEA40B2A2C0AC7904CC44AE" hidden="1">#REF!</definedName>
    <definedName name="BOE13AB4235AC2402DAB027B3936B550B9" localSheetId="10" hidden="1">#REF!</definedName>
    <definedName name="BOE13AB4235AC2402DAB027B3936B550B9" hidden="1">#REF!</definedName>
    <definedName name="BOE1437EAD564140B7A229C91CBF6C98B1" localSheetId="10" hidden="1">#REF!</definedName>
    <definedName name="BOE1437EAD564140B7A229C91CBF6C98B1" hidden="1">#REF!</definedName>
    <definedName name="BOE153C64737424AE6B4DB32194D7FF0E2" localSheetId="10" hidden="1">#REF!</definedName>
    <definedName name="BOE153C64737424AE6B4DB32194D7FF0E2" hidden="1">#REF!</definedName>
    <definedName name="BOE17C1FE72C2E44D483586A1F2A390573" localSheetId="10" hidden="1">#REF!</definedName>
    <definedName name="BOE17C1FE72C2E44D483586A1F2A390573" hidden="1">#REF!</definedName>
    <definedName name="BOE18C517FEAEA45E8BCA8C8C731F3D920" localSheetId="10" hidden="1">#REF!</definedName>
    <definedName name="BOE18C517FEAEA45E8BCA8C8C731F3D920" hidden="1">#REF!</definedName>
    <definedName name="BOE18EC19E8AEF402EAE2B0F9CB5CCA3AB" localSheetId="10" hidden="1">#REF!</definedName>
    <definedName name="BOE18EC19E8AEF402EAE2B0F9CB5CCA3AB" hidden="1">#REF!</definedName>
    <definedName name="BOE19089FAC16F4B8688A0492982FF446E" localSheetId="10" hidden="1">#REF!</definedName>
    <definedName name="BOE19089FAC16F4B8688A0492982FF446E" hidden="1">#REF!</definedName>
    <definedName name="BOE19447B0E1FA443EA962493A52D7BD82" localSheetId="10" hidden="1">#REF!</definedName>
    <definedName name="BOE19447B0E1FA443EA962493A52D7BD82" hidden="1">#REF!</definedName>
    <definedName name="BOE1B8E510BC864F9295EDA0C6EFD2B924" localSheetId="10" hidden="1">#REF!</definedName>
    <definedName name="BOE1B8E510BC864F9295EDA0C6EFD2B924" hidden="1">#REF!</definedName>
    <definedName name="BOE1D5BDF45331474CB5BCDA5D62240B3B" localSheetId="10" hidden="1">#REF!</definedName>
    <definedName name="BOE1D5BDF45331474CB5BCDA5D62240B3B" hidden="1">#REF!</definedName>
    <definedName name="BOE1D864672D394290A795746A1DE77B08" localSheetId="10" hidden="1">#REF!</definedName>
    <definedName name="BOE1D864672D394290A795746A1DE77B08" hidden="1">#REF!</definedName>
    <definedName name="BOE1DCF35953BD4E46AB93DFAE95B5DDE6" localSheetId="10" hidden="1">#REF!</definedName>
    <definedName name="BOE1DCF35953BD4E46AB93DFAE95B5DDE6" hidden="1">#REF!</definedName>
    <definedName name="BOE1E83BBD57EF4F62BB16307A030D949D" localSheetId="10" hidden="1">#REF!</definedName>
    <definedName name="BOE1E83BBD57EF4F62BB16307A030D949D" hidden="1">#REF!</definedName>
    <definedName name="BOE2120FD099664455B8C4D55E1FF026FD" localSheetId="10" hidden="1">#REF!</definedName>
    <definedName name="BOE2120FD099664455B8C4D55E1FF026FD" hidden="1">#REF!</definedName>
    <definedName name="BOE214051AC1A748E081A158A11E4ADD05" localSheetId="10" hidden="1">#REF!</definedName>
    <definedName name="BOE214051AC1A748E081A158A11E4ADD05" hidden="1">#REF!</definedName>
    <definedName name="BOE22CD0E0569A49439417A071544CE72A" localSheetId="10" hidden="1">#REF!</definedName>
    <definedName name="BOE22CD0E0569A49439417A071544CE72A" hidden="1">#REF!</definedName>
    <definedName name="BOE25B77D6C27540E6AAA556148B083B53" localSheetId="10" hidden="1">#REF!</definedName>
    <definedName name="BOE25B77D6C27540E6AAA556148B083B53" hidden="1">#REF!</definedName>
    <definedName name="BOE25CCFBF99E04C3C9C21034E1A81C33C" localSheetId="10" hidden="1">#REF!</definedName>
    <definedName name="BOE25CCFBF99E04C3C9C21034E1A81C33C" hidden="1">#REF!</definedName>
    <definedName name="BOE263959986DE4AC8B573670D83DDB9EF" localSheetId="10" hidden="1">#REF!</definedName>
    <definedName name="BOE263959986DE4AC8B573670D83DDB9EF" hidden="1">#REF!</definedName>
    <definedName name="BOE28EA0D9163A45FDBB2590D2729647C9" localSheetId="10" hidden="1">[7]Ketqua!#REF!</definedName>
    <definedName name="BOE28EA0D9163A45FDBB2590D2729647C9" localSheetId="0" hidden="1">#REF!</definedName>
    <definedName name="BOE28EA0D9163A45FDBB2590D2729647C9" hidden="1">[7]Ketqua!#REF!</definedName>
    <definedName name="BOE2D85861CE134B2899A88CE95589BEA9" localSheetId="10" hidden="1">#REF!</definedName>
    <definedName name="BOE2D85861CE134B2899A88CE95589BEA9" hidden="1">#REF!</definedName>
    <definedName name="BOE2DCE93BA40342CDBF2ECCF7399B2179" localSheetId="10" hidden="1">#REF!</definedName>
    <definedName name="BOE2DCE93BA40342CDBF2ECCF7399B2179" hidden="1">#REF!</definedName>
    <definedName name="BOE307F88CF982433D8A5E1A5800FD2AD4" localSheetId="10" hidden="1">#REF!</definedName>
    <definedName name="BOE307F88CF982433D8A5E1A5800FD2AD4" hidden="1">#REF!</definedName>
    <definedName name="BOE30BF0B6F57D416BA3039619FAA9605D" localSheetId="10" hidden="1">#REF!</definedName>
    <definedName name="BOE30BF0B6F57D416BA3039619FAA9605D" hidden="1">#REF!</definedName>
    <definedName name="BOE32845D4217248B5A29BB1EF05A74B53" localSheetId="10" hidden="1">#REF!</definedName>
    <definedName name="BOE32845D4217248B5A29BB1EF05A74B53" hidden="1">#REF!</definedName>
    <definedName name="BOE337F40BCDB04761B6982A92D8288043" localSheetId="10" hidden="1">#REF!</definedName>
    <definedName name="BOE337F40BCDB04761B6982A92D8288043" hidden="1">#REF!</definedName>
    <definedName name="BOE347813C36D0451295D9EE70757D67B2" localSheetId="10" hidden="1">#REF!</definedName>
    <definedName name="BOE347813C36D0451295D9EE70757D67B2" hidden="1">#REF!</definedName>
    <definedName name="BOE34F0954816D4BBD9169ACA9A7C37DD1" localSheetId="10" hidden="1">#REF!</definedName>
    <definedName name="BOE34F0954816D4BBD9169ACA9A7C37DD1" hidden="1">#REF!</definedName>
    <definedName name="BOE3552AD5E6ED416399005EF3DA64417C" localSheetId="10" hidden="1">#REF!</definedName>
    <definedName name="BOE3552AD5E6ED416399005EF3DA64417C" hidden="1">#REF!</definedName>
    <definedName name="BOE35C1617BB404A5B831C0C937DEE30C3" localSheetId="10" hidden="1">#REF!</definedName>
    <definedName name="BOE35C1617BB404A5B831C0C937DEE30C3" hidden="1">#REF!</definedName>
    <definedName name="BOE363A80728314E40A98FDA2C6658342F" localSheetId="10" hidden="1">#REF!</definedName>
    <definedName name="BOE363A80728314E40A98FDA2C6658342F" hidden="1">#REF!</definedName>
    <definedName name="BOE376496472834A1187F8B2D218F47A9C" localSheetId="10" hidden="1">#REF!</definedName>
    <definedName name="BOE376496472834A1187F8B2D218F47A9C" hidden="1">#REF!</definedName>
    <definedName name="BOE3903726787A43369D14E2CFD75168C1" localSheetId="10" hidden="1">#REF!</definedName>
    <definedName name="BOE3903726787A43369D14E2CFD75168C1" hidden="1">#REF!</definedName>
    <definedName name="BOE398E17A4D2C4403AC2E55DCE59A4DB3" localSheetId="10" hidden="1">#REF!</definedName>
    <definedName name="BOE398E17A4D2C4403AC2E55DCE59A4DB3" hidden="1">#REF!</definedName>
    <definedName name="BOE39AF0DF1C984911B29CBDF7D432692E" localSheetId="10" hidden="1">#REF!</definedName>
    <definedName name="BOE39AF0DF1C984911B29CBDF7D432692E" hidden="1">#REF!</definedName>
    <definedName name="BOE3A3B50773CB4F1396741469B50E2D6C" localSheetId="10" hidden="1">#REF!</definedName>
    <definedName name="BOE3A3B50773CB4F1396741469B50E2D6C" hidden="1">#REF!</definedName>
    <definedName name="BOE3A961B9C77F419C80AA8DBDE61BF21F" localSheetId="10" hidden="1">#REF!</definedName>
    <definedName name="BOE3A961B9C77F419C80AA8DBDE61BF21F" hidden="1">#REF!</definedName>
    <definedName name="BOE3D3C537354043529495944246227E54" localSheetId="10" hidden="1">#REF!</definedName>
    <definedName name="BOE3D3C537354043529495944246227E54" hidden="1">#REF!</definedName>
    <definedName name="BOE3EAB94B34994813A192F85F34F64788" localSheetId="10" hidden="1">#REF!</definedName>
    <definedName name="BOE3EAB94B34994813A192F85F34F64788" hidden="1">#REF!</definedName>
    <definedName name="BOE42252CC391A472EBB6BEB429AE625B1" localSheetId="10" hidden="1">#REF!</definedName>
    <definedName name="BOE42252CC391A472EBB6BEB429AE625B1" localSheetId="25" hidden="1">#REF!</definedName>
    <definedName name="BOE42252CC391A472EBB6BEB429AE625B1" hidden="1">#REF!</definedName>
    <definedName name="BOE43AD6076DD34055B0BF7215A02B8CB7" localSheetId="10" hidden="1">#REF!</definedName>
    <definedName name="BOE43AD6076DD34055B0BF7215A02B8CB7" localSheetId="25" hidden="1">#REF!</definedName>
    <definedName name="BOE43AD6076DD34055B0BF7215A02B8CB7" hidden="1">#REF!</definedName>
    <definedName name="BOE447A50A6A0445EDA278C8F6684F9F56" localSheetId="10" hidden="1">#REF!</definedName>
    <definedName name="BOE447A50A6A0445EDA278C8F6684F9F56" hidden="1">#REF!</definedName>
    <definedName name="BOE449661142474D1998C432F3D15150A8" localSheetId="10" hidden="1">#REF!</definedName>
    <definedName name="BOE449661142474D1998C432F3D15150A8" hidden="1">#REF!</definedName>
    <definedName name="BOE4553A17435E44E1A73A3E8C5BB03776" localSheetId="10" hidden="1">#REF!</definedName>
    <definedName name="BOE4553A17435E44E1A73A3E8C5BB03776" hidden="1">#REF!</definedName>
    <definedName name="BOE4570C8160CD449BA2EB7A5799F3D970" localSheetId="10" hidden="1">#REF!</definedName>
    <definedName name="BOE4570C8160CD449BA2EB7A5799F3D970" hidden="1">#REF!</definedName>
    <definedName name="BOE46F6DB57CC5418DB632FD6AA4046084" localSheetId="10" hidden="1">#REF!</definedName>
    <definedName name="BOE46F6DB57CC5418DB632FD6AA4046084" hidden="1">#REF!</definedName>
    <definedName name="BOE4864185A3864D3AB1C30FBB75915886" localSheetId="10" hidden="1">#REF!</definedName>
    <definedName name="BOE4864185A3864D3AB1C30FBB75915886" hidden="1">#REF!</definedName>
    <definedName name="BOE48A2F73BAB549DEA757EA28C9F0C570" localSheetId="10" hidden="1">#REF!</definedName>
    <definedName name="BOE48A2F73BAB549DEA757EA28C9F0C570" localSheetId="25" hidden="1">#REF!</definedName>
    <definedName name="BOE48A2F73BAB549DEA757EA28C9F0C570" hidden="1">#REF!</definedName>
    <definedName name="BOE49A28902F614E22AADB7D311EBA846E" localSheetId="10" hidden="1">#REF!</definedName>
    <definedName name="BOE49A28902F614E22AADB7D311EBA846E" hidden="1">#REF!</definedName>
    <definedName name="BOE4CBEA97B39C41D8BA6F03263BFA8066" localSheetId="10" hidden="1">[7]Ketqua!#REF!</definedName>
    <definedName name="BOE4CBEA97B39C41D8BA6F03263BFA8066" localSheetId="0" hidden="1">#REF!</definedName>
    <definedName name="BOE4CBEA97B39C41D8BA6F03263BFA8066" hidden="1">[7]Ketqua!#REF!</definedName>
    <definedName name="BOE4CDD2D15E3D4D3DB6FD662A62BE5138" localSheetId="10" hidden="1">#REF!</definedName>
    <definedName name="BOE4CDD2D15E3D4D3DB6FD662A62BE5138" hidden="1">#REF!</definedName>
    <definedName name="BOE4D5A5154F4C482B944548BC47E31E5D" localSheetId="10" hidden="1">#REF!</definedName>
    <definedName name="BOE4D5A5154F4C482B944548BC47E31E5D" hidden="1">#REF!</definedName>
    <definedName name="BOE4DA8B1764E74E3F85C29CAEBA8EEE05" localSheetId="10" hidden="1">#REF!</definedName>
    <definedName name="BOE4DA8B1764E74E3F85C29CAEBA8EEE05" hidden="1">#REF!</definedName>
    <definedName name="BOE4EC52FAC01E4D389789FE914DC05BF6" localSheetId="10" hidden="1">#REF!</definedName>
    <definedName name="BOE4EC52FAC01E4D389789FE914DC05BF6" hidden="1">#REF!</definedName>
    <definedName name="BOE4F84BC0C3E14178AEB6DBA2F66C752F" localSheetId="10" hidden="1">#REF!</definedName>
    <definedName name="BOE4F84BC0C3E14178AEB6DBA2F66C752F" hidden="1">#REF!</definedName>
    <definedName name="BOE503A37C2DDD4514A5244826E6A6DB54" localSheetId="10" hidden="1">#REF!</definedName>
    <definedName name="BOE503A37C2DDD4514A5244826E6A6DB54" hidden="1">#REF!</definedName>
    <definedName name="BOE51DFD1C9562469194F32690B232F3D3" localSheetId="10" hidden="1">#REF!</definedName>
    <definedName name="BOE51DFD1C9562469194F32690B232F3D3" hidden="1">#REF!</definedName>
    <definedName name="BOE545914D51B74F8F80A99121E9F681D3" localSheetId="10" hidden="1">#REF!</definedName>
    <definedName name="BOE545914D51B74F8F80A99121E9F681D3" hidden="1">#REF!</definedName>
    <definedName name="BOE5480C2C9C554E828BCF6B26CE00644E" localSheetId="10" hidden="1">#REF!</definedName>
    <definedName name="BOE5480C2C9C554E828BCF6B26CE00644E" hidden="1">#REF!</definedName>
    <definedName name="BOE549C9E705DE4877993E07C59BDC0CE5" localSheetId="10" hidden="1">#REF!</definedName>
    <definedName name="BOE549C9E705DE4877993E07C59BDC0CE5" hidden="1">#REF!</definedName>
    <definedName name="BOE55435D37049454395ECA083E501131D" localSheetId="10" hidden="1">#REF!</definedName>
    <definedName name="BOE55435D37049454395ECA083E501131D" hidden="1">#REF!</definedName>
    <definedName name="BOE57D2810DF2F40AA8FB1D0C2ECDAA661" localSheetId="10" hidden="1">#REF!</definedName>
    <definedName name="BOE57D2810DF2F40AA8FB1D0C2ECDAA661" hidden="1">#REF!</definedName>
    <definedName name="BOE580F8701F94415D999408A7EB0D4CAF" localSheetId="10" hidden="1">#REF!</definedName>
    <definedName name="BOE580F8701F94415D999408A7EB0D4CAF" hidden="1">#REF!</definedName>
    <definedName name="BOE585DC72C4564FA68F5AA993D43A7E96" localSheetId="10" hidden="1">#REF!</definedName>
    <definedName name="BOE585DC72C4564FA68F5AA993D43A7E96" hidden="1">#REF!</definedName>
    <definedName name="BOE5AA83923A2A4251A365967B0FABE997" localSheetId="10" hidden="1">#REF!</definedName>
    <definedName name="BOE5AA83923A2A4251A365967B0FABE997" hidden="1">#REF!</definedName>
    <definedName name="BOE5AE82CD21E14B1A83E16DA898862D4C" localSheetId="10" hidden="1">#REF!</definedName>
    <definedName name="BOE5AE82CD21E14B1A83E16DA898862D4C" hidden="1">#REF!</definedName>
    <definedName name="BOE5C36DE72DD74A34BA37E9397BF4B1BF" localSheetId="10" hidden="1">#REF!</definedName>
    <definedName name="BOE5C36DE72DD74A34BA37E9397BF4B1BF" hidden="1">#REF!</definedName>
    <definedName name="BOE5C551016A6B4610B9618412B77DEAAA" localSheetId="10" hidden="1">#REF!</definedName>
    <definedName name="BOE5C551016A6B4610B9618412B77DEAAA" hidden="1">#REF!</definedName>
    <definedName name="BOE5D737DF7DC04EF4A3F1879E3C59FBA5" localSheetId="10" hidden="1">#REF!</definedName>
    <definedName name="BOE5D737DF7DC04EF4A3F1879E3C59FBA5" hidden="1">#REF!</definedName>
    <definedName name="BOE5D8E07A0DA54017A84CE8B381368A63" localSheetId="10" hidden="1">#REF!</definedName>
    <definedName name="BOE5D8E07A0DA54017A84CE8B381368A63" hidden="1">#REF!</definedName>
    <definedName name="BOE5DB18EC4BF143CAB33F7AB9CE0BC7AD" localSheetId="10" hidden="1">#REF!</definedName>
    <definedName name="BOE5DB18EC4BF143CAB33F7AB9CE0BC7AD" hidden="1">#REF!</definedName>
    <definedName name="BOE5E15CBA8693404E95C6E7532B0455DE" localSheetId="10" hidden="1">#REF!</definedName>
    <definedName name="BOE5E15CBA8693404E95C6E7532B0455DE" hidden="1">#REF!</definedName>
    <definedName name="BOE5E5B6038D70411E8F6D4F21F0FA20C5" localSheetId="10" hidden="1">#REF!</definedName>
    <definedName name="BOE5E5B6038D70411E8F6D4F21F0FA20C5" hidden="1">#REF!</definedName>
    <definedName name="BOE5F1AA16B89C46E08917B4E586F61146" localSheetId="10" hidden="1">#REF!</definedName>
    <definedName name="BOE5F1AA16B89C46E08917B4E586F61146" hidden="1">#REF!</definedName>
    <definedName name="BOE5FA3D0D59214D4693F8F49DA4B9C3EB" localSheetId="10" hidden="1">#REF!</definedName>
    <definedName name="BOE5FA3D0D59214D4693F8F49DA4B9C3EB" hidden="1">#REF!</definedName>
    <definedName name="BOE6016488BD9B43AB807B2FDE97A1E5C6" localSheetId="10" hidden="1">#REF!</definedName>
    <definedName name="BOE6016488BD9B43AB807B2FDE97A1E5C6" hidden="1">#REF!</definedName>
    <definedName name="BOE63184FD11AE4350B81A2E3DEADFE9D1" localSheetId="10" hidden="1">#REF!</definedName>
    <definedName name="BOE63184FD11AE4350B81A2E3DEADFE9D1" hidden="1">#REF!</definedName>
    <definedName name="BOE642644C80644606B590C952B2B679BB" localSheetId="10" hidden="1">[8]Giaitrinh!#REF!</definedName>
    <definedName name="BOE642644C80644606B590C952B2B679BB" localSheetId="0" hidden="1">#REF!</definedName>
    <definedName name="BOE642644C80644606B590C952B2B679BB" hidden="1">[8]Giaitrinh!#REF!</definedName>
    <definedName name="BOE6472F62E05843E3A42485F3FC4DAA7B" localSheetId="10" hidden="1">#REF!</definedName>
    <definedName name="BOE6472F62E05843E3A42485F3FC4DAA7B" hidden="1">#REF!</definedName>
    <definedName name="BOE64B65D0B2E3477D965DA34BE633B705" localSheetId="10" hidden="1">#REF!</definedName>
    <definedName name="BOE64B65D0B2E3477D965DA34BE633B705" hidden="1">#REF!</definedName>
    <definedName name="BOE64E13F456404669B6432E1A33D3CBD6" localSheetId="10" hidden="1">#REF!</definedName>
    <definedName name="BOE64E13F456404669B6432E1A33D3CBD6" hidden="1">#REF!</definedName>
    <definedName name="BOE661CBEEEF90471390ADE4AAA5F64EFA" localSheetId="10" hidden="1">#REF!</definedName>
    <definedName name="BOE661CBEEEF90471390ADE4AAA5F64EFA" hidden="1">#REF!</definedName>
    <definedName name="BOE66722F8DA48439DBE5F8DDC84C75A6D" localSheetId="10" hidden="1">#REF!</definedName>
    <definedName name="BOE66722F8DA48439DBE5F8DDC84C75A6D" hidden="1">#REF!</definedName>
    <definedName name="BOE671A811FEE443B0AF77FFD7B973E3D8" localSheetId="10" hidden="1">#REF!</definedName>
    <definedName name="BOE671A811FEE443B0AF77FFD7B973E3D8" hidden="1">#REF!</definedName>
    <definedName name="BOE69C3DC8F1834A25A33C8F0EE876A611" localSheetId="10" hidden="1">#REF!</definedName>
    <definedName name="BOE69C3DC8F1834A25A33C8F0EE876A611" hidden="1">#REF!</definedName>
    <definedName name="BOE69EC63A965D4D389109A1397229FE81" localSheetId="10" hidden="1">#REF!</definedName>
    <definedName name="BOE69EC63A965D4D389109A1397229FE81" hidden="1">#REF!</definedName>
    <definedName name="BOE69EEB4E559349B8B062EE7B68357594" localSheetId="10" hidden="1">#REF!</definedName>
    <definedName name="BOE69EEB4E559349B8B062EE7B68357594" hidden="1">#REF!</definedName>
    <definedName name="BOE6C4B7010CBE4A0C8E565D645E7BD5D5" localSheetId="10" hidden="1">#REF!</definedName>
    <definedName name="BOE6C4B7010CBE4A0C8E565D645E7BD5D5" hidden="1">#REF!</definedName>
    <definedName name="BOE6CF0641D1CF4974818BF6A3C75563DF" localSheetId="10" hidden="1">#REF!</definedName>
    <definedName name="BOE6CF0641D1CF4974818BF6A3C75563DF" hidden="1">#REF!</definedName>
    <definedName name="BOE6CF7371C48B4B4CA75BF8C02972E606" localSheetId="10" hidden="1">#REF!</definedName>
    <definedName name="BOE6CF7371C48B4B4CA75BF8C02972E606" hidden="1">#REF!</definedName>
    <definedName name="BOE6D827D9E2DE489ABEBB24B97E6503E8" localSheetId="10" hidden="1">#REF!</definedName>
    <definedName name="BOE6D827D9E2DE489ABEBB24B97E6503E8" hidden="1">#REF!</definedName>
    <definedName name="BOE6DD34E9F52A467DA397C498162119B7" localSheetId="10" hidden="1">#REF!</definedName>
    <definedName name="BOE6DD34E9F52A467DA397C498162119B7" hidden="1">#REF!</definedName>
    <definedName name="BOE6E77A9C02A748EE9D27A0F8CBE7B2E7" localSheetId="10" hidden="1">#REF!</definedName>
    <definedName name="BOE6E77A9C02A748EE9D27A0F8CBE7B2E7" hidden="1">#REF!</definedName>
    <definedName name="BOE6EC2B01DAAC4CAA860BFF94370676C8" localSheetId="0" hidden="1">#REF!</definedName>
    <definedName name="BOE6EC2B01DAAC4CAA860BFF94370676C8" hidden="1">[7]Ketqua!$I$17:$U$17</definedName>
    <definedName name="BOE719ECF60BC44D039355F9578D584D96" localSheetId="10" hidden="1">#REF!</definedName>
    <definedName name="BOE719ECF60BC44D039355F9578D584D96" localSheetId="25" hidden="1">#REF!</definedName>
    <definedName name="BOE719ECF60BC44D039355F9578D584D96" hidden="1">#REF!</definedName>
    <definedName name="BOE71EFE4B5B724994B58B2D05B75ABFE9" localSheetId="10" hidden="1">#REF!</definedName>
    <definedName name="BOE71EFE4B5B724994B58B2D05B75ABFE9" localSheetId="25" hidden="1">#REF!</definedName>
    <definedName name="BOE71EFE4B5B724994B58B2D05B75ABFE9" hidden="1">#REF!</definedName>
    <definedName name="BOE723E5A34F7C49D89A97CE036F53E20A" localSheetId="10" hidden="1">[8]xml!#REF!</definedName>
    <definedName name="BOE723E5A34F7C49D89A97CE036F53E20A" localSheetId="0" hidden="1">#REF!</definedName>
    <definedName name="BOE723E5A34F7C49D89A97CE036F53E20A" hidden="1">[8]xml!#REF!</definedName>
    <definedName name="BOE72A0D75227F4086B9721585982D462D" localSheetId="10" hidden="1">#REF!</definedName>
    <definedName name="BOE72A0D75227F4086B9721585982D462D" localSheetId="25" hidden="1">#REF!</definedName>
    <definedName name="BOE72A0D75227F4086B9721585982D462D" hidden="1">#REF!</definedName>
    <definedName name="BOE741AA47A5B7491BB12A8962C001BCD6" localSheetId="10" hidden="1">#REF!</definedName>
    <definedName name="BOE741AA47A5B7491BB12A8962C001BCD6" hidden="1">#REF!</definedName>
    <definedName name="BOE74688F5AC1E4867865C628E71974C74" localSheetId="10" hidden="1">#REF!</definedName>
    <definedName name="BOE74688F5AC1E4867865C628E71974C74" hidden="1">#REF!</definedName>
    <definedName name="BOE749E2E453224EDE819CB02CD51A08BE" localSheetId="10" hidden="1">#REF!</definedName>
    <definedName name="BOE749E2E453224EDE819CB02CD51A08BE" hidden="1">#REF!</definedName>
    <definedName name="BOE75047C68AF14F03B8E94DC5C2EF621F" localSheetId="10" hidden="1">#REF!</definedName>
    <definedName name="BOE75047C68AF14F03B8E94DC5C2EF621F" hidden="1">#REF!</definedName>
    <definedName name="BOE75B49FAF61B4EF69763E611B56CE634" localSheetId="10" hidden="1">#REF!</definedName>
    <definedName name="BOE75B49FAF61B4EF69763E611B56CE634" hidden="1">#REF!</definedName>
    <definedName name="BOE76250712D36454EA8BD340089539AD6" localSheetId="0" hidden="1">#REF!</definedName>
    <definedName name="BOE76250712D36454EA8BD340089539AD6" hidden="1">[7]Ketqua!$I$9:$U$9</definedName>
    <definedName name="BOE76431D47602405BB3C0FF818CC34755" localSheetId="10" hidden="1">#REF!</definedName>
    <definedName name="BOE76431D47602405BB3C0FF818CC34755" hidden="1">#REF!</definedName>
    <definedName name="BOE7648C666E9144698BA38608382BE64C" localSheetId="10" hidden="1">#REF!</definedName>
    <definedName name="BOE7648C666E9144698BA38608382BE64C" hidden="1">#REF!</definedName>
    <definedName name="BOE776B09F34E244928F8EA22D197685DA" localSheetId="10" hidden="1">#REF!</definedName>
    <definedName name="BOE776B09F34E244928F8EA22D197685DA" hidden="1">#REF!</definedName>
    <definedName name="BOE7850C2DA14C416998D009562C874153" localSheetId="10" hidden="1">#REF!</definedName>
    <definedName name="BOE7850C2DA14C416998D009562C874153" hidden="1">#REF!</definedName>
    <definedName name="BOE798598350E04FBFAF7A6A194F1568BE" localSheetId="10" hidden="1">#REF!</definedName>
    <definedName name="BOE798598350E04FBFAF7A6A194F1568BE" hidden="1">#REF!</definedName>
    <definedName name="BOE79D0A6383EE444D9AE6E0E159C5B362" localSheetId="10" hidden="1">#REF!</definedName>
    <definedName name="BOE79D0A6383EE444D9AE6E0E159C5B362" hidden="1">#REF!</definedName>
    <definedName name="BOE7A344A367254A7493AA6568A37CB5CE" localSheetId="10" hidden="1">#REF!</definedName>
    <definedName name="BOE7A344A367254A7493AA6568A37CB5CE" hidden="1">#REF!</definedName>
    <definedName name="BOE7CBB0CC34384B958962B499B09B2EFE" localSheetId="10" hidden="1">#REF!</definedName>
    <definedName name="BOE7CBB0CC34384B958962B499B09B2EFE" hidden="1">#REF!</definedName>
    <definedName name="BOE7DD506A20324A81886280B1FD147980" localSheetId="10" hidden="1">#REF!</definedName>
    <definedName name="BOE7DD506A20324A81886280B1FD147980" hidden="1">#REF!</definedName>
    <definedName name="BOE7DFAF165385446BA6A3484A6449F5EB" localSheetId="10" hidden="1">#REF!</definedName>
    <definedName name="BOE7DFAF165385446BA6A3484A6449F5EB" hidden="1">#REF!</definedName>
    <definedName name="BOE7EC9B4E00164CB5B67EF6A26F794461" localSheetId="10" hidden="1">#REF!</definedName>
    <definedName name="BOE7EC9B4E00164CB5B67EF6A26F794461" hidden="1">#REF!</definedName>
    <definedName name="BOE7F286C313164F68BF206AFA08DBC094" localSheetId="10" hidden="1">#REF!</definedName>
    <definedName name="BOE7F286C313164F68BF206AFA08DBC094" hidden="1">#REF!</definedName>
    <definedName name="BOE7F829FCBE4544A39C39A9F40F05285E" localSheetId="10" hidden="1">#REF!</definedName>
    <definedName name="BOE7F829FCBE4544A39C39A9F40F05285E" hidden="1">#REF!</definedName>
    <definedName name="BOE7FB822E1C854B0080C789D2304CB9DE" localSheetId="10" hidden="1">#REF!</definedName>
    <definedName name="BOE7FB822E1C854B0080C789D2304CB9DE" hidden="1">#REF!</definedName>
    <definedName name="BOE7FF59A65485454D9BAF35A631532BE7" localSheetId="10" hidden="1">[8]xml!#REF!</definedName>
    <definedName name="BOE7FF59A65485454D9BAF35A631532BE7" localSheetId="0" hidden="1">#REF!</definedName>
    <definedName name="BOE7FF59A65485454D9BAF35A631532BE7" hidden="1">[8]xml!#REF!</definedName>
    <definedName name="BOE8052FE958B8496D959F6782B970EA25" localSheetId="10" hidden="1">[8]xml!#REF!</definedName>
    <definedName name="BOE8052FE958B8496D959F6782B970EA25" localSheetId="0" hidden="1">#REF!</definedName>
    <definedName name="BOE8052FE958B8496D959F6782B970EA25" hidden="1">[8]xml!#REF!</definedName>
    <definedName name="BOE81D5E8040614B75BE51C7C2CD55F6C4" localSheetId="10" hidden="1">#REF!</definedName>
    <definedName name="BOE81D5E8040614B75BE51C7C2CD55F6C4" hidden="1">#REF!</definedName>
    <definedName name="BOE8379345D4E5404BB73937AA0ECF88F4" localSheetId="10" hidden="1">#REF!</definedName>
    <definedName name="BOE8379345D4E5404BB73937AA0ECF88F4" hidden="1">#REF!</definedName>
    <definedName name="BOE841241352624CA99AA46EB72F6B7B4D" localSheetId="10" hidden="1">#REF!</definedName>
    <definedName name="BOE841241352624CA99AA46EB72F6B7B4D" hidden="1">#REF!</definedName>
    <definedName name="BOE8473256F0E74B51A0AF9E07903BA006" localSheetId="10" hidden="1">#REF!</definedName>
    <definedName name="BOE8473256F0E74B51A0AF9E07903BA006" hidden="1">#REF!</definedName>
    <definedName name="BOE84E82EEFCCE41D0BA91EFACF23EBFA7" localSheetId="10" hidden="1">#REF!</definedName>
    <definedName name="BOE84E82EEFCCE41D0BA91EFACF23EBFA7" hidden="1">#REF!</definedName>
    <definedName name="BOE84FCC406C184191AFE42CCF04997FEE" localSheetId="10" hidden="1">[6]lailo!#REF!</definedName>
    <definedName name="BOE84FCC406C184191AFE42CCF04997FEE" localSheetId="25" hidden="1">#REF!</definedName>
    <definedName name="BOE84FCC406C184191AFE42CCF04997FEE" localSheetId="24" hidden="1">#REF!</definedName>
    <definedName name="BOE84FCC406C184191AFE42CCF04997FEE" localSheetId="22" hidden="1">#REF!</definedName>
    <definedName name="BOE84FCC406C184191AFE42CCF04997FEE" localSheetId="0" hidden="1">#REF!</definedName>
    <definedName name="BOE84FCC406C184191AFE42CCF04997FEE" hidden="1">[6]lailo!#REF!</definedName>
    <definedName name="BOE87120EC35BC4CF0AA0F2833DE8CE423" localSheetId="10" hidden="1">#REF!</definedName>
    <definedName name="BOE87120EC35BC4CF0AA0F2833DE8CE423" localSheetId="25" hidden="1">#REF!</definedName>
    <definedName name="BOE87120EC35BC4CF0AA0F2833DE8CE423" hidden="1">#REF!</definedName>
    <definedName name="BOE8777DCF295E415D8A6502B9107C4DC7" localSheetId="10" hidden="1">#REF!</definedName>
    <definedName name="BOE8777DCF295E415D8A6502B9107C4DC7" localSheetId="25" hidden="1">#REF!</definedName>
    <definedName name="BOE8777DCF295E415D8A6502B9107C4DC7" hidden="1">#REF!</definedName>
    <definedName name="BOE884DB0E080F4026AEDEAD76588B78FC" localSheetId="10" hidden="1">#REF!</definedName>
    <definedName name="BOE884DB0E080F4026AEDEAD76588B78FC" hidden="1">#REF!</definedName>
    <definedName name="BOE889379A26C646989693795D14E52885" localSheetId="10" hidden="1">#REF!</definedName>
    <definedName name="BOE889379A26C646989693795D14E52885" localSheetId="25" hidden="1">#REF!</definedName>
    <definedName name="BOE889379A26C646989693795D14E52885" hidden="1">#REF!</definedName>
    <definedName name="BOE8970DB59C714C8BA0FB79E01170D916" localSheetId="10" hidden="1">#REF!</definedName>
    <definedName name="BOE8970DB59C714C8BA0FB79E01170D916" hidden="1">#REF!</definedName>
    <definedName name="BOE8AD63032C0A490FBAC61B51F1D45DAD" localSheetId="10" hidden="1">#REF!</definedName>
    <definedName name="BOE8AD63032C0A490FBAC61B51F1D45DAD" hidden="1">#REF!</definedName>
    <definedName name="BOE8C9C3ED265B48589109A08A9505A1D1" localSheetId="10" hidden="1">[6]lailo!#REF!</definedName>
    <definedName name="BOE8C9C3ED265B48589109A08A9505A1D1" localSheetId="25" hidden="1">#REF!</definedName>
    <definedName name="BOE8C9C3ED265B48589109A08A9505A1D1" localSheetId="24" hidden="1">#REF!</definedName>
    <definedName name="BOE8C9C3ED265B48589109A08A9505A1D1" localSheetId="22" hidden="1">#REF!</definedName>
    <definedName name="BOE8C9C3ED265B48589109A08A9505A1D1" localSheetId="0" hidden="1">#REF!</definedName>
    <definedName name="BOE8C9C3ED265B48589109A08A9505A1D1" hidden="1">[6]lailo!#REF!</definedName>
    <definedName name="BOE8CCD114C0324135B66AD58BCC1AE5AD" localSheetId="10" hidden="1">#REF!</definedName>
    <definedName name="BOE8CCD114C0324135B66AD58BCC1AE5AD" localSheetId="25" hidden="1">#REF!</definedName>
    <definedName name="BOE8CCD114C0324135B66AD58BCC1AE5AD" hidden="1">#REF!</definedName>
    <definedName name="BOE8DBD581E91E43A295718AF22899C040" localSheetId="10" hidden="1">#REF!</definedName>
    <definedName name="BOE8DBD581E91E43A295718AF22899C040" hidden="1">#REF!</definedName>
    <definedName name="BOE8E979548B0A4930A3A17959B35976EE" localSheetId="10" hidden="1">#REF!</definedName>
    <definedName name="BOE8E979548B0A4930A3A17959B35976EE" localSheetId="25" hidden="1">#REF!</definedName>
    <definedName name="BOE8E979548B0A4930A3A17959B35976EE" hidden="1">#REF!</definedName>
    <definedName name="BOE8FD561F920B4D0EB0A7FF754C48EC59" localSheetId="10" hidden="1">#REF!</definedName>
    <definedName name="BOE8FD561F920B4D0EB0A7FF754C48EC59" hidden="1">#REF!</definedName>
    <definedName name="BOE9070F3F0E5C4CECA88BDCD0FE83FACA" localSheetId="10" hidden="1">#REF!</definedName>
    <definedName name="BOE9070F3F0E5C4CECA88BDCD0FE83FACA" hidden="1">#REF!</definedName>
    <definedName name="BOE9145CAB99E74AFE9E99E9CC29206FC8" localSheetId="10" hidden="1">[8]xml!#REF!</definedName>
    <definedName name="BOE9145CAB99E74AFE9E99E9CC29206FC8" localSheetId="0" hidden="1">#REF!</definedName>
    <definedName name="BOE9145CAB99E74AFE9E99E9CC29206FC8" hidden="1">[8]xml!#REF!</definedName>
    <definedName name="BOE919721A160440009B2F08B691E057F6" localSheetId="10" hidden="1">#REF!</definedName>
    <definedName name="BOE919721A160440009B2F08B691E057F6" localSheetId="25" hidden="1">#REF!</definedName>
    <definedName name="BOE919721A160440009B2F08B691E057F6" hidden="1">#REF!</definedName>
    <definedName name="BOE9365DA92F0142D688109164C3F00B4C" localSheetId="10" hidden="1">#REF!</definedName>
    <definedName name="BOE9365DA92F0142D688109164C3F00B4C" hidden="1">#REF!</definedName>
    <definedName name="BOE93CCA0121AD4A57BAAE639408245A27" localSheetId="10" hidden="1">#REF!</definedName>
    <definedName name="BOE93CCA0121AD4A57BAAE639408245A27" hidden="1">#REF!</definedName>
    <definedName name="BOE93FF485CBB143C8B17639519B225C67" localSheetId="10" hidden="1">#REF!</definedName>
    <definedName name="BOE93FF485CBB143C8B17639519B225C67" hidden="1">#REF!</definedName>
    <definedName name="BOE9711470A17248E1818E183991FEFBE1" localSheetId="10" hidden="1">#REF!</definedName>
    <definedName name="BOE9711470A17248E1818E183991FEFBE1" hidden="1">#REF!</definedName>
    <definedName name="BOE986598D3BE2456398E521806F001BFE" localSheetId="10" hidden="1">#REF!</definedName>
    <definedName name="BOE986598D3BE2456398E521806F001BFE" hidden="1">#REF!</definedName>
    <definedName name="BOE986E94CE98349AE8748D58895E44442" localSheetId="10" hidden="1">#REF!</definedName>
    <definedName name="BOE986E94CE98349AE8748D58895E44442" hidden="1">#REF!</definedName>
    <definedName name="BOE9A1B08188334180912AF680225F52F6" localSheetId="10" hidden="1">#REF!</definedName>
    <definedName name="BOE9A1B08188334180912AF680225F52F6" hidden="1">#REF!</definedName>
    <definedName name="BOE9A94086040D4182824491AC50D5A715" localSheetId="10" hidden="1">#REF!</definedName>
    <definedName name="BOE9A94086040D4182824491AC50D5A715" hidden="1">#REF!</definedName>
    <definedName name="BOE9C1CB3E7BDF4A4B99B9C11169458EA4" localSheetId="10" hidden="1">#REF!</definedName>
    <definedName name="BOE9C1CB3E7BDF4A4B99B9C11169458EA4" hidden="1">#REF!</definedName>
    <definedName name="BOE9C1EFA87B754F90B746334F49DCFB40" localSheetId="10" hidden="1">#REF!</definedName>
    <definedName name="BOE9C1EFA87B754F90B746334F49DCFB40" hidden="1">#REF!</definedName>
    <definedName name="BOE9CD6FC928854E02ABAB5F8976907E7E" localSheetId="10" hidden="1">#REF!</definedName>
    <definedName name="BOE9CD6FC928854E02ABAB5F8976907E7E" hidden="1">#REF!</definedName>
    <definedName name="BOE9D930B87D734F9798F59AA71877AC27" localSheetId="10" hidden="1">#REF!</definedName>
    <definedName name="BOE9D930B87D734F9798F59AA71877AC27" hidden="1">#REF!</definedName>
    <definedName name="BOE9E6BF7CEFB94FE1A00EF1AF9DE0670D" localSheetId="0" hidden="1">#REF!</definedName>
    <definedName name="BOE9E6BF7CEFB94FE1A00EF1AF9DE0670D" hidden="1">[7]Ketqua!$I$4:$T$4</definedName>
    <definedName name="BOE9FC0ABA10294F26A828ED5FDB8CBF79" localSheetId="10" hidden="1">#REF!</definedName>
    <definedName name="BOE9FC0ABA10294F26A828ED5FDB8CBF79" hidden="1">#REF!</definedName>
    <definedName name="BOEA098A4B60624CF2B7A0F533DB8197B7" localSheetId="10" hidden="1">#REF!</definedName>
    <definedName name="BOEA098A4B60624CF2B7A0F533DB8197B7" hidden="1">#REF!</definedName>
    <definedName name="BOEA0CC7422F9A4DA4BDFFE2D8E68A55C8" localSheetId="10" hidden="1">#REF!</definedName>
    <definedName name="BOEA0CC7422F9A4DA4BDFFE2D8E68A55C8" hidden="1">#REF!</definedName>
    <definedName name="BOEA2022A9A1164C34ADC50B500FCE6440" localSheetId="10" hidden="1">#REF!</definedName>
    <definedName name="BOEA2022A9A1164C34ADC50B500FCE6440" hidden="1">#REF!</definedName>
    <definedName name="BOEA23F73FE7434EFCA0F38B740B2A71CE" localSheetId="10" hidden="1">#REF!</definedName>
    <definedName name="BOEA23F73FE7434EFCA0F38B740B2A71CE" hidden="1">#REF!</definedName>
    <definedName name="BOEA24131FE3B34D1F9614F7212C119A06" localSheetId="10" hidden="1">#REF!</definedName>
    <definedName name="BOEA24131FE3B34D1F9614F7212C119A06" hidden="1">#REF!</definedName>
    <definedName name="BOEA250B12AC0048F08246845DA3D06B8B" localSheetId="10" hidden="1">#REF!</definedName>
    <definedName name="BOEA250B12AC0048F08246845DA3D06B8B" hidden="1">#REF!</definedName>
    <definedName name="BOEA3DBC7CAAA9402E85E619F5B8A0658D" localSheetId="10" hidden="1">#REF!</definedName>
    <definedName name="BOEA3DBC7CAAA9402E85E619F5B8A0658D" hidden="1">#REF!</definedName>
    <definedName name="BOEA45133290A5471DA1865C6961B27895" localSheetId="10" hidden="1">#REF!</definedName>
    <definedName name="BOEA45133290A5471DA1865C6961B27895" hidden="1">#REF!</definedName>
    <definedName name="BOEA487DFBBB0446B0A8D7FEFB2D9E7C93" localSheetId="10" hidden="1">#REF!</definedName>
    <definedName name="BOEA487DFBBB0446B0A8D7FEFB2D9E7C93" hidden="1">#REF!</definedName>
    <definedName name="BOEA5D843AED3F487DA8DF194A445D9459" localSheetId="10" hidden="1">#REF!</definedName>
    <definedName name="BOEA5D843AED3F487DA8DF194A445D9459" hidden="1">#REF!</definedName>
    <definedName name="BOEA9B539225F2465DB73C0568F4794B5B" localSheetId="10" hidden="1">#REF!</definedName>
    <definedName name="BOEA9B539225F2465DB73C0568F4794B5B" hidden="1">#REF!</definedName>
    <definedName name="BOEAAEAC0456A54FB68E3A6AB4B0D69E69" localSheetId="10" hidden="1">#REF!</definedName>
    <definedName name="BOEAAEAC0456A54FB68E3A6AB4B0D69E69" hidden="1">#REF!</definedName>
    <definedName name="BOEACA8BE71163406DA815A83E0BBE41F2" localSheetId="10" hidden="1">#REF!</definedName>
    <definedName name="BOEACA8BE71163406DA815A83E0BBE41F2" hidden="1">#REF!</definedName>
    <definedName name="BOEACBE5F6676B4B4EBDE3B535FCA7F70E" localSheetId="10" hidden="1">#REF!</definedName>
    <definedName name="BOEACBE5F6676B4B4EBDE3B535FCA7F70E" hidden="1">#REF!</definedName>
    <definedName name="BOEAD6D7767DC54CBEBCE421A3DB34DE6B" localSheetId="10" hidden="1">#REF!</definedName>
    <definedName name="BOEAD6D7767DC54CBEBCE421A3DB34DE6B" hidden="1">#REF!</definedName>
    <definedName name="BOEADD9A517C9E4CB4999114D4B9BD6920" localSheetId="10" hidden="1">#REF!</definedName>
    <definedName name="BOEADD9A517C9E4CB4999114D4B9BD6920" hidden="1">#REF!</definedName>
    <definedName name="BOEAF3B895ABCD49308AF2F5A2E22BBC94" localSheetId="10" hidden="1">#REF!</definedName>
    <definedName name="BOEAF3B895ABCD49308AF2F5A2E22BBC94" hidden="1">#REF!</definedName>
    <definedName name="BOEAFDF322262145CB86BF48DC1DB6B5A2" localSheetId="10" hidden="1">[6]lailo!#REF!</definedName>
    <definedName name="BOEAFDF322262145CB86BF48DC1DB6B5A2" localSheetId="25" hidden="1">#REF!</definedName>
    <definedName name="BOEAFDF322262145CB86BF48DC1DB6B5A2" localSheetId="24" hidden="1">#REF!</definedName>
    <definedName name="BOEAFDF322262145CB86BF48DC1DB6B5A2" localSheetId="22" hidden="1">#REF!</definedName>
    <definedName name="BOEAFDF322262145CB86BF48DC1DB6B5A2" localSheetId="0" hidden="1">#REF!</definedName>
    <definedName name="BOEAFDF322262145CB86BF48DC1DB6B5A2" hidden="1">[6]lailo!#REF!</definedName>
    <definedName name="BOEB0E75BF9AEA444FA574EF153F2DE2A5" localSheetId="10" hidden="1">#REF!</definedName>
    <definedName name="BOEB0E75BF9AEA444FA574EF153F2DE2A5" hidden="1">#REF!</definedName>
    <definedName name="BOEB1A90E26030462182E41AFAB6A4D4A6" localSheetId="10" hidden="1">#REF!</definedName>
    <definedName name="BOEB1A90E26030462182E41AFAB6A4D4A6" localSheetId="25" hidden="1">#REF!</definedName>
    <definedName name="BOEB1A90E26030462182E41AFAB6A4D4A6" hidden="1">#REF!</definedName>
    <definedName name="BOEB1FBF1FAD7F4ECC8BB20074F709319C" localSheetId="10" hidden="1">#REF!</definedName>
    <definedName name="BOEB1FBF1FAD7F4ECC8BB20074F709319C" hidden="1">#REF!</definedName>
    <definedName name="BOEB2058ED531F48A98C063949C294546B" localSheetId="10" hidden="1">#REF!</definedName>
    <definedName name="BOEB2058ED531F48A98C063949C294546B" localSheetId="25" hidden="1">#REF!</definedName>
    <definedName name="BOEB2058ED531F48A98C063949C294546B" hidden="1">#REF!</definedName>
    <definedName name="BOEB217BD039004C72ABA77A436DA8A424" localSheetId="10" hidden="1">#REF!</definedName>
    <definedName name="BOEB217BD039004C72ABA77A436DA8A424" localSheetId="25" hidden="1">#REF!</definedName>
    <definedName name="BOEB217BD039004C72ABA77A436DA8A424" hidden="1">#REF!</definedName>
    <definedName name="BOEB2F3E3D02774730BB926D13D9071C2B" localSheetId="10" hidden="1">#REF!</definedName>
    <definedName name="BOEB2F3E3D02774730BB926D13D9071C2B" hidden="1">#REF!</definedName>
    <definedName name="BOEB44B4B099F346859CBEA9A2EE368103" localSheetId="10" hidden="1">#REF!</definedName>
    <definedName name="BOEB44B4B099F346859CBEA9A2EE368103" hidden="1">#REF!</definedName>
    <definedName name="BOEB4510D91D1B48B2A12E2E404B685DE1" localSheetId="10" hidden="1">#REF!</definedName>
    <definedName name="BOEB4510D91D1B48B2A12E2E404B685DE1" hidden="1">#REF!</definedName>
    <definedName name="BOEB458FBEB36F4ACDA8C9CB398BDD60AB" localSheetId="10" hidden="1">#REF!</definedName>
    <definedName name="BOEB458FBEB36F4ACDA8C9CB398BDD60AB" hidden="1">#REF!</definedName>
    <definedName name="BOEB548C7313074BA98E76084F204B688B" localSheetId="10" hidden="1">#REF!</definedName>
    <definedName name="BOEB548C7313074BA98E76084F204B688B" hidden="1">#REF!</definedName>
    <definedName name="BOEB64424FE0CD410CAD6BB2B58AC93D1E" localSheetId="10" hidden="1">#REF!</definedName>
    <definedName name="BOEB64424FE0CD410CAD6BB2B58AC93D1E" hidden="1">#REF!</definedName>
    <definedName name="BOEB6C1FD3E2364828BDC755821A471BA7" localSheetId="10" hidden="1">#REF!</definedName>
    <definedName name="BOEB6C1FD3E2364828BDC755821A471BA7" hidden="1">#REF!</definedName>
    <definedName name="BOEB7ECE9285934C488E6B2136A2F0641C" localSheetId="10" hidden="1">#REF!</definedName>
    <definedName name="BOEB7ECE9285934C488E6B2136A2F0641C" hidden="1">#REF!</definedName>
    <definedName name="BOEBB477EA004747AC923498244421587D" localSheetId="10" hidden="1">[7]Ketqua!#REF!</definedName>
    <definedName name="BOEBB477EA004747AC923498244421587D" localSheetId="0" hidden="1">#REF!</definedName>
    <definedName name="BOEBB477EA004747AC923498244421587D" hidden="1">[7]Ketqua!#REF!</definedName>
    <definedName name="BOEBBC73E30C5E459DB8E9982D70CCFA83" localSheetId="10" hidden="1">#REF!</definedName>
    <definedName name="BOEBBC73E30C5E459DB8E9982D70CCFA83" hidden="1">#REF!</definedName>
    <definedName name="BOEBC5109A663F41D1AD3E9DFAA22080A7" localSheetId="10" hidden="1">#REF!</definedName>
    <definedName name="BOEBC5109A663F41D1AD3E9DFAA22080A7" hidden="1">#REF!</definedName>
    <definedName name="BOEC0BCDB4FA624FE89507CCDAFB2DE5F3" localSheetId="0" hidden="1">#REF!</definedName>
    <definedName name="BOEC0BCDB4FA624FE89507CCDAFB2DE5F3" hidden="1">[7]Ketqua!$I$4:$U$4</definedName>
    <definedName name="BOEC0DD3F439BA4003AD46A41F29874030" localSheetId="10" hidden="1">#REF!</definedName>
    <definedName name="BOEC0DD3F439BA4003AD46A41F29874030" hidden="1">#REF!</definedName>
    <definedName name="BOEC10CC55F3EF49AB9D602AD6C82928C8" localSheetId="10" hidden="1">#REF!</definedName>
    <definedName name="BOEC10CC55F3EF49AB9D602AD6C82928C8" hidden="1">#REF!</definedName>
    <definedName name="BOEC1A5FBA282D4E98AC0A8B6E60EA9049" localSheetId="10" hidden="1">#REF!</definedName>
    <definedName name="BOEC1A5FBA282D4E98AC0A8B6E60EA9049" hidden="1">#REF!</definedName>
    <definedName name="BOEC2CED11F9424CA5846E3A10F2466FC0" localSheetId="10" hidden="1">#REF!</definedName>
    <definedName name="BOEC2CED11F9424CA5846E3A10F2466FC0" hidden="1">#REF!</definedName>
    <definedName name="BOEC35FA1EB6AE4D7397B6BCA448918A7B" localSheetId="10" hidden="1">#REF!</definedName>
    <definedName name="BOEC35FA1EB6AE4D7397B6BCA448918A7B" hidden="1">#REF!</definedName>
    <definedName name="BOEC3F2E58E5E44307B2E206499188E1FC" localSheetId="10" hidden="1">#REF!</definedName>
    <definedName name="BOEC3F2E58E5E44307B2E206499188E1FC" hidden="1">#REF!</definedName>
    <definedName name="BOEC425E786A5F4CE78604F43CC4690D0E" localSheetId="10" hidden="1">[7]Ketqua!#REF!</definedName>
    <definedName name="BOEC425E786A5F4CE78604F43CC4690D0E" localSheetId="0" hidden="1">#REF!</definedName>
    <definedName name="BOEC425E786A5F4CE78604F43CC4690D0E" hidden="1">[7]Ketqua!#REF!</definedName>
    <definedName name="BOEC4699DC2F29484FBE3C12668389EEA6" localSheetId="10" hidden="1">#REF!</definedName>
    <definedName name="BOEC4699DC2F29484FBE3C12668389EEA6" hidden="1">#REF!</definedName>
    <definedName name="BOEC5B408FC72D40DAAEAB05CE85838531" localSheetId="10" hidden="1">#REF!</definedName>
    <definedName name="BOEC5B408FC72D40DAAEAB05CE85838531" hidden="1">#REF!</definedName>
    <definedName name="BOEC684DE0189A4785A63BA14BCF85B1E7" localSheetId="10" hidden="1">#REF!</definedName>
    <definedName name="BOEC684DE0189A4785A63BA14BCF85B1E7" hidden="1">#REF!</definedName>
    <definedName name="BOEC6B3D1B408C4BEA9A1E84D8EDF0F1D8" localSheetId="10" hidden="1">#REF!</definedName>
    <definedName name="BOEC6B3D1B408C4BEA9A1E84D8EDF0F1D8" hidden="1">#REF!</definedName>
    <definedName name="BOEC9441F1F2BC449ABE8AE312BBF036C6" localSheetId="10" hidden="1">#REF!</definedName>
    <definedName name="BOEC9441F1F2BC449ABE8AE312BBF036C6" hidden="1">#REF!</definedName>
    <definedName name="BOEC9B5B1AD36D4F2AA7A07F0BDCAA69E4" localSheetId="10" hidden="1">#REF!</definedName>
    <definedName name="BOEC9B5B1AD36D4F2AA7A07F0BDCAA69E4" hidden="1">#REF!</definedName>
    <definedName name="BOECC4B07A4BE4408580DC3F8B01467DED" localSheetId="10" hidden="1">#REF!</definedName>
    <definedName name="BOECC4B07A4BE4408580DC3F8B01467DED" hidden="1">#REF!</definedName>
    <definedName name="BOECDF813F5B044D3090546B36A2795F21" localSheetId="10" hidden="1">#REF!</definedName>
    <definedName name="BOECDF813F5B044D3090546B36A2795F21" hidden="1">#REF!</definedName>
    <definedName name="BOECE5166EAB9949B5B97B399AF6E970C1" localSheetId="10" hidden="1">#REF!</definedName>
    <definedName name="BOECE5166EAB9949B5B97B399AF6E970C1" hidden="1">#REF!</definedName>
    <definedName name="BOECF8FF9A3492427BA40FF8CA6171F72D" localSheetId="10" hidden="1">#REF!</definedName>
    <definedName name="BOECF8FF9A3492427BA40FF8CA6171F72D" hidden="1">#REF!</definedName>
    <definedName name="BOED028ED253934245B174B1D83D982EFB" localSheetId="10" hidden="1">#REF!</definedName>
    <definedName name="BOED028ED253934245B174B1D83D982EFB" hidden="1">#REF!</definedName>
    <definedName name="BOED05B2F2B9E94F6187B09D58E9239D88" localSheetId="10" hidden="1">#REF!</definedName>
    <definedName name="BOED05B2F2B9E94F6187B09D58E9239D88" hidden="1">#REF!</definedName>
    <definedName name="BOED1EA8F825644ABA99CA16B474D79E3E" localSheetId="10" hidden="1">#REF!</definedName>
    <definedName name="BOED1EA8F825644ABA99CA16B474D79E3E" hidden="1">#REF!</definedName>
    <definedName name="BOED40A408DF64448DA734D39E2DEFB694" localSheetId="10" hidden="1">#REF!</definedName>
    <definedName name="BOED40A408DF64448DA734D39E2DEFB694" hidden="1">#REF!</definedName>
    <definedName name="BOED562F54123C431F9027C5E4DD931301" localSheetId="10" hidden="1">[7]Ketqua!#REF!</definedName>
    <definedName name="BOED562F54123C431F9027C5E4DD931301" localSheetId="0" hidden="1">#REF!</definedName>
    <definedName name="BOED562F54123C431F9027C5E4DD931301" hidden="1">[7]Ketqua!#REF!</definedName>
    <definedName name="BOED67A72F32524AAD94FDE98C20568A62" localSheetId="10" hidden="1">#REF!</definedName>
    <definedName name="BOED67A72F32524AAD94FDE98C20568A62" hidden="1">#REF!</definedName>
    <definedName name="BOED90211738DC45B88535CD01C1135A78" localSheetId="10" hidden="1">#REF!</definedName>
    <definedName name="BOED90211738DC45B88535CD01C1135A78" hidden="1">#REF!</definedName>
    <definedName name="BOED91281EFE664FDC911DBF9E8DDC436C" localSheetId="10" hidden="1">#REF!</definedName>
    <definedName name="BOED91281EFE664FDC911DBF9E8DDC436C" hidden="1">#REF!</definedName>
    <definedName name="BOED9B5B430AEB4498A92D70891BFA4A07" localSheetId="10" hidden="1">#REF!</definedName>
    <definedName name="BOED9B5B430AEB4498A92D70891BFA4A07" hidden="1">#REF!</definedName>
    <definedName name="BOED9EE50BAF774E2AA4A7596663A49FC4" localSheetId="10" hidden="1">#REF!</definedName>
    <definedName name="BOED9EE50BAF774E2AA4A7596663A49FC4" hidden="1">#REF!</definedName>
    <definedName name="BOEDA36C9CE4FA4581A52255AF23DB93A0" localSheetId="10" hidden="1">#REF!</definedName>
    <definedName name="BOEDA36C9CE4FA4581A52255AF23DB93A0" hidden="1">#REF!</definedName>
    <definedName name="BOEDAF63C7A34644ED8132A22D90B0304E" localSheetId="10" hidden="1">#REF!</definedName>
    <definedName name="BOEDAF63C7A34644ED8132A22D90B0304E" hidden="1">#REF!</definedName>
    <definedName name="BOEDAFCF8033B845069453D4F5AC7EFC85" localSheetId="10" hidden="1">#REF!</definedName>
    <definedName name="BOEDAFCF8033B845069453D4F5AC7EFC85" hidden="1">#REF!</definedName>
    <definedName name="BOEDB3BA53AFC3453DB990331E0B5780A0" localSheetId="10" hidden="1">[7]Ketqua!#REF!</definedName>
    <definedName name="BOEDB3BA53AFC3453DB990331E0B5780A0" localSheetId="0" hidden="1">#REF!</definedName>
    <definedName name="BOEDB3BA53AFC3453DB990331E0B5780A0" hidden="1">[7]Ketqua!#REF!</definedName>
    <definedName name="BOEDBABC0C059545189DC8E8F1C8E61166" localSheetId="10" hidden="1">#REF!</definedName>
    <definedName name="BOEDBABC0C059545189DC8E8F1C8E61166" hidden="1">#REF!</definedName>
    <definedName name="BOEDD6B47B122B4DEA9F2B21565620B1A1" localSheetId="10" hidden="1">#REF!</definedName>
    <definedName name="BOEDD6B47B122B4DEA9F2B21565620B1A1" hidden="1">#REF!</definedName>
    <definedName name="BOEDE32FE5EB604C1F930D99BA4C3B57D5" localSheetId="10" hidden="1">[7]Ketqua!#REF!</definedName>
    <definedName name="BOEDE32FE5EB604C1F930D99BA4C3B57D5" localSheetId="0" hidden="1">#REF!</definedName>
    <definedName name="BOEDE32FE5EB604C1F930D99BA4C3B57D5" hidden="1">[7]Ketqua!#REF!</definedName>
    <definedName name="BOEDE768E044204D4896FC83EA9E0DED28" localSheetId="10" hidden="1">#REF!</definedName>
    <definedName name="BOEDE768E044204D4896FC83EA9E0DED28" hidden="1">#REF!</definedName>
    <definedName name="BOEDF260BEC9454C2AAB8653DAA455274C" localSheetId="10" hidden="1">#REF!</definedName>
    <definedName name="BOEDF260BEC9454C2AAB8653DAA455274C" hidden="1">#REF!</definedName>
    <definedName name="BOEDFE33E509F943EB8068C63B6FBA2CD7" localSheetId="10" hidden="1">[7]Ketqua!#REF!</definedName>
    <definedName name="BOEDFE33E509F943EB8068C63B6FBA2CD7" localSheetId="0" hidden="1">#REF!</definedName>
    <definedName name="BOEDFE33E509F943EB8068C63B6FBA2CD7" hidden="1">[7]Ketqua!#REF!</definedName>
    <definedName name="BOEE0353DEA87047D1BC8BA1A10AA66E19" localSheetId="10" hidden="1">#REF!</definedName>
    <definedName name="BOEE0353DEA87047D1BC8BA1A10AA66E19" hidden="1">#REF!</definedName>
    <definedName name="BOEE1FD7AE1A934708895B803112ACBDC6" localSheetId="10" hidden="1">#REF!</definedName>
    <definedName name="BOEE1FD7AE1A934708895B803112ACBDC6" hidden="1">#REF!</definedName>
    <definedName name="BOEE35D5C86323412A87FF75BC83F4AD39" localSheetId="10" hidden="1">#REF!</definedName>
    <definedName name="BOEE35D5C86323412A87FF75BC83F4AD39" hidden="1">#REF!</definedName>
    <definedName name="BOEE695C4E495447F5BC24329921892ECC" localSheetId="10" hidden="1">#REF!</definedName>
    <definedName name="BOEE695C4E495447F5BC24329921892ECC" hidden="1">#REF!</definedName>
    <definedName name="BOEE86E561C95E4976B53094DF773C08D4" localSheetId="10" hidden="1">#REF!</definedName>
    <definedName name="BOEE86E561C95E4976B53094DF773C08D4" hidden="1">#REF!</definedName>
    <definedName name="BOEE89452115254AA5AD1B4A4D53F5D207" localSheetId="10" hidden="1">#REF!</definedName>
    <definedName name="BOEE89452115254AA5AD1B4A4D53F5D207" hidden="1">#REF!</definedName>
    <definedName name="BOEE969C5DA6044948B6E86EFBEE871C3D" localSheetId="10" hidden="1">#REF!</definedName>
    <definedName name="BOEE969C5DA6044948B6E86EFBEE871C3D" hidden="1">#REF!</definedName>
    <definedName name="BOEEACC20B9FE44B1AA33590292E5D0028" localSheetId="10" hidden="1">#REF!</definedName>
    <definedName name="BOEEACC20B9FE44B1AA33590292E5D0028" hidden="1">#REF!</definedName>
    <definedName name="BOEEDA0B6B46114ED382263C8C9D55A945" localSheetId="10" hidden="1">#REF!</definedName>
    <definedName name="BOEEDA0B6B46114ED382263C8C9D55A945" hidden="1">#REF!</definedName>
    <definedName name="BOEEDD810CAF5049BA9B98A9987D83A97B" localSheetId="10" hidden="1">#REF!</definedName>
    <definedName name="BOEEDD810CAF5049BA9B98A9987D83A97B" hidden="1">#REF!</definedName>
    <definedName name="BOEEE402F4521E4129B8F3DAFD319B8DE9" localSheetId="10" hidden="1">[7]Ketqua!#REF!</definedName>
    <definedName name="BOEEE402F4521E4129B8F3DAFD319B8DE9" localSheetId="0" hidden="1">#REF!</definedName>
    <definedName name="BOEEE402F4521E4129B8F3DAFD319B8DE9" hidden="1">[7]Ketqua!#REF!</definedName>
    <definedName name="BOEEF8CE2E6E4D4EA7AF47FF0921906FB9" localSheetId="10" hidden="1">#REF!</definedName>
    <definedName name="BOEEF8CE2E6E4D4EA7AF47FF0921906FB9" hidden="1">#REF!</definedName>
    <definedName name="BOEF09111C797F49CBB03D24DAA5E99592" localSheetId="10" hidden="1">#REF!</definedName>
    <definedName name="BOEF09111C797F49CBB03D24DAA5E99592" hidden="1">#REF!</definedName>
    <definedName name="BOEF0E71DAB3B445CB9E23CE7414E25A44" localSheetId="10" hidden="1">#REF!</definedName>
    <definedName name="BOEF0E71DAB3B445CB9E23CE7414E25A44" hidden="1">#REF!</definedName>
    <definedName name="BOEF169CDFDA974ED79CC145B0F8EB9682" localSheetId="10" hidden="1">#REF!</definedName>
    <definedName name="BOEF169CDFDA974ED79CC145B0F8EB9682" hidden="1">#REF!</definedName>
    <definedName name="BOEF183B30FC8C444BAAD415A50AD2C13F" localSheetId="10" hidden="1">#REF!</definedName>
    <definedName name="BOEF183B30FC8C444BAAD415A50AD2C13F" hidden="1">#REF!</definedName>
    <definedName name="BOEF2A7FCFBFDE45C38DAD158B2415679A" localSheetId="10" hidden="1">#REF!</definedName>
    <definedName name="BOEF2A7FCFBFDE45C38DAD158B2415679A" hidden="1">#REF!</definedName>
    <definedName name="BOEF3940E6E677491BAE23FF17364EF17E" localSheetId="10" hidden="1">#REF!</definedName>
    <definedName name="BOEF3940E6E677491BAE23FF17364EF17E" hidden="1">#REF!</definedName>
    <definedName name="BOEF406C0827AE4CBCAA017E0C0DCC3DED" localSheetId="10" hidden="1">#REF!</definedName>
    <definedName name="BOEF406C0827AE4CBCAA017E0C0DCC3DED" hidden="1">#REF!</definedName>
    <definedName name="BOEF4087D55BDF4CBC9286104B11C6C0D2" localSheetId="10" hidden="1">#REF!</definedName>
    <definedName name="BOEF4087D55BDF4CBC9286104B11C6C0D2" hidden="1">#REF!</definedName>
    <definedName name="BOEF52A8E4ACA749519CF938EB280A646E" localSheetId="10" hidden="1">#REF!</definedName>
    <definedName name="BOEF52A8E4ACA749519CF938EB280A646E" hidden="1">#REF!</definedName>
    <definedName name="BOEF56D01AD3D14C099D494FBC502954D5" localSheetId="10" hidden="1">#REF!</definedName>
    <definedName name="BOEF56D01AD3D14C099D494FBC502954D5" hidden="1">#REF!</definedName>
    <definedName name="BOEF7322C278CF4E74A4F50631FF61E1A4" localSheetId="10" hidden="1">#REF!</definedName>
    <definedName name="BOEF7322C278CF4E74A4F50631FF61E1A4" hidden="1">#REF!</definedName>
    <definedName name="BOEFBD1451554C46C5B09F0AEEE7170DBE" localSheetId="10" hidden="1">#REF!</definedName>
    <definedName name="BOEFBD1451554C46C5B09F0AEEE7170DBE" hidden="1">#REF!</definedName>
    <definedName name="BOEFC0926F6314407AA33095A2281E870F" localSheetId="10" hidden="1">#REF!</definedName>
    <definedName name="BOEFC0926F6314407AA33095A2281E870F" hidden="1">#REF!</definedName>
    <definedName name="BOEFC38C6084D4401087A1495EDEB30DD0" localSheetId="10" hidden="1">#REF!</definedName>
    <definedName name="BOEFC38C6084D4401087A1495EDEB30DD0" hidden="1">#REF!</definedName>
    <definedName name="BOEFDD5BD4C03D4F32B9F685B7CD2ECAA2" localSheetId="10" hidden="1">#REF!</definedName>
    <definedName name="BOEFDD5BD4C03D4F32B9F685B7CD2ECAA2" hidden="1">#REF!</definedName>
    <definedName name="BOEFED11C55B7D42F0BA74E1AC52FFFCB6" localSheetId="10" hidden="1">#REF!</definedName>
    <definedName name="BOEFED11C55B7D42F0BA74E1AC52FFFCB6" hidden="1">#REF!</definedName>
    <definedName name="BOEFFA9E855A8D4352994E68849AF48905" localSheetId="10" hidden="1">#REF!</definedName>
    <definedName name="BOEFFA9E855A8D4352994E68849AF48905" hidden="1">#REF!</definedName>
    <definedName name="BOF0097F757062493FBA6E5AC459D99ACD" localSheetId="10" hidden="1">#REF!</definedName>
    <definedName name="BOF0097F757062493FBA6E5AC459D99ACD" hidden="1">#REF!</definedName>
    <definedName name="BOF0100A92ADA14111A38DCB300766F521" localSheetId="10" hidden="1">#REF!</definedName>
    <definedName name="BOF0100A92ADA14111A38DCB300766F521" hidden="1">#REF!</definedName>
    <definedName name="BOF01838A6DDBE45D4B2B655AAD88D5B0E" localSheetId="10" hidden="1">#REF!</definedName>
    <definedName name="BOF01838A6DDBE45D4B2B655AAD88D5B0E" hidden="1">#REF!</definedName>
    <definedName name="BOF02333F78A05422AA5A1F733A8834CD6" localSheetId="10" hidden="1">#REF!</definedName>
    <definedName name="BOF02333F78A05422AA5A1F733A8834CD6" hidden="1">#REF!</definedName>
    <definedName name="BOF030BA9CEED74A339BEC1FCA16DDD5F7" localSheetId="10" hidden="1">#REF!</definedName>
    <definedName name="BOF030BA9CEED74A339BEC1FCA16DDD5F7" hidden="1">#REF!</definedName>
    <definedName name="BOF040FE5AF14A461C9B72854FC26275EA" localSheetId="10" hidden="1">#REF!</definedName>
    <definedName name="BOF040FE5AF14A461C9B72854FC26275EA" hidden="1">#REF!</definedName>
    <definedName name="BOF047E4600A444563A62764BC83105CC3" localSheetId="10" hidden="1">#REF!</definedName>
    <definedName name="BOF047E4600A444563A62764BC83105CC3" hidden="1">#REF!</definedName>
    <definedName name="BOF057084B941A46DCB13220E48F9C2DAD" localSheetId="10" hidden="1">#REF!</definedName>
    <definedName name="BOF057084B941A46DCB13220E48F9C2DAD" hidden="1">#REF!</definedName>
    <definedName name="BOF05939FDE2F5456590C798E429F0BEBE" localSheetId="10" hidden="1">#REF!</definedName>
    <definedName name="BOF05939FDE2F5456590C798E429F0BEBE" hidden="1">#REF!</definedName>
    <definedName name="BOF05E6310E06849798562BB8BD53C4F28" localSheetId="10" hidden="1">[7]Ketqua!#REF!</definedName>
    <definedName name="BOF05E6310E06849798562BB8BD53C4F28" localSheetId="0" hidden="1">#REF!</definedName>
    <definedName name="BOF05E6310E06849798562BB8BD53C4F28" hidden="1">[7]Ketqua!#REF!</definedName>
    <definedName name="BOF05FFF3AC94B4E36925B5EDAAC8C1C53" localSheetId="0" hidden="1">#REF!</definedName>
    <definedName name="BOF05FFF3AC94B4E36925B5EDAAC8C1C53" hidden="1">[7]Ketqua!$I$4:$T$4</definedName>
    <definedName name="BOF0905563093845A997A50AF692884153" localSheetId="10" hidden="1">#REF!</definedName>
    <definedName name="BOF0905563093845A997A50AF692884153" hidden="1">#REF!</definedName>
    <definedName name="BOF093E5DF6BB241FDA0C27F6C9C16A9DD" localSheetId="10" hidden="1">#REF!</definedName>
    <definedName name="BOF093E5DF6BB241FDA0C27F6C9C16A9DD" hidden="1">#REF!</definedName>
    <definedName name="BOF0988203238E4889AFFCDE8D40B632A0" localSheetId="10" hidden="1">#REF!</definedName>
    <definedName name="BOF0988203238E4889AFFCDE8D40B632A0" hidden="1">#REF!</definedName>
    <definedName name="BOF0A0FAACB6BB477591F225FDDF4BE7AD" localSheetId="10" hidden="1">#REF!</definedName>
    <definedName name="BOF0A0FAACB6BB477591F225FDDF4BE7AD" hidden="1">#REF!</definedName>
    <definedName name="BOF0A825745E464D13A54ABA20B609B9E8" localSheetId="10" hidden="1">#REF!</definedName>
    <definedName name="BOF0A825745E464D13A54ABA20B609B9E8" hidden="1">#REF!</definedName>
    <definedName name="BOF0C33265976142698ACBDF91D15A28FF" localSheetId="10" hidden="1">#REF!</definedName>
    <definedName name="BOF0C33265976142698ACBDF91D15A28FF" hidden="1">#REF!</definedName>
    <definedName name="BOF0C59731D4AE4017B5B4169F3C9AA2A6" localSheetId="10" hidden="1">#REF!</definedName>
    <definedName name="BOF0C59731D4AE4017B5B4169F3C9AA2A6" hidden="1">#REF!</definedName>
    <definedName name="BOF0CBC11E611C46CAA732EB2558A413AB" localSheetId="10" hidden="1">#REF!</definedName>
    <definedName name="BOF0CBC11E611C46CAA732EB2558A413AB" hidden="1">#REF!</definedName>
    <definedName name="BOF0D4EF18741047F1B1043984130F0FA6" localSheetId="10" hidden="1">#REF!</definedName>
    <definedName name="BOF0D4EF18741047F1B1043984130F0FA6" hidden="1">#REF!</definedName>
    <definedName name="BOF0DBB60FBA7B487483C6404113C66C6E" localSheetId="10" hidden="1">#REF!</definedName>
    <definedName name="BOF0DBB60FBA7B487483C6404113C66C6E" hidden="1">#REF!</definedName>
    <definedName name="BOF0E3743744E240A992B06E29FA68C50A" localSheetId="10" hidden="1">#REF!</definedName>
    <definedName name="BOF0E3743744E240A992B06E29FA68C50A" hidden="1">#REF!</definedName>
    <definedName name="BOF0E6E6B0E78C42E08BE2CDEA8CF44D78" localSheetId="10" hidden="1">#REF!</definedName>
    <definedName name="BOF0E6E6B0E78C42E08BE2CDEA8CF44D78" hidden="1">#REF!</definedName>
    <definedName name="BOF109CEBDEEAC441FA6E936017139B088" localSheetId="10" hidden="1">#REF!</definedName>
    <definedName name="BOF109CEBDEEAC441FA6E936017139B088" hidden="1">#REF!</definedName>
    <definedName name="BOF116490C0E814BFB92B3B78084E30664" localSheetId="10" hidden="1">#REF!</definedName>
    <definedName name="BOF116490C0E814BFB92B3B78084E30664" hidden="1">#REF!</definedName>
    <definedName name="BOF11B68CA497B4432A6CC3AFAFDDBE9FB" localSheetId="10" hidden="1">#REF!</definedName>
    <definedName name="BOF11B68CA497B4432A6CC3AFAFDDBE9FB" hidden="1">#REF!</definedName>
    <definedName name="BOF121F1F343C6493AAB63BBF3F6B28F08" localSheetId="10" hidden="1">#REF!</definedName>
    <definedName name="BOF121F1F343C6493AAB63BBF3F6B28F08" hidden="1">#REF!</definedName>
    <definedName name="BOF127975B3BB54DDA9463E9C491F056A3" localSheetId="10" hidden="1">#REF!</definedName>
    <definedName name="BOF127975B3BB54DDA9463E9C491F056A3" hidden="1">#REF!</definedName>
    <definedName name="BOF141B2A6A68B4B36951873FFC7FA2211" localSheetId="10" hidden="1">#REF!</definedName>
    <definedName name="BOF141B2A6A68B4B36951873FFC7FA2211" hidden="1">#REF!</definedName>
    <definedName name="BOF15DE6D3DE7443C8A22FA3AD98F9E106" localSheetId="10" hidden="1">#REF!</definedName>
    <definedName name="BOF15DE6D3DE7443C8A22FA3AD98F9E106" hidden="1">#REF!</definedName>
    <definedName name="BOF15E20C21B1C4680B293AE7291F7DD0F" localSheetId="10" hidden="1">#REF!</definedName>
    <definedName name="BOF15E20C21B1C4680B293AE7291F7DD0F" hidden="1">#REF!</definedName>
    <definedName name="BOF1713F3A451043ED83650CF65558317A" localSheetId="10" hidden="1">#REF!</definedName>
    <definedName name="BOF1713F3A451043ED83650CF65558317A" hidden="1">#REF!</definedName>
    <definedName name="BOF17A501E52C9417589ECB44884047CE2" localSheetId="10" hidden="1">#REF!</definedName>
    <definedName name="BOF17A501E52C9417589ECB44884047CE2" hidden="1">#REF!</definedName>
    <definedName name="BOF1ABC4FD00E64BA58CFF06D348B0C5C3" localSheetId="10" hidden="1">#REF!</definedName>
    <definedName name="BOF1ABC4FD00E64BA58CFF06D348B0C5C3" hidden="1">#REF!</definedName>
    <definedName name="BOF1AEBC9A7BD44233A1943849C28C4FEC" localSheetId="10" hidden="1">#REF!</definedName>
    <definedName name="BOF1AEBC9A7BD44233A1943849C28C4FEC" hidden="1">#REF!</definedName>
    <definedName name="BOF1B8AD00099048A2A8AEC0999BE156F5" localSheetId="10" hidden="1">#REF!</definedName>
    <definedName name="BOF1B8AD00099048A2A8AEC0999BE156F5" hidden="1">#REF!</definedName>
    <definedName name="BOF1CCE096EE874AF382A668D7FE951A20" localSheetId="10" hidden="1">#REF!</definedName>
    <definedName name="BOF1CCE096EE874AF382A668D7FE951A20" hidden="1">#REF!</definedName>
    <definedName name="BOF20CCB7468C540F09F18FAB754EC370F" localSheetId="10" hidden="1">[8]xml!#REF!</definedName>
    <definedName name="BOF20CCB7468C540F09F18FAB754EC370F" localSheetId="0" hidden="1">#REF!</definedName>
    <definedName name="BOF20CCB7468C540F09F18FAB754EC370F" hidden="1">[8]xml!#REF!</definedName>
    <definedName name="BOF23D7E5217A24026827BA1D213504D2A" localSheetId="10" hidden="1">#REF!</definedName>
    <definedName name="BOF23D7E5217A24026827BA1D213504D2A" hidden="1">#REF!</definedName>
    <definedName name="BOF24138F12ED24CEF9500511C170B5BBA" localSheetId="10" hidden="1">#REF!</definedName>
    <definedName name="BOF24138F12ED24CEF9500511C170B5BBA" hidden="1">#REF!</definedName>
    <definedName name="BOF24947DB82D64635840A8DB5866B51FD" localSheetId="10" hidden="1">#REF!</definedName>
    <definedName name="BOF24947DB82D64635840A8DB5866B51FD" hidden="1">#REF!</definedName>
    <definedName name="BOF253E547CD19417B85C345A050C3AB8D" localSheetId="10" hidden="1">#REF!</definedName>
    <definedName name="BOF253E547CD19417B85C345A050C3AB8D" hidden="1">#REF!</definedName>
    <definedName name="BOF263D17C59CD4195923580B4D30F3F76" localSheetId="10" hidden="1">#REF!</definedName>
    <definedName name="BOF263D17C59CD4195923580B4D30F3F76" hidden="1">#REF!</definedName>
    <definedName name="BOF27712BD4E094407ACB4899BA5C49295" localSheetId="10" hidden="1">#REF!</definedName>
    <definedName name="BOF27712BD4E094407ACB4899BA5C49295" hidden="1">#REF!</definedName>
    <definedName name="BOF27AC05A1FBB441997D081D917D7813E" localSheetId="10" hidden="1">#REF!</definedName>
    <definedName name="BOF27AC05A1FBB441997D081D917D7813E" hidden="1">#REF!</definedName>
    <definedName name="BOF2850F87583C4C5F9B0B14B695A8460D" localSheetId="10" hidden="1">#REF!</definedName>
    <definedName name="BOF2850F87583C4C5F9B0B14B695A8460D" hidden="1">#REF!</definedName>
    <definedName name="BOF28675E81D624568B83E5006EE4DAB41" localSheetId="10" hidden="1">#REF!</definedName>
    <definedName name="BOF28675E81D624568B83E5006EE4DAB41" hidden="1">#REF!</definedName>
    <definedName name="BOF287C0DE87E04A9FA22B2ECD2F94C614" localSheetId="10" hidden="1">#REF!</definedName>
    <definedName name="BOF287C0DE87E04A9FA22B2ECD2F94C614" hidden="1">#REF!</definedName>
    <definedName name="BOF2E4E26EFA1B45A6B451A32AF9340BA2" localSheetId="10" hidden="1">#REF!</definedName>
    <definedName name="BOF2E4E26EFA1B45A6B451A32AF9340BA2" hidden="1">#REF!</definedName>
    <definedName name="BOF2E96E202FFA4C7FAAAF5539AE50BF20" localSheetId="10" hidden="1">#REF!</definedName>
    <definedName name="BOF2E96E202FFA4C7FAAAF5539AE50BF20" hidden="1">#REF!</definedName>
    <definedName name="BOF2E9D408E0CE4BE8BFEABB6B73934CC2" localSheetId="10" hidden="1">#REF!</definedName>
    <definedName name="BOF2E9D408E0CE4BE8BFEABB6B73934CC2" hidden="1">#REF!</definedName>
    <definedName name="BOF2EBB03F32CB43D982795A06A0CE7F14" localSheetId="10" hidden="1">[6]lailo!#REF!</definedName>
    <definedName name="BOF2EBB03F32CB43D982795A06A0CE7F14" localSheetId="25" hidden="1">#REF!</definedName>
    <definedName name="BOF2EBB03F32CB43D982795A06A0CE7F14" localSheetId="24" hidden="1">#REF!</definedName>
    <definedName name="BOF2EBB03F32CB43D982795A06A0CE7F14" localSheetId="22" hidden="1">#REF!</definedName>
    <definedName name="BOF2EBB03F32CB43D982795A06A0CE7F14" localSheetId="0" hidden="1">#REF!</definedName>
    <definedName name="BOF2EBB03F32CB43D982795A06A0CE7F14" hidden="1">[6]lailo!#REF!</definedName>
    <definedName name="BOF2ED9B84F0014707AE8E96E655EA83CB" localSheetId="10" hidden="1">#REF!</definedName>
    <definedName name="BOF2ED9B84F0014707AE8E96E655EA83CB" localSheetId="25" hidden="1">#REF!</definedName>
    <definedName name="BOF2ED9B84F0014707AE8E96E655EA83CB" hidden="1">#REF!</definedName>
    <definedName name="BOF2FF48AA091D4BA99B50E6B5AC55A3E5" localSheetId="10" hidden="1">#REF!</definedName>
    <definedName name="BOF2FF48AA091D4BA99B50E6B5AC55A3E5" localSheetId="25" hidden="1">#REF!</definedName>
    <definedName name="BOF2FF48AA091D4BA99B50E6B5AC55A3E5" hidden="1">#REF!</definedName>
    <definedName name="BOF3239FBE6C4C47D0AA40E65F1AF1C1FC" localSheetId="10" hidden="1">#REF!</definedName>
    <definedName name="BOF3239FBE6C4C47D0AA40E65F1AF1C1FC" localSheetId="25" hidden="1">#REF!</definedName>
    <definedName name="BOF3239FBE6C4C47D0AA40E65F1AF1C1FC" hidden="1">#REF!</definedName>
    <definedName name="BOF33205490E834D1E954D98ED7145934B" localSheetId="10" hidden="1">#REF!</definedName>
    <definedName name="BOF33205490E834D1E954D98ED7145934B" hidden="1">#REF!</definedName>
    <definedName name="BOF33D6B6D93C74BB18FE3D6E0FF794B23" localSheetId="10" hidden="1">[8]xml!#REF!</definedName>
    <definedName name="BOF33D6B6D93C74BB18FE3D6E0FF794B23" localSheetId="0" hidden="1">#REF!</definedName>
    <definedName name="BOF33D6B6D93C74BB18FE3D6E0FF794B23" hidden="1">[8]xml!#REF!</definedName>
    <definedName name="BOF34C9901813B49D8AD7DEF7B8BF5D5E7" localSheetId="10" hidden="1">#REF!</definedName>
    <definedName name="BOF34C9901813B49D8AD7DEF7B8BF5D5E7" hidden="1">#REF!</definedName>
    <definedName name="BOF35C53425D3341BAA04DD8DB42127399" localSheetId="10" hidden="1">#REF!</definedName>
    <definedName name="BOF35C53425D3341BAA04DD8DB42127399" hidden="1">#REF!</definedName>
    <definedName name="BOF36997466DCA419EB5BB546C26585165" localSheetId="10" hidden="1">#REF!</definedName>
    <definedName name="BOF36997466DCA419EB5BB546C26585165" hidden="1">#REF!</definedName>
    <definedName name="BOF36B04952D7E494D8982DF32678ED517" localSheetId="10" hidden="1">#REF!</definedName>
    <definedName name="BOF36B04952D7E494D8982DF32678ED517" hidden="1">#REF!</definedName>
    <definedName name="BOF36D05A66EE34CD39407E87E086E789B" localSheetId="10" hidden="1">#REF!</definedName>
    <definedName name="BOF36D05A66EE34CD39407E87E086E789B" hidden="1">#REF!</definedName>
    <definedName name="BOF37F793DBD86486CB8F124C4A5B4790A" localSheetId="10" hidden="1">#REF!</definedName>
    <definedName name="BOF37F793DBD86486CB8F124C4A5B4790A" hidden="1">#REF!</definedName>
    <definedName name="BOF3A90882C3F646AC8E52826DE77B4F42" localSheetId="10" hidden="1">#REF!</definedName>
    <definedName name="BOF3A90882C3F646AC8E52826DE77B4F42" hidden="1">#REF!</definedName>
    <definedName name="BOF3C2FA67E9714243A6A0E31921FBEEBC" localSheetId="10" hidden="1">#REF!</definedName>
    <definedName name="BOF3C2FA67E9714243A6A0E31921FBEEBC" hidden="1">#REF!</definedName>
    <definedName name="BOF3E50E227A544F7F8427DB69807893E0" localSheetId="10" hidden="1">#REF!</definedName>
    <definedName name="BOF3E50E227A544F7F8427DB69807893E0" hidden="1">#REF!</definedName>
    <definedName name="BOF3E6876AE1B7457AB3A864C16B14A115" localSheetId="10" hidden="1">#REF!</definedName>
    <definedName name="BOF3E6876AE1B7457AB3A864C16B14A115" hidden="1">#REF!</definedName>
    <definedName name="BOF3F8EC36F0584B21B040E4FAE9B8810F" localSheetId="10" hidden="1">[6]lailo!#REF!</definedName>
    <definedName name="BOF3F8EC36F0584B21B040E4FAE9B8810F" localSheetId="25" hidden="1">#REF!</definedName>
    <definedName name="BOF3F8EC36F0584B21B040E4FAE9B8810F" localSheetId="24" hidden="1">#REF!</definedName>
    <definedName name="BOF3F8EC36F0584B21B040E4FAE9B8810F" localSheetId="22" hidden="1">#REF!</definedName>
    <definedName name="BOF3F8EC36F0584B21B040E4FAE9B8810F" localSheetId="0" hidden="1">#REF!</definedName>
    <definedName name="BOF3F8EC36F0584B21B040E4FAE9B8810F" hidden="1">[6]lailo!#REF!</definedName>
    <definedName name="BOF40B8D5DE4EF48C8A142F2738685DF4E" localSheetId="10" hidden="1">#REF!</definedName>
    <definedName name="BOF40B8D5DE4EF48C8A142F2738685DF4E" hidden="1">#REF!</definedName>
    <definedName name="BOF40D19766CE04F19935929CE2DA3EB55" localSheetId="10" hidden="1">#REF!</definedName>
    <definedName name="BOF40D19766CE04F19935929CE2DA3EB55" localSheetId="25" hidden="1">#REF!</definedName>
    <definedName name="BOF40D19766CE04F19935929CE2DA3EB55" hidden="1">#REF!</definedName>
    <definedName name="BOF4114871BFE4412A94F702635BE768DB" localSheetId="10" hidden="1">#REF!</definedName>
    <definedName name="BOF4114871BFE4412A94F702635BE768DB" localSheetId="25" hidden="1">#REF!</definedName>
    <definedName name="BOF4114871BFE4412A94F702635BE768DB" hidden="1">#REF!</definedName>
    <definedName name="BOF474B784011942EE8F9762B58E2206C2" localSheetId="10" hidden="1">#REF!</definedName>
    <definedName name="BOF474B784011942EE8F9762B58E2206C2" localSheetId="25" hidden="1">#REF!</definedName>
    <definedName name="BOF474B784011942EE8F9762B58E2206C2" hidden="1">#REF!</definedName>
    <definedName name="BOF477823A8ED5496EA6AAE4F2A47FF673" localSheetId="10" hidden="1">#REF!</definedName>
    <definedName name="BOF477823A8ED5496EA6AAE4F2A47FF673" hidden="1">#REF!</definedName>
    <definedName name="BOF4BA7E8EAF9E403393D1A9F98BB7C67E" localSheetId="10" hidden="1">#REF!</definedName>
    <definedName name="BOF4BA7E8EAF9E403393D1A9F98BB7C67E" hidden="1">#REF!</definedName>
    <definedName name="BOF4C0FA40C07F4E7086D02D7A36CC878C" localSheetId="10" hidden="1">#REF!</definedName>
    <definedName name="BOF4C0FA40C07F4E7086D02D7A36CC878C" hidden="1">#REF!</definedName>
    <definedName name="BOF4CCF65C0AB248CE8B3EBF1FF477CB5C" localSheetId="10" hidden="1">#REF!</definedName>
    <definedName name="BOF4CCF65C0AB248CE8B3EBF1FF477CB5C" hidden="1">#REF!</definedName>
    <definedName name="BOF4D51DD2D7014AA0B2374CCC27DA6B48" localSheetId="10" hidden="1">#REF!</definedName>
    <definedName name="BOF4D51DD2D7014AA0B2374CCC27DA6B48" hidden="1">#REF!</definedName>
    <definedName name="BOF4E734F5E0B346399B3F74EDDE1364EA" localSheetId="10" hidden="1">#REF!</definedName>
    <definedName name="BOF4E734F5E0B346399B3F74EDDE1364EA" hidden="1">#REF!</definedName>
    <definedName name="BOF4F541C0A6C94B61A4CE373A6C565169" localSheetId="10" hidden="1">#REF!</definedName>
    <definedName name="BOF4F541C0A6C94B61A4CE373A6C565169" hidden="1">#REF!</definedName>
    <definedName name="BOF51A52841A654E94BE5B17633A966825" localSheetId="10" hidden="1">#REF!</definedName>
    <definedName name="BOF51A52841A654E94BE5B17633A966825" hidden="1">#REF!</definedName>
    <definedName name="BOF52AF955B89242C8BE3354CF28DE98A3" localSheetId="10" hidden="1">#REF!</definedName>
    <definedName name="BOF52AF955B89242C8BE3354CF28DE98A3" hidden="1">#REF!</definedName>
    <definedName name="BOF5396AD784C946F0BAD3D6C84FA64794" localSheetId="10" hidden="1">#REF!</definedName>
    <definedName name="BOF5396AD784C946F0BAD3D6C84FA64794" hidden="1">#REF!</definedName>
    <definedName name="BOF53CCAFB02904DA4AF21417141E6C458" localSheetId="10" hidden="1">#REF!</definedName>
    <definedName name="BOF53CCAFB02904DA4AF21417141E6C458" hidden="1">#REF!</definedName>
    <definedName name="BOF5497173AE06489E9550275FB325A5AD" localSheetId="10" hidden="1">#REF!</definedName>
    <definedName name="BOF5497173AE06489E9550275FB325A5AD" hidden="1">#REF!</definedName>
    <definedName name="BOF55C86C98D884DCF805287D2AAB2A342" localSheetId="10" hidden="1">#REF!</definedName>
    <definedName name="BOF55C86C98D884DCF805287D2AAB2A342" hidden="1">#REF!</definedName>
    <definedName name="BOF55CF31ECD7A406CA38DE801694F8552" localSheetId="10" hidden="1">#REF!</definedName>
    <definedName name="BOF55CF31ECD7A406CA38DE801694F8552" hidden="1">#REF!</definedName>
    <definedName name="BOF5631028159044D78779C45CA65FC43B" localSheetId="10" hidden="1">#REF!</definedName>
    <definedName name="BOF5631028159044D78779C45CA65FC43B" hidden="1">#REF!</definedName>
    <definedName name="BOF585D8968C854C30B591C88227EDB648" localSheetId="10" hidden="1">#REF!</definedName>
    <definedName name="BOF585D8968C854C30B591C88227EDB648" hidden="1">#REF!</definedName>
    <definedName name="BOF5A5E290196040079D7DE62A2550AA5C" localSheetId="10" hidden="1">#REF!</definedName>
    <definedName name="BOF5A5E290196040079D7DE62A2550AA5C" hidden="1">#REF!</definedName>
    <definedName name="BOF5AEE545461542C7A1A82997EB41AB35" localSheetId="10" hidden="1">#REF!</definedName>
    <definedName name="BOF5AEE545461542C7A1A82997EB41AB35" hidden="1">#REF!</definedName>
    <definedName name="BOF5CB44B1A6E44FDC89B7F2976A7CE3A8" localSheetId="10" hidden="1">[8]xml!#REF!</definedName>
    <definedName name="BOF5CB44B1A6E44FDC89B7F2976A7CE3A8" localSheetId="0" hidden="1">#REF!</definedName>
    <definedName name="BOF5CB44B1A6E44FDC89B7F2976A7CE3A8" hidden="1">[8]xml!#REF!</definedName>
    <definedName name="BOF5D646679BF64364ACDA18EFA320F112" localSheetId="10" hidden="1">#REF!</definedName>
    <definedName name="BOF5D646679BF64364ACDA18EFA320F112" hidden="1">#REF!</definedName>
    <definedName name="BOF5DC32DE31BD4B50B0267F468F4E4CB0" localSheetId="10" hidden="1">#REF!</definedName>
    <definedName name="BOF5DC32DE31BD4B50B0267F468F4E4CB0" hidden="1">#REF!</definedName>
    <definedName name="BOF604F32E6DAC49BBA3716C381BEBAB3A" localSheetId="10" hidden="1">#REF!</definedName>
    <definedName name="BOF604F32E6DAC49BBA3716C381BEBAB3A" hidden="1">#REF!</definedName>
    <definedName name="BOF6116786263A474F8EB13C9D525A5BBF" localSheetId="10" hidden="1">#REF!</definedName>
    <definedName name="BOF6116786263A474F8EB13C9D525A5BBF" hidden="1">#REF!</definedName>
    <definedName name="BOF611A9E8BB0F49E497EFF27831772058" localSheetId="0" hidden="1">#REF!</definedName>
    <definedName name="BOF611A9E8BB0F49E497EFF27831772058" hidden="1">[7]Ketqua!$I$16:$U$16</definedName>
    <definedName name="BOF62D3D4F777949DA8A29FDC4707A82D9" localSheetId="10" hidden="1">#REF!</definedName>
    <definedName name="BOF62D3D4F777949DA8A29FDC4707A82D9" hidden="1">#REF!</definedName>
    <definedName name="BOF63D3B4EB0E544EFA271FEA8860AC25D" localSheetId="0" hidden="1">#REF!</definedName>
    <definedName name="BOF63D3B4EB0E544EFA271FEA8860AC25D" hidden="1">[7]Ketqua!$I$4:$U$4</definedName>
    <definedName name="BOF65F19D7E1904C5FA112E30614E0B372" localSheetId="10" hidden="1">#REF!</definedName>
    <definedName name="BOF65F19D7E1904C5FA112E30614E0B372" hidden="1">#REF!</definedName>
    <definedName name="BOF669A2D2BA994424B1F5A8AC117A55CA" localSheetId="10" hidden="1">#REF!</definedName>
    <definedName name="BOF669A2D2BA994424B1F5A8AC117A55CA" hidden="1">#REF!</definedName>
    <definedName name="BOF66F23777B7C431BBA70EAF3374BA9DD" localSheetId="10" hidden="1">#REF!</definedName>
    <definedName name="BOF66F23777B7C431BBA70EAF3374BA9DD" hidden="1">#REF!</definedName>
    <definedName name="BOF67F5AA185884F23B340D90B4494144F" localSheetId="10" hidden="1">#REF!</definedName>
    <definedName name="BOF67F5AA185884F23B340D90B4494144F" hidden="1">#REF!</definedName>
    <definedName name="BOF6825EEC29BD4F43B7715AE96EC32379" localSheetId="10" hidden="1">#REF!</definedName>
    <definedName name="BOF6825EEC29BD4F43B7715AE96EC32379" hidden="1">#REF!</definedName>
    <definedName name="BOF683395E38EC43DA91DAFE24FDCFD464" localSheetId="10" hidden="1">#REF!</definedName>
    <definedName name="BOF683395E38EC43DA91DAFE24FDCFD464" hidden="1">#REF!</definedName>
    <definedName name="BOF687F176C001453A8BDD5BE28067C5E9" localSheetId="10" hidden="1">#REF!</definedName>
    <definedName name="BOF687F176C001453A8BDD5BE28067C5E9" hidden="1">#REF!</definedName>
    <definedName name="BOF6AE8BD0902148AA869657E40D971E11" localSheetId="10" hidden="1">#REF!</definedName>
    <definedName name="BOF6AE8BD0902148AA869657E40D971E11" hidden="1">#REF!</definedName>
    <definedName name="BOF6C435831C884A2B958ECF1499C5AE81" localSheetId="0" hidden="1">#REF!</definedName>
    <definedName name="BOF6C435831C884A2B958ECF1499C5AE81" hidden="1">[7]Ketqua!$X$10:$AJ$10</definedName>
    <definedName name="BOF6C9B9EED16443ED8CB7FF99A5DBCC26" localSheetId="10" hidden="1">[6]lailo!#REF!</definedName>
    <definedName name="BOF6C9B9EED16443ED8CB7FF99A5DBCC26" localSheetId="25" hidden="1">#REF!</definedName>
    <definedName name="BOF6C9B9EED16443ED8CB7FF99A5DBCC26" localSheetId="24" hidden="1">#REF!</definedName>
    <definedName name="BOF6C9B9EED16443ED8CB7FF99A5DBCC26" localSheetId="22" hidden="1">#REF!</definedName>
    <definedName name="BOF6C9B9EED16443ED8CB7FF99A5DBCC26" localSheetId="0" hidden="1">#REF!</definedName>
    <definedName name="BOF6C9B9EED16443ED8CB7FF99A5DBCC26" hidden="1">[6]lailo!#REF!</definedName>
    <definedName name="BOF6CCD54417AC4931901DEF75EEA84F24" localSheetId="10" hidden="1">#REF!</definedName>
    <definedName name="BOF6CCD54417AC4931901DEF75EEA84F24" localSheetId="25" hidden="1">#REF!</definedName>
    <definedName name="BOF6CCD54417AC4931901DEF75EEA84F24" hidden="1">#REF!</definedName>
    <definedName name="BOF6CDA264C92D4DF2907EB1622B5003D6" localSheetId="10" hidden="1">#REF!</definedName>
    <definedName name="BOF6CDA264C92D4DF2907EB1622B5003D6" hidden="1">#REF!</definedName>
    <definedName name="BOF6D3B02F600746DFB75C12B28AF70310" localSheetId="10" hidden="1">#REF!</definedName>
    <definedName name="BOF6D3B02F600746DFB75C12B28AF70310" localSheetId="25" hidden="1">#REF!</definedName>
    <definedName name="BOF6D3B02F600746DFB75C12B28AF70310" hidden="1">#REF!</definedName>
    <definedName name="BOF6E9F1E9C5B04DAA88A54F6FE2A57C42" localSheetId="10" hidden="1">#REF!</definedName>
    <definedName name="BOF6E9F1E9C5B04DAA88A54F6FE2A57C42" localSheetId="25" hidden="1">#REF!</definedName>
    <definedName name="BOF6E9F1E9C5B04DAA88A54F6FE2A57C42" hidden="1">#REF!</definedName>
    <definedName name="BOF708D1281373454597A1A056AB3A3531" localSheetId="10" hidden="1">#REF!</definedName>
    <definedName name="BOF708D1281373454597A1A056AB3A3531" hidden="1">#REF!</definedName>
    <definedName name="BOF714C5C24C504900BC9BC026DF0955B8" localSheetId="10" hidden="1">#REF!</definedName>
    <definedName name="BOF714C5C24C504900BC9BC026DF0955B8" hidden="1">#REF!</definedName>
    <definedName name="BOF72B7E5688A24599B26396DA1025418E" localSheetId="10" hidden="1">#REF!</definedName>
    <definedName name="BOF72B7E5688A24599B26396DA1025418E" hidden="1">#REF!</definedName>
    <definedName name="BOF74765F291A940459E3745B048FFF204" localSheetId="10" hidden="1">#REF!</definedName>
    <definedName name="BOF74765F291A940459E3745B048FFF204" hidden="1">#REF!</definedName>
    <definedName name="BOF75BD264DBB04172906E6710FDC5CE9B" localSheetId="10" hidden="1">#REF!</definedName>
    <definedName name="BOF75BD264DBB04172906E6710FDC5CE9B" hidden="1">#REF!</definedName>
    <definedName name="BOF7648B04C3A44727ABAE4D315B581096" localSheetId="10" hidden="1">#REF!</definedName>
    <definedName name="BOF7648B04C3A44727ABAE4D315B581096" hidden="1">#REF!</definedName>
    <definedName name="BOF770BE81EB0647A29E9CE4D634384356" localSheetId="10" hidden="1">#REF!</definedName>
    <definedName name="BOF770BE81EB0647A29E9CE4D634384356" hidden="1">#REF!</definedName>
    <definedName name="BOF77B331BE93848B7BCD11717BB266D2A" localSheetId="10" hidden="1">#REF!</definedName>
    <definedName name="BOF77B331BE93848B7BCD11717BB266D2A" hidden="1">#REF!</definedName>
    <definedName name="BOF7976E88AE214F67B9CBB47608F7DDA9" localSheetId="10" hidden="1">[7]Ketqua!#REF!</definedName>
    <definedName name="BOF7976E88AE214F67B9CBB47608F7DDA9" localSheetId="0" hidden="1">#REF!</definedName>
    <definedName name="BOF7976E88AE214F67B9CBB47608F7DDA9" hidden="1">[7]Ketqua!#REF!</definedName>
    <definedName name="BOF7991C6F519D41A3B8AC572703E833AD" localSheetId="10" hidden="1">#REF!</definedName>
    <definedName name="BOF7991C6F519D41A3B8AC572703E833AD" hidden="1">#REF!</definedName>
    <definedName name="BOF79C8057618541DB900AC860DEA92122" localSheetId="10" hidden="1">#REF!</definedName>
    <definedName name="BOF79C8057618541DB900AC860DEA92122" hidden="1">#REF!</definedName>
    <definedName name="BOF7B5D1FBB8764A4FB0220E77B2881D62" localSheetId="10" hidden="1">[8]xml!#REF!</definedName>
    <definedName name="BOF7B5D1FBB8764A4FB0220E77B2881D62" localSheetId="0" hidden="1">#REF!</definedName>
    <definedName name="BOF7B5D1FBB8764A4FB0220E77B2881D62" hidden="1">[8]xml!#REF!</definedName>
    <definedName name="BOF7B5FA1754E0413AAFB010856810A5BA" localSheetId="10" hidden="1">#REF!</definedName>
    <definedName name="BOF7B5FA1754E0413AAFB010856810A5BA" hidden="1">#REF!</definedName>
    <definedName name="BOF7C0B15686234EACBE0FB09FC35AFFF4" localSheetId="10" hidden="1">#REF!</definedName>
    <definedName name="BOF7C0B15686234EACBE0FB09FC35AFFF4" hidden="1">#REF!</definedName>
    <definedName name="BOF7CF94FFA36A46ACB0FCB81905FBD824" localSheetId="10" hidden="1">[8]xml!#REF!</definedName>
    <definedName name="BOF7CF94FFA36A46ACB0FCB81905FBD824" localSheetId="0" hidden="1">#REF!</definedName>
    <definedName name="BOF7CF94FFA36A46ACB0FCB81905FBD824" hidden="1">[8]xml!#REF!</definedName>
    <definedName name="BOF7D6CB602C3C435CA5300FBF0F07FA65" localSheetId="10" hidden="1">#REF!</definedName>
    <definedName name="BOF7D6CB602C3C435CA5300FBF0F07FA65" hidden="1">#REF!</definedName>
    <definedName name="BOF7D9E525CB4F48E38052E076240378BE" localSheetId="10" hidden="1">#REF!</definedName>
    <definedName name="BOF7D9E525CB4F48E38052E076240378BE" hidden="1">#REF!</definedName>
    <definedName name="BOF7F7F74ADE6A456697D7D82B02256B6F" localSheetId="10" hidden="1">#REF!</definedName>
    <definedName name="BOF7F7F74ADE6A456697D7D82B02256B6F" hidden="1">#REF!</definedName>
    <definedName name="BOF83559FBC7D04204ADB4B6AED114EAF7" localSheetId="10" hidden="1">#REF!</definedName>
    <definedName name="BOF83559FBC7D04204ADB4B6AED114EAF7" hidden="1">#REF!</definedName>
    <definedName name="BOF835CA3093464BB98CC8821172B1F91C" localSheetId="10" hidden="1">#REF!</definedName>
    <definedName name="BOF835CA3093464BB98CC8821172B1F91C" hidden="1">#REF!</definedName>
    <definedName name="BOF83DEA7B15B144748CB58ECF71457F2B" localSheetId="10" hidden="1">#REF!</definedName>
    <definedName name="BOF83DEA7B15B144748CB58ECF71457F2B" hidden="1">#REF!</definedName>
    <definedName name="BOF85E6CCF6A57462A8CA36AA9540D141F" localSheetId="10" hidden="1">#REF!</definedName>
    <definedName name="BOF85E6CCF6A57462A8CA36AA9540D141F" hidden="1">#REF!</definedName>
    <definedName name="BOF861024EEF514C6389B851E8D3982275" localSheetId="10" hidden="1">#REF!</definedName>
    <definedName name="BOF861024EEF514C6389B851E8D3982275" hidden="1">#REF!</definedName>
    <definedName name="BOF861BE762D5946F094E60ECD73982CA6" localSheetId="10" hidden="1">#REF!</definedName>
    <definedName name="BOF861BE762D5946F094E60ECD73982CA6" hidden="1">#REF!</definedName>
    <definedName name="BOF86B41F85B3F42E4B7EFE1B2C2199C1B" localSheetId="10" hidden="1">#REF!</definedName>
    <definedName name="BOF86B41F85B3F42E4B7EFE1B2C2199C1B" hidden="1">#REF!</definedName>
    <definedName name="BOF87E495A74FB4EFAB3F46E6715C2B04E" localSheetId="10" hidden="1">[7]Ketqua!#REF!</definedName>
    <definedName name="BOF87E495A74FB4EFAB3F46E6715C2B04E" localSheetId="0" hidden="1">#REF!</definedName>
    <definedName name="BOF87E495A74FB4EFAB3F46E6715C2B04E" hidden="1">[7]Ketqua!#REF!</definedName>
    <definedName name="BOF8A092991A38448696CCC4DC0FC01693" localSheetId="10" hidden="1">#REF!</definedName>
    <definedName name="BOF8A092991A38448696CCC4DC0FC01693" hidden="1">#REF!</definedName>
    <definedName name="BOF8A31B6DA98148FFA1C515F3B8149A40" localSheetId="10" hidden="1">#REF!</definedName>
    <definedName name="BOF8A31B6DA98148FFA1C515F3B8149A40" hidden="1">#REF!</definedName>
    <definedName name="BOF8A6D5FDFCE442C28D9A96416D2DEA48" localSheetId="10" hidden="1">#REF!</definedName>
    <definedName name="BOF8A6D5FDFCE442C28D9A96416D2DEA48" hidden="1">#REF!</definedName>
    <definedName name="BOF8B846D7E8B34D05B384F863E85A28E5" localSheetId="10" hidden="1">#REF!</definedName>
    <definedName name="BOF8B846D7E8B34D05B384F863E85A28E5" hidden="1">#REF!</definedName>
    <definedName name="BOF8DAC2FEC53B494E8A09152EAB6B7B4F" localSheetId="10" hidden="1">#REF!</definedName>
    <definedName name="BOF8DAC2FEC53B494E8A09152EAB6B7B4F" hidden="1">#REF!</definedName>
    <definedName name="BOF8E11A3752FB43269C6043A6F8D6A566" localSheetId="10" hidden="1">#REF!</definedName>
    <definedName name="BOF8E11A3752FB43269C6043A6F8D6A566" hidden="1">#REF!</definedName>
    <definedName name="BOF8E521594CB6424A882EA938563567D8" localSheetId="10" hidden="1">#REF!</definedName>
    <definedName name="BOF8E521594CB6424A882EA938563567D8" hidden="1">#REF!</definedName>
    <definedName name="BOF8F113671AB242A0A31C324D25132756" localSheetId="10" hidden="1">#REF!</definedName>
    <definedName name="BOF8F113671AB242A0A31C324D25132756" hidden="1">#REF!</definedName>
    <definedName name="BOF8F3838231C243239CFF1B4B6BCC87C2" localSheetId="10" hidden="1">#REF!</definedName>
    <definedName name="BOF8F3838231C243239CFF1B4B6BCC87C2" hidden="1">#REF!</definedName>
    <definedName name="BOF90C081FC31448DE8B5AE57F93E88D5A" localSheetId="10" hidden="1">#REF!</definedName>
    <definedName name="BOF90C081FC31448DE8B5AE57F93E88D5A" hidden="1">#REF!</definedName>
    <definedName name="BOF92F726FD98E4A5195B52ABBCF4CBAC8" localSheetId="10" hidden="1">#REF!</definedName>
    <definedName name="BOF92F726FD98E4A5195B52ABBCF4CBAC8" hidden="1">#REF!</definedName>
    <definedName name="BOF9347D78A59A426A86C26A3751F3B5BD" localSheetId="10" hidden="1">#REF!</definedName>
    <definedName name="BOF9347D78A59A426A86C26A3751F3B5BD" hidden="1">#REF!</definedName>
    <definedName name="BOF9376400C8CF4FCD85B320E7EAD04A94" localSheetId="0" hidden="1">#REF!</definedName>
    <definedName name="BOF9376400C8CF4FCD85B320E7EAD04A94" hidden="1">[7]Ketqua!$I$16:$U$16</definedName>
    <definedName name="BOF9473E9311E344EEA252202567A23848" localSheetId="10" hidden="1">#REF!</definedName>
    <definedName name="BOF9473E9311E344EEA252202567A23848" hidden="1">#REF!</definedName>
    <definedName name="BOF9495CF6160944879E041E0D38789F50" localSheetId="10" hidden="1">#REF!</definedName>
    <definedName name="BOF9495CF6160944879E041E0D38789F50" hidden="1">#REF!</definedName>
    <definedName name="BOF9509C2000054150B4B30DF7C43A4A51" localSheetId="10" hidden="1">#REF!</definedName>
    <definedName name="BOF9509C2000054150B4B30DF7C43A4A51" hidden="1">#REF!</definedName>
    <definedName name="BOF96C08372AB34C3A93A310CC91FD4B25" localSheetId="10" hidden="1">#REF!</definedName>
    <definedName name="BOF96C08372AB34C3A93A310CC91FD4B25" hidden="1">#REF!</definedName>
    <definedName name="BOF96D6F15B6C64D5C8030DD9389EA8255" localSheetId="10" hidden="1">#REF!</definedName>
    <definedName name="BOF96D6F15B6C64D5C8030DD9389EA8255" hidden="1">#REF!</definedName>
    <definedName name="BOF972AA899FF64380B0A7A6AE986BE553" localSheetId="10" hidden="1">#REF!</definedName>
    <definedName name="BOF972AA899FF64380B0A7A6AE986BE553" hidden="1">#REF!</definedName>
    <definedName name="BOF976143D93AF4A00A035132360605823" localSheetId="10" hidden="1">#REF!</definedName>
    <definedName name="BOF976143D93AF4A00A035132360605823" hidden="1">#REF!</definedName>
    <definedName name="BOF97FF29AFA964EB4A7194CFD2D06893A" localSheetId="10" hidden="1">#REF!</definedName>
    <definedName name="BOF97FF29AFA964EB4A7194CFD2D06893A" hidden="1">#REF!</definedName>
    <definedName name="BOF982D863C97441DE8C3A59719A3F7A1C" localSheetId="10" hidden="1">[9]Giaitrinh!#REF!</definedName>
    <definedName name="BOF982D863C97441DE8C3A59719A3F7A1C" localSheetId="0" hidden="1">#REF!</definedName>
    <definedName name="BOF982D863C97441DE8C3A59719A3F7A1C" hidden="1">[9]Giaitrinh!#REF!</definedName>
    <definedName name="BOF988328A7F834104BBD14188E005B28F" localSheetId="10" hidden="1">#REF!</definedName>
    <definedName name="BOF988328A7F834104BBD14188E005B28F" hidden="1">#REF!</definedName>
    <definedName name="BOF991385FBFDD4DD7AD5E7F1640C78BB8" localSheetId="10" hidden="1">[8]xml!#REF!</definedName>
    <definedName name="BOF991385FBFDD4DD7AD5E7F1640C78BB8" localSheetId="0" hidden="1">#REF!</definedName>
    <definedName name="BOF991385FBFDD4DD7AD5E7F1640C78BB8" hidden="1">[8]xml!#REF!</definedName>
    <definedName name="BOF9958D4FBFBF40E68FCC6DC7A805A18F" localSheetId="10" hidden="1">#REF!</definedName>
    <definedName name="BOF9958D4FBFBF40E68FCC6DC7A805A18F" hidden="1">#REF!</definedName>
    <definedName name="BOF9A45AB7B2A9448590E895C700767392" localSheetId="10" hidden="1">#REF!</definedName>
    <definedName name="BOF9A45AB7B2A9448590E895C700767392" hidden="1">#REF!</definedName>
    <definedName name="BOF9A745490A1F4A0695067659AAAB07E4" localSheetId="10" hidden="1">#REF!</definedName>
    <definedName name="BOF9A745490A1F4A0695067659AAAB07E4" hidden="1">#REF!</definedName>
    <definedName name="BOF9B94F5DA17443B6A4C8EFC4C72F7800" localSheetId="10" hidden="1">#REF!</definedName>
    <definedName name="BOF9B94F5DA17443B6A4C8EFC4C72F7800" hidden="1">#REF!</definedName>
    <definedName name="BOF9CCA466DDE34243A28BEC11EA7696FC" localSheetId="10" hidden="1">#REF!</definedName>
    <definedName name="BOF9CCA466DDE34243A28BEC11EA7696FC" hidden="1">#REF!</definedName>
    <definedName name="BOF9D0F7B0FC8745ADA15A7F51ACA86046" localSheetId="10" hidden="1">#REF!</definedName>
    <definedName name="BOF9D0F7B0FC8745ADA15A7F51ACA86046" hidden="1">#REF!</definedName>
    <definedName name="BOF9E3ACA774784CC185178823C21D0683" localSheetId="10" hidden="1">#REF!</definedName>
    <definedName name="BOF9E3ACA774784CC185178823C21D0683" hidden="1">#REF!</definedName>
    <definedName name="BOF9E4F58BD63540A68A019559C64FCADD" localSheetId="10" hidden="1">#REF!</definedName>
    <definedName name="BOF9E4F58BD63540A68A019559C64FCADD" hidden="1">#REF!</definedName>
    <definedName name="BOF9F15082364A4134B98686203548E9D2" localSheetId="10" hidden="1">#REF!</definedName>
    <definedName name="BOF9F15082364A4134B98686203548E9D2" hidden="1">#REF!</definedName>
    <definedName name="BOF9F2E505E437475E8029DC8D894C88D9" localSheetId="10" hidden="1">#REF!</definedName>
    <definedName name="BOF9F2E505E437475E8029DC8D894C88D9" hidden="1">#REF!</definedName>
    <definedName name="BOF9F503D5C8DC4F159CA92378C6C2F165" localSheetId="10" hidden="1">#REF!</definedName>
    <definedName name="BOF9F503D5C8DC4F159CA92378C6C2F165" hidden="1">#REF!</definedName>
    <definedName name="BOFA14A2D8CB234719B612B2CD55B5C9B9" localSheetId="10" hidden="1">#REF!</definedName>
    <definedName name="BOFA14A2D8CB234719B612B2CD55B5C9B9" hidden="1">#REF!</definedName>
    <definedName name="BOFA189D6399D741059121AB58C4681E1B" localSheetId="10" hidden="1">#REF!</definedName>
    <definedName name="BOFA189D6399D741059121AB58C4681E1B" hidden="1">#REF!</definedName>
    <definedName name="BOFA2E4C0C11F94E2B84554B33EB6B97A8" localSheetId="10" hidden="1">#REF!</definedName>
    <definedName name="BOFA2E4C0C11F94E2B84554B33EB6B97A8" hidden="1">#REF!</definedName>
    <definedName name="BOFA2EA8565515456BB492A0487B3028BB" localSheetId="10" hidden="1">#REF!</definedName>
    <definedName name="BOFA2EA8565515456BB492A0487B3028BB" hidden="1">#REF!</definedName>
    <definedName name="BOFA2F87762DFD484D94075FC95CB64240" localSheetId="10" hidden="1">#REF!</definedName>
    <definedName name="BOFA2F87762DFD484D94075FC95CB64240" hidden="1">#REF!</definedName>
    <definedName name="BOFA6FBCF148F348859DF1A84441CCBAE5" localSheetId="10" hidden="1">#REF!</definedName>
    <definedName name="BOFA6FBCF148F348859DF1A84441CCBAE5" hidden="1">#REF!</definedName>
    <definedName name="BOFA8184CFE1FC4338A3A88450CE7FBCDE" localSheetId="10" hidden="1">#REF!</definedName>
    <definedName name="BOFA8184CFE1FC4338A3A88450CE7FBCDE" hidden="1">#REF!</definedName>
    <definedName name="BOFA864009E0984036BEA4C678AD54A99F" localSheetId="10" hidden="1">#REF!</definedName>
    <definedName name="BOFA864009E0984036BEA4C678AD54A99F" hidden="1">#REF!</definedName>
    <definedName name="BOFAABE7614B284661B98C71FC73AF5357" localSheetId="10" hidden="1">#REF!</definedName>
    <definedName name="BOFAABE7614B284661B98C71FC73AF5357" hidden="1">#REF!</definedName>
    <definedName name="BOFAAF7563489F4EBB846DBD7F7F25745D" localSheetId="10" hidden="1">#REF!</definedName>
    <definedName name="BOFAAF7563489F4EBB846DBD7F7F25745D" hidden="1">#REF!</definedName>
    <definedName name="BOFABF281E7BCD4437A50537084E3DF70B" localSheetId="10" hidden="1">#REF!</definedName>
    <definedName name="BOFABF281E7BCD4437A50537084E3DF70B" hidden="1">#REF!</definedName>
    <definedName name="BOFAC709B4C59A409D8062E376F00BEAEB" localSheetId="10" hidden="1">#REF!</definedName>
    <definedName name="BOFAC709B4C59A409D8062E376F00BEAEB" hidden="1">#REF!</definedName>
    <definedName name="BOFAD762ED2D514C759268845816353004" localSheetId="10" hidden="1">#REF!</definedName>
    <definedName name="BOFAD762ED2D514C759268845816353004" hidden="1">#REF!</definedName>
    <definedName name="BOFADB24AA3390485390007D2B3F839443" localSheetId="10" hidden="1">#REF!</definedName>
    <definedName name="BOFADB24AA3390485390007D2B3F839443" hidden="1">#REF!</definedName>
    <definedName name="BOFADCBEB7759F40CA91F6F631953F161A" localSheetId="10" hidden="1">#REF!</definedName>
    <definedName name="BOFADCBEB7759F40CA91F6F631953F161A" hidden="1">#REF!</definedName>
    <definedName name="BOFADD414F69F540FF8B531AF652DF4925" localSheetId="10" hidden="1">#REF!</definedName>
    <definedName name="BOFADD414F69F540FF8B531AF652DF4925" hidden="1">#REF!</definedName>
    <definedName name="BOFAE7E4251410458986CD581678A37D58" localSheetId="10" hidden="1">#REF!</definedName>
    <definedName name="BOFAE7E4251410458986CD581678A37D58" hidden="1">#REF!</definedName>
    <definedName name="BOFAF108511F4F4BAEA60AD9274BE9D23E" localSheetId="10" hidden="1">#REF!</definedName>
    <definedName name="BOFAF108511F4F4BAEA60AD9274BE9D23E" hidden="1">#REF!</definedName>
    <definedName name="BOFB0ED15CCAEE44CC83241EE8F264C79F" localSheetId="10" hidden="1">#REF!</definedName>
    <definedName name="BOFB0ED15CCAEE44CC83241EE8F264C79F" hidden="1">#REF!</definedName>
    <definedName name="BOFB0EFF5180C64CC58011020FA1EED728" localSheetId="10" hidden="1">#REF!</definedName>
    <definedName name="BOFB0EFF5180C64CC58011020FA1EED728" localSheetId="25" hidden="1">#REF!</definedName>
    <definedName name="BOFB0EFF5180C64CC58011020FA1EED728" hidden="1">#REF!</definedName>
    <definedName name="BOFB1C41C30B6E4FDDB1D2E412168345EA" localSheetId="10" hidden="1">#REF!</definedName>
    <definedName name="BOFB1C41C30B6E4FDDB1D2E412168345EA" hidden="1">#REF!</definedName>
    <definedName name="BOFB23DD2B62EB470992A82EC97423E4B4" localSheetId="10" hidden="1">#REF!</definedName>
    <definedName name="BOFB23DD2B62EB470992A82EC97423E4B4" localSheetId="25" hidden="1">#REF!</definedName>
    <definedName name="BOFB23DD2B62EB470992A82EC97423E4B4" hidden="1">#REF!</definedName>
    <definedName name="BOFB24A1F273BD4AAB9F0EB3D97D98BE90" localSheetId="10" hidden="1">#REF!</definedName>
    <definedName name="BOFB24A1F273BD4AAB9F0EB3D97D98BE90" localSheetId="25" hidden="1">#REF!</definedName>
    <definedName name="BOFB24A1F273BD4AAB9F0EB3D97D98BE90" hidden="1">#REF!</definedName>
    <definedName name="BOFB336458987A4A00A14567345C5A3BC3" localSheetId="10" hidden="1">#REF!</definedName>
    <definedName name="BOFB336458987A4A00A14567345C5A3BC3" hidden="1">#REF!</definedName>
    <definedName name="BOFB38EB43E6304712AF177DBDED21937E" localSheetId="10" hidden="1">#REF!</definedName>
    <definedName name="BOFB38EB43E6304712AF177DBDED21937E" hidden="1">#REF!</definedName>
    <definedName name="BOFB61BAF274A844AA886C85D6CD7CC1BD" localSheetId="10" hidden="1">#REF!</definedName>
    <definedName name="BOFB61BAF274A844AA886C85D6CD7CC1BD" hidden="1">#REF!</definedName>
    <definedName name="BOFB68B3AB13A949D6B91D57867C55ACBD" localSheetId="10" hidden="1">#REF!</definedName>
    <definedName name="BOFB68B3AB13A949D6B91D57867C55ACBD" hidden="1">#REF!</definedName>
    <definedName name="BOFB8FF5299BAC4A3980A0C9D97B2C2A8F" localSheetId="10" hidden="1">#REF!</definedName>
    <definedName name="BOFB8FF5299BAC4A3980A0C9D97B2C2A8F" hidden="1">#REF!</definedName>
    <definedName name="BOFB968A6400F743F4854F733F192BCE8B" localSheetId="10" hidden="1">#REF!</definedName>
    <definedName name="BOFB968A6400F743F4854F733F192BCE8B" hidden="1">#REF!</definedName>
    <definedName name="BOFBD1BBF7BCC14007A52AFA1AC14DFD90" localSheetId="10" hidden="1">#REF!</definedName>
    <definedName name="BOFBD1BBF7BCC14007A52AFA1AC14DFD90" hidden="1">#REF!</definedName>
    <definedName name="BOFBFA26DFEF144767B8A3C37E2B38B6F9" localSheetId="10" hidden="1">#REF!</definedName>
    <definedName name="BOFBFA26DFEF144767B8A3C37E2B38B6F9" hidden="1">#REF!</definedName>
    <definedName name="BOFC008101E26942739BCE45A22FDC1809" localSheetId="10" hidden="1">#REF!</definedName>
    <definedName name="BOFC008101E26942739BCE45A22FDC1809" hidden="1">#REF!</definedName>
    <definedName name="BOFC045940DE784286BED8F1C82FAE062C" localSheetId="10" hidden="1">#REF!</definedName>
    <definedName name="BOFC045940DE784286BED8F1C82FAE062C" hidden="1">#REF!</definedName>
    <definedName name="BOFC0AD63A8DF04E2694B0F8B680580A51" localSheetId="10" hidden="1">#REF!</definedName>
    <definedName name="BOFC0AD63A8DF04E2694B0F8B680580A51" hidden="1">#REF!</definedName>
    <definedName name="BOFC101594CCBD46F69B92FD32FB5B2967" localSheetId="10" hidden="1">#REF!</definedName>
    <definedName name="BOFC101594CCBD46F69B92FD32FB5B2967" hidden="1">#REF!</definedName>
    <definedName name="BOFC20CB619321432096E32CF8510489B8" localSheetId="10" hidden="1">#REF!</definedName>
    <definedName name="BOFC20CB619321432096E32CF8510489B8" hidden="1">#REF!</definedName>
    <definedName name="BOFC33C63EDBAF47EB8A640EEA56C78CFD" localSheetId="10" hidden="1">#REF!</definedName>
    <definedName name="BOFC33C63EDBAF47EB8A640EEA56C78CFD" hidden="1">#REF!</definedName>
    <definedName name="BOFC3CE9B777E942BF8427BC366D3B0A70" localSheetId="10" hidden="1">[6]lailo!#REF!</definedName>
    <definedName name="BOFC3CE9B777E942BF8427BC366D3B0A70" localSheetId="25" hidden="1">#REF!</definedName>
    <definedName name="BOFC3CE9B777E942BF8427BC366D3B0A70" localSheetId="24" hidden="1">#REF!</definedName>
    <definedName name="BOFC3CE9B777E942BF8427BC366D3B0A70" localSheetId="22" hidden="1">#REF!</definedName>
    <definedName name="BOFC3CE9B777E942BF8427BC366D3B0A70" localSheetId="0" hidden="1">#REF!</definedName>
    <definedName name="BOFC3CE9B777E942BF8427BC366D3B0A70" hidden="1">[6]lailo!#REF!</definedName>
    <definedName name="BOFC4D075129CE42B6A11BB16DE21CCC94" localSheetId="10" hidden="1">#REF!</definedName>
    <definedName name="BOFC4D075129CE42B6A11BB16DE21CCC94" localSheetId="25" hidden="1">#REF!</definedName>
    <definedName name="BOFC4D075129CE42B6A11BB16DE21CCC94" hidden="1">#REF!</definedName>
    <definedName name="BOFC57A9C3720F428986EA4B1EC7CA21AB" localSheetId="10" hidden="1">#REF!</definedName>
    <definedName name="BOFC57A9C3720F428986EA4B1EC7CA21AB" localSheetId="25" hidden="1">#REF!</definedName>
    <definedName name="BOFC57A9C3720F428986EA4B1EC7CA21AB" hidden="1">#REF!</definedName>
    <definedName name="BOFC5BF5B340284577A6C0DA03F1824FF8" localSheetId="10" hidden="1">#REF!</definedName>
    <definedName name="BOFC5BF5B340284577A6C0DA03F1824FF8" hidden="1">#REF!</definedName>
    <definedName name="BOFC63B121E6E140ADA0046BB9BE7A9060" localSheetId="10" hidden="1">#REF!</definedName>
    <definedName name="BOFC63B121E6E140ADA0046BB9BE7A9060" localSheetId="25" hidden="1">#REF!</definedName>
    <definedName name="BOFC63B121E6E140ADA0046BB9BE7A9060" hidden="1">#REF!</definedName>
    <definedName name="BOFC6609E556BD4F95B45D1F09F1AEA6EE" localSheetId="10" hidden="1">#REF!</definedName>
    <definedName name="BOFC6609E556BD4F95B45D1F09F1AEA6EE" hidden="1">#REF!</definedName>
    <definedName name="BOFC691235AADD4AF99E5F69CD249F2546" localSheetId="10" hidden="1">#REF!</definedName>
    <definedName name="BOFC691235AADD4AF99E5F69CD249F2546" hidden="1">#REF!</definedName>
    <definedName name="BOFC6F26D94F9449DDB7564BA7882684D4" localSheetId="10" hidden="1">#REF!</definedName>
    <definedName name="BOFC6F26D94F9449DDB7564BA7882684D4" hidden="1">#REF!</definedName>
    <definedName name="BOFC779837E3E04A1985835E5DF253266E" localSheetId="10" hidden="1">[8]xml!#REF!</definedName>
    <definedName name="BOFC779837E3E04A1985835E5DF253266E" localSheetId="0" hidden="1">#REF!</definedName>
    <definedName name="BOFC779837E3E04A1985835E5DF253266E" hidden="1">[8]xml!#REF!</definedName>
    <definedName name="BOFC7F5101C80E4CB49BB40D848A9BC45C" localSheetId="10" hidden="1">#REF!</definedName>
    <definedName name="BOFC7F5101C80E4CB49BB40D848A9BC45C" hidden="1">#REF!</definedName>
    <definedName name="BOFC8258CEE69144D39FFA958E0FC3F2A7" localSheetId="10" hidden="1">#REF!</definedName>
    <definedName name="BOFC8258CEE69144D39FFA958E0FC3F2A7" hidden="1">#REF!</definedName>
    <definedName name="BOFC9287FB937E45768ACB07545CEEA2D9" localSheetId="10" hidden="1">#REF!</definedName>
    <definedName name="BOFC9287FB937E45768ACB07545CEEA2D9" hidden="1">#REF!</definedName>
    <definedName name="BOFCAD2E401667477E9D464FB1AA22C096" localSheetId="10" hidden="1">#REF!</definedName>
    <definedName name="BOFCAD2E401667477E9D464FB1AA22C096" hidden="1">#REF!</definedName>
    <definedName name="BOFCB243D312254A6495E9987C2B550B68" localSheetId="10" hidden="1">#REF!</definedName>
    <definedName name="BOFCB243D312254A6495E9987C2B550B68" hidden="1">#REF!</definedName>
    <definedName name="BOFCBB253B873A4BF4812203F3D9F1159E" localSheetId="10" hidden="1">#REF!</definedName>
    <definedName name="BOFCBB253B873A4BF4812203F3D9F1159E" hidden="1">#REF!</definedName>
    <definedName name="BOFCBD10D75B584C3B8A3E8226942B145A" localSheetId="10" hidden="1">#REF!</definedName>
    <definedName name="BOFCBD10D75B584C3B8A3E8226942B145A" hidden="1">#REF!</definedName>
    <definedName name="BOFCD34CDD80394B87AEAC50BECDC201A3" localSheetId="10" hidden="1">#REF!</definedName>
    <definedName name="BOFCD34CDD80394B87AEAC50BECDC201A3" hidden="1">#REF!</definedName>
    <definedName name="BOFCDFF25E56A14D89BFF3E1405350803E" localSheetId="10" hidden="1">#REF!</definedName>
    <definedName name="BOFCDFF25E56A14D89BFF3E1405350803E" hidden="1">#REF!</definedName>
    <definedName name="BOFCED67DF69DE4476812BDAF010897053" localSheetId="10" hidden="1">#REF!</definedName>
    <definedName name="BOFCED67DF69DE4476812BDAF010897053" hidden="1">#REF!</definedName>
    <definedName name="BOFCF51C93505B48AC82B9911B1E5E5C72" localSheetId="10" hidden="1">#REF!</definedName>
    <definedName name="BOFCF51C93505B48AC82B9911B1E5E5C72" hidden="1">#REF!</definedName>
    <definedName name="BOFCF5F88759524BD49F9A58056E524EC0" localSheetId="10" hidden="1">#REF!</definedName>
    <definedName name="BOFCF5F88759524BD49F9A58056E524EC0" hidden="1">#REF!</definedName>
    <definedName name="BOFD09022DAC094A40B6A03F0E06944AFA" localSheetId="10" hidden="1">#REF!</definedName>
    <definedName name="BOFD09022DAC094A40B6A03F0E06944AFA" hidden="1">#REF!</definedName>
    <definedName name="BOFD35A9EBC9AF4FBEBE5A0479FE5879B2" localSheetId="10" hidden="1">#REF!</definedName>
    <definedName name="BOFD35A9EBC9AF4FBEBE5A0479FE5879B2" hidden="1">#REF!</definedName>
    <definedName name="BOFD529BCDFD5B4DC1A3A3F2BB939D10F7" localSheetId="10" hidden="1">[7]Ketqua!#REF!</definedName>
    <definedName name="BOFD529BCDFD5B4DC1A3A3F2BB939D10F7" localSheetId="0" hidden="1">#REF!</definedName>
    <definedName name="BOFD529BCDFD5B4DC1A3A3F2BB939D10F7" hidden="1">[7]Ketqua!#REF!</definedName>
    <definedName name="BOFD5E2143B12F483587A09AD3B288A61C" localSheetId="10" hidden="1">#REF!</definedName>
    <definedName name="BOFD5E2143B12F483587A09AD3B288A61C" hidden="1">#REF!</definedName>
    <definedName name="BOFD79C7BF9A1346D0A685FB6DB1AADE0A" localSheetId="10" hidden="1">#REF!</definedName>
    <definedName name="BOFD79C7BF9A1346D0A685FB6DB1AADE0A" hidden="1">#REF!</definedName>
    <definedName name="BOFD82A95F5FB94E42A8A06E3851F79812" localSheetId="10" hidden="1">#REF!</definedName>
    <definedName name="BOFD82A95F5FB94E42A8A06E3851F79812" hidden="1">#REF!</definedName>
    <definedName name="BOFD874DA25FE34C4491FF7FD101BDB413" localSheetId="10" hidden="1">#REF!</definedName>
    <definedName name="BOFD874DA25FE34C4491FF7FD101BDB413" hidden="1">#REF!</definedName>
    <definedName name="BOFD8DF3176E384B91BF0EC93EA8ADD67B" localSheetId="10" hidden="1">#REF!</definedName>
    <definedName name="BOFD8DF3176E384B91BF0EC93EA8ADD67B" hidden="1">#REF!</definedName>
    <definedName name="BOFDCC656927E84A0FADEE4B8B6A1DF3D9" localSheetId="10" hidden="1">#REF!</definedName>
    <definedName name="BOFDCC656927E84A0FADEE4B8B6A1DF3D9" hidden="1">#REF!</definedName>
    <definedName name="BOFDD38408EFBA4E48B1BF3BB4C93F7722" localSheetId="10" hidden="1">#REF!</definedName>
    <definedName name="BOFDD38408EFBA4E48B1BF3BB4C93F7722" hidden="1">#REF!</definedName>
    <definedName name="BOFDE93B5065FB45D986A9CD4335AFE32A" localSheetId="10" hidden="1">#REF!</definedName>
    <definedName name="BOFDE93B5065FB45D986A9CD4335AFE32A" hidden="1">#REF!</definedName>
    <definedName name="BOFE00DF51A0EB49A7A34E8FA3390A298A" localSheetId="10" hidden="1">#REF!</definedName>
    <definedName name="BOFE00DF51A0EB49A7A34E8FA3390A298A" hidden="1">#REF!</definedName>
    <definedName name="BOFE0305390B704C48BA2EC4A05D8EC976" localSheetId="10" hidden="1">#REF!</definedName>
    <definedName name="BOFE0305390B704C48BA2EC4A05D8EC976" hidden="1">#REF!</definedName>
    <definedName name="BOFE0FFADB41B0470093CD34743DAA5984" localSheetId="10" hidden="1">#REF!</definedName>
    <definedName name="BOFE0FFADB41B0470093CD34743DAA5984" hidden="1">#REF!</definedName>
    <definedName name="BOFE104079BCB74F42AC8C73CF51936A57" localSheetId="10" hidden="1">#REF!</definedName>
    <definedName name="BOFE104079BCB74F42AC8C73CF51936A57" hidden="1">#REF!</definedName>
    <definedName name="BOFE2C082080CE48AA8E4C30C2B75D5825" localSheetId="10" hidden="1">#REF!</definedName>
    <definedName name="BOFE2C082080CE48AA8E4C30C2B75D5825" hidden="1">#REF!</definedName>
    <definedName name="BOFE2E98B7B96147599125BD16B196EA9A" localSheetId="10" hidden="1">#REF!</definedName>
    <definedName name="BOFE2E98B7B96147599125BD16B196EA9A" hidden="1">#REF!</definedName>
    <definedName name="BOFE41334C9AD242EEA312F0B97D8E3059" localSheetId="10" hidden="1">#REF!</definedName>
    <definedName name="BOFE41334C9AD242EEA312F0B97D8E3059" hidden="1">#REF!</definedName>
    <definedName name="BOFE459DCF30C94B4DACF4260619CAA431" localSheetId="10" hidden="1">#REF!</definedName>
    <definedName name="BOFE459DCF30C94B4DACF4260619CAA431" hidden="1">#REF!</definedName>
    <definedName name="BOFE4D5636C6C1455EB8E15538F807A9DF" localSheetId="10" hidden="1">#REF!</definedName>
    <definedName name="BOFE4D5636C6C1455EB8E15538F807A9DF" hidden="1">#REF!</definedName>
    <definedName name="BOFE80B2BAD5AA490FB1090A0F5A6B2D3E" localSheetId="10" hidden="1">#REF!</definedName>
    <definedName name="BOFE80B2BAD5AA490FB1090A0F5A6B2D3E" hidden="1">#REF!</definedName>
    <definedName name="BOFEA2179B495045B3A4AEF004A8395435" localSheetId="10" hidden="1">#REF!</definedName>
    <definedName name="BOFEA2179B495045B3A4AEF004A8395435" hidden="1">#REF!</definedName>
    <definedName name="BOFEA268FA880B4422B6FC7D3D19D7E134" localSheetId="10" hidden="1">#REF!</definedName>
    <definedName name="BOFEA268FA880B4422B6FC7D3D19D7E134" hidden="1">#REF!</definedName>
    <definedName name="BOFEA5122D1E64440F99EE2A3A11DF2E00" localSheetId="10" hidden="1">#REF!</definedName>
    <definedName name="BOFEA5122D1E64440F99EE2A3A11DF2E00" hidden="1">#REF!</definedName>
    <definedName name="BOFEA6BEA308954340BEC08D6EE88D6232" localSheetId="10" hidden="1">#REF!</definedName>
    <definedName name="BOFEA6BEA308954340BEC08D6EE88D6232" hidden="1">#REF!</definedName>
    <definedName name="BOFEBB355536364ED8B2C1BF3DA875F9C0" localSheetId="10" hidden="1">#REF!</definedName>
    <definedName name="BOFEBB355536364ED8B2C1BF3DA875F9C0" hidden="1">#REF!</definedName>
    <definedName name="BOFECBA6BF0DDF47A399CF8EFFFD2E6585" localSheetId="10" hidden="1">#REF!</definedName>
    <definedName name="BOFECBA6BF0DDF47A399CF8EFFFD2E6585" hidden="1">#REF!</definedName>
    <definedName name="BOFEEA8528210641EAAB5BD7AF7B5A478A" localSheetId="10" hidden="1">[7]Ketqua!#REF!</definedName>
    <definedName name="BOFEEA8528210641EAAB5BD7AF7B5A478A" localSheetId="0" hidden="1">#REF!</definedName>
    <definedName name="BOFEEA8528210641EAAB5BD7AF7B5A478A" hidden="1">[7]Ketqua!#REF!</definedName>
    <definedName name="BOFEEC3A32A9914EA8B78F465349332185" localSheetId="10" hidden="1">#REF!</definedName>
    <definedName name="BOFEEC3A32A9914EA8B78F465349332185" hidden="1">#REF!</definedName>
    <definedName name="BOFF2E1E2C77F74388A8E5E3760D657FFD" localSheetId="0" hidden="1">#REF!</definedName>
    <definedName name="BOFF2E1E2C77F74388A8E5E3760D657FFD" hidden="1">[7]Ketqua!$I$16:$U$16</definedName>
    <definedName name="BOFF32ED69DF574CE1B5269D9FDC3CA006" localSheetId="10" hidden="1">#REF!</definedName>
    <definedName name="BOFF32ED69DF574CE1B5269D9FDC3CA006" hidden="1">#REF!</definedName>
    <definedName name="BOFF3F97E7FAA347979ACC7B2E0F8F09D1" localSheetId="10" hidden="1">#REF!</definedName>
    <definedName name="BOFF3F97E7FAA347979ACC7B2E0F8F09D1" hidden="1">#REF!</definedName>
    <definedName name="BOFF458E10C67C4BAB8744461B7772FA47" localSheetId="10" hidden="1">#REF!</definedName>
    <definedName name="BOFF458E10C67C4BAB8744461B7772FA47" hidden="1">#REF!</definedName>
    <definedName name="BOFF4D952AA1C249788BD8E15A5BF80074" localSheetId="10" hidden="1">[8]xml!#REF!</definedName>
    <definedName name="BOFF4D952AA1C249788BD8E15A5BF80074" localSheetId="0" hidden="1">#REF!</definedName>
    <definedName name="BOFF4D952AA1C249788BD8E15A5BF80074" hidden="1">[8]xml!#REF!</definedName>
    <definedName name="BOFF5152834B86472C8425B2909C1A43A0" localSheetId="10" hidden="1">#REF!</definedName>
    <definedName name="BOFF5152834B86472C8425B2909C1A43A0" hidden="1">#REF!</definedName>
    <definedName name="BOFF5544F0476F470FA140C6EE947E013F" localSheetId="10" hidden="1">#REF!</definedName>
    <definedName name="BOFF5544F0476F470FA140C6EE947E013F" hidden="1">#REF!</definedName>
    <definedName name="BOFF61E3DC87BE4E8894E44CFB42BEB0B5" localSheetId="10" hidden="1">#REF!</definedName>
    <definedName name="BOFF61E3DC87BE4E8894E44CFB42BEB0B5" hidden="1">#REF!</definedName>
    <definedName name="BOFF7354F4CFE744118927DE3AC1F26857" localSheetId="10" hidden="1">#REF!</definedName>
    <definedName name="BOFF7354F4CFE744118927DE3AC1F26857" hidden="1">#REF!</definedName>
    <definedName name="BOFF7CC3ACE061481A91BF100123E466EF" localSheetId="10" hidden="1">#REF!</definedName>
    <definedName name="BOFF7CC3ACE061481A91BF100123E466EF" hidden="1">#REF!</definedName>
    <definedName name="BOFF87B8F6B5864EECBDE77815553155A1" localSheetId="10" hidden="1">#REF!</definedName>
    <definedName name="BOFF87B8F6B5864EECBDE77815553155A1" hidden="1">#REF!</definedName>
    <definedName name="BOFFAD1CB3BE7244B592EB425A803DEA0A" localSheetId="10" hidden="1">#REF!</definedName>
    <definedName name="BOFFAD1CB3BE7244B592EB425A803DEA0A" hidden="1">#REF!</definedName>
    <definedName name="BOFFB810C12CDE4118959DABB722F07483" localSheetId="10" hidden="1">#REF!</definedName>
    <definedName name="BOFFB810C12CDE4118959DABB722F07483" hidden="1">#REF!</definedName>
    <definedName name="BOFFC6A738E872423F9F535B7F1AC62C55" localSheetId="10" hidden="1">#REF!</definedName>
    <definedName name="BOFFC6A738E872423F9F535B7F1AC62C55" hidden="1">#REF!</definedName>
    <definedName name="BOFFC7E6E57EB640D7BEF9BDA03B1F0924" localSheetId="10" hidden="1">#REF!</definedName>
    <definedName name="BOFFC7E6E57EB640D7BEF9BDA03B1F0924" hidden="1">#REF!</definedName>
    <definedName name="BOFFD8B225E60E4EF78F585F6FA950656C" localSheetId="10" hidden="1">#REF!</definedName>
    <definedName name="BOFFD8B225E60E4EF78F585F6FA950656C" hidden="1">#REF!</definedName>
    <definedName name="BOFFE294C8BEC14E96831F290FF84C2EFA" localSheetId="10" hidden="1">#REF!</definedName>
    <definedName name="BOFFE294C8BEC14E96831F290FF84C2EFA" hidden="1">#REF!</definedName>
    <definedName name="BOFFFD3BC2598042B6B6D7E8BEE0BC46D2" localSheetId="10" hidden="1">#REF!</definedName>
    <definedName name="BOFFFD3BC2598042B6B6D7E8BEE0BC46D2" hidden="1">#REF!</definedName>
    <definedName name="boonthak" localSheetId="11" hidden="1">{"'ตัวอย่าง'!$A$1:$O$21"}</definedName>
    <definedName name="boonthak" localSheetId="0" hidden="1">{"'ตัวอย่าง'!$A$1:$O$21"}</definedName>
    <definedName name="boonthak" hidden="1">{"'ตัวอย่าง'!$A$1:$O$21"}</definedName>
    <definedName name="bs" localSheetId="11" hidden="1">{#N/A,#N/A,FALSE,"BBPREP"}</definedName>
    <definedName name="bs" localSheetId="0" hidden="1">{#N/A,#N/A,FALSE,"BBPREP"}</definedName>
    <definedName name="bs" hidden="1">{#N/A,#N/A,FALSE,"BBPREP"}</definedName>
    <definedName name="btdc2" localSheetId="10" hidden="1">#REF!</definedName>
    <definedName name="btdc2" hidden="1">#REF!</definedName>
    <definedName name="btl" localSheetId="11" hidden="1">{"'Sheet1'!$L$16"}</definedName>
    <definedName name="btl" hidden="1">{"'Sheet1'!$L$16"}</definedName>
    <definedName name="btoan" localSheetId="11" hidden="1">{"'Sheet1'!$L$16"}</definedName>
    <definedName name="btoan" hidden="1">{"'Sheet1'!$L$16"}</definedName>
    <definedName name="bvieb" localSheetId="11" hidden="1">{"'Sheet1'!$L$16"}</definedName>
    <definedName name="bvieb" hidden="1">{"'Sheet1'!$L$16"}</definedName>
    <definedName name="bvnn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localSheetId="11" hidden="1">{#N/A,#N/A,FALSE,"Earn'gs &amp; Val'n";#N/A,#N/A,FALSE,"Interim"}</definedName>
    <definedName name="BYD" hidden="1">{#N/A,#N/A,FALSE,"Earn'gs &amp; Val'n";#N/A,#N/A,FALSE,"Interim"}</definedName>
    <definedName name="bygrade" localSheetId="11" hidden="1">{"income",#N/A,FALSE,"INCOME"}</definedName>
    <definedName name="bygrade" hidden="1">{"income",#N/A,FALSE,"INCOME"}</definedName>
    <definedName name="BYx78U8iii" localSheetId="11" hidden="1">Stat Key #REF!</definedName>
    <definedName name="BYx78U8iii" localSheetId="10" hidden="1">Stat Key #REF!</definedName>
    <definedName name="BYx78U8iii" hidden="1">Stat Key #REF!</definedName>
    <definedName name="CA_FY07" localSheetId="11" hidden="1">{"'1-TheatreBkgs'!$A$1:$L$102"}</definedName>
    <definedName name="CA_FY07" hidden="1">{"'1-TheatreBkgs'!$A$1:$L$102"}</definedName>
    <definedName name="caccccc" localSheetId="11" hidden="1">{"'Sheet1'!$L$16"}</definedName>
    <definedName name="caccccc" localSheetId="25" hidden="1">{"'Sheet1'!$L$16"}</definedName>
    <definedName name="caccccc" localSheetId="24" hidden="1">{"'Sheet1'!$L$16"}</definedName>
    <definedName name="caccccc" localSheetId="22" hidden="1">{"'Sheet1'!$L$16"}</definedName>
    <definedName name="caccccc" localSheetId="0" hidden="1">{"'Sheet1'!$L$16"}</definedName>
    <definedName name="caccccc" hidden="1">{"'Sheet1'!$L$16"}</definedName>
    <definedName name="cádf" localSheetId="11" hidden="1">{#N/A,#N/A,TRUE,"Cover sheet";#N/A,#N/A,TRUE,"DCF analysis";#N/A,#N/A,TRUE,"WACC calculation"}</definedName>
    <definedName name="cádf" hidden="1">{#N/A,#N/A,TRUE,"Cover sheet";#N/A,#N/A,TRUE,"DCF analysis";#N/A,#N/A,TRUE,"WACC calculation"}</definedName>
    <definedName name="cấdwqdas" localSheetId="11" hidden="1">{"'Sheet1'!$L$16"}</definedName>
    <definedName name="cấdwqdas" hidden="1">{"'Sheet1'!$L$16"}</definedName>
    <definedName name="caigi" localSheetId="11" hidden="1">{"'Sheet1'!$L$16"}</definedName>
    <definedName name="caigi" hidden="1">{"'Sheet1'!$L$16"}</definedName>
    <definedName name="Calculation_Exparts" localSheetId="11" hidden="1">{"'Sheet1'!$L$16"}</definedName>
    <definedName name="Calculation_Exparts" hidden="1">{"'Sheet1'!$L$16"}</definedName>
    <definedName name="Calendar" localSheetId="10">#REF!</definedName>
    <definedName name="Calendar">#REF!</definedName>
    <definedName name="cap" localSheetId="11" hidden="1">{"lev1bt",#N/A,FALSE,"1_LEVB-T"}</definedName>
    <definedName name="cap" hidden="1">{"lev1bt",#N/A,FALSE,"1_LEVB-T"}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localSheetId="11" hidden="1">{"'ตัวอย่าง'!$A$1:$O$21"}</definedName>
    <definedName name="capacity" hidden="1">{"'ตัวอย่าง'!$A$1:$O$21"}</definedName>
    <definedName name="Catalogue_xls" localSheetId="10">#REF!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localSheetId="11" hidden="1">{"PRINT_EST",#N/A,FALSE,"ESTMON"}</definedName>
    <definedName name="ccc" localSheetId="0" hidden="1">{"PRINT_EST",#N/A,FALSE,"ESTMON"}</definedName>
    <definedName name="ccc" hidden="1">{"PRINT_EST",#N/A,FALSE,"ESTMON"}</definedName>
    <definedName name="CCCC" localSheetId="11" hidden="1">{"'Bidfailed'!$D$2:$AB$14","'Bidfailed'!$D$4:$AB$4"}</definedName>
    <definedName name="CCCC" hidden="1">{"'Bidfailed'!$D$2:$AB$14","'Bidfailed'!$D$4:$AB$4"}</definedName>
    <definedName name="CCD" localSheetId="10" hidden="1">#REF!</definedName>
    <definedName name="CCD" hidden="1">#REF!</definedName>
    <definedName name="ccfds" localSheetId="11" hidden="1">{"'Sheet1'!$L$16"}</definedName>
    <definedName name="ccfds" hidden="1">{"'Sheet1'!$L$16"}</definedName>
    <definedName name="ccghdfg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localSheetId="11" hidden="1">{"'Sheet1'!$L$16"}</definedName>
    <definedName name="CCÑCangdung10.2" localSheetId="25" hidden="1">{"'Sheet1'!$L$16"}</definedName>
    <definedName name="CCÑCangdung10.2" localSheetId="24" hidden="1">{"'Sheet1'!$L$16"}</definedName>
    <definedName name="CCÑCangdung10.2" localSheetId="22" hidden="1">{"'Sheet1'!$L$16"}</definedName>
    <definedName name="CCÑCangdung10.2" localSheetId="0" hidden="1">{"'Sheet1'!$L$16"}</definedName>
    <definedName name="CCÑCangdung10.2" hidden="1">{"'Sheet1'!$L$16"}</definedName>
    <definedName name="ccr" localSheetId="11" hidden="1">{"'ตัวอย่าง'!$A$1:$O$21"}</definedName>
    <definedName name="ccr" localSheetId="0" hidden="1">{"'ตัวอย่าง'!$A$1:$O$21"}</definedName>
    <definedName name="ccr" hidden="1">{"'ตัวอย่าง'!$A$1:$O$21"}</definedName>
    <definedName name="CD" localSheetId="10" hidden="1">#REF!</definedName>
    <definedName name="CD" hidden="1">#REF!</definedName>
    <definedName name="cdf" localSheetId="11" hidden="1">{"'매출계획'!$D$2"}</definedName>
    <definedName name="cdf" hidden="1">{"'매출계획'!$D$2"}</definedName>
    <definedName name="CDSLQ1" localSheetId="11" hidden="1">{"'Sheet1'!$L$16"}</definedName>
    <definedName name="CDSLQ1" hidden="1">{"'Sheet1'!$L$16"}</definedName>
    <definedName name="C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localSheetId="11" hidden="1">{#N/A,#N/A,FALSE,"CCTV"}</definedName>
    <definedName name="cfjdf" hidden="1">{#N/A,#N/A,FALSE,"CCTV"}</definedName>
    <definedName name="cg" localSheetId="11" hidden="1">{"'Sheet1'!$L$16"}</definedName>
    <definedName name="cg" hidden="1">{"'Sheet1'!$L$16"}</definedName>
    <definedName name="chamcongt3" localSheetId="11" hidden="1">{"'Sheet1'!$L$16"}</definedName>
    <definedName name="chamcongt3" hidden="1">{"'Sheet1'!$L$16"}</definedName>
    <definedName name="Chart3" localSheetId="11" hidden="1">{"'Sheet1'!$L$16"}</definedName>
    <definedName name="Chart3" localSheetId="25" hidden="1">{"'Sheet1'!$L$16"}</definedName>
    <definedName name="Chart3" localSheetId="24" hidden="1">{"'Sheet1'!$L$16"}</definedName>
    <definedName name="Chart3" localSheetId="22" hidden="1">{"'Sheet1'!$L$16"}</definedName>
    <definedName name="Chart3" localSheetId="0" hidden="1">{"'Sheet1'!$L$16"}</definedName>
    <definedName name="Chart3" hidden="1">{"'Sheet1'!$L$16"}</definedName>
    <definedName name="check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localSheetId="11" hidden="1">{"'Sheet1'!$L$16"}</definedName>
    <definedName name="chi" hidden="1">{"'Sheet1'!$L$16"}</definedName>
    <definedName name="chilk" localSheetId="11" hidden="1">{"'Sheet1'!$L$16"}</definedName>
    <definedName name="chilk" hidden="1">{"'Sheet1'!$L$16"}</definedName>
    <definedName name="Chiphi" localSheetId="11" hidden="1">{"'Sheet1'!$L$16"}</definedName>
    <definedName name="Chiphi" localSheetId="25" hidden="1">{"'Sheet1'!$L$16"}</definedName>
    <definedName name="Chiphi" localSheetId="24" hidden="1">{"'Sheet1'!$L$16"}</definedName>
    <definedName name="Chiphi" localSheetId="22" hidden="1">{"'Sheet1'!$L$16"}</definedName>
    <definedName name="Chiphi" localSheetId="0" hidden="1">{"'Sheet1'!$L$16"}</definedName>
    <definedName name="Chiphi" hidden="1">{"'Sheet1'!$L$16"}</definedName>
    <definedName name="chitietbgiang2" localSheetId="11" hidden="1">{"'Sheet1'!$L$16"}</definedName>
    <definedName name="chitietbgiang2" hidden="1">{"'Sheet1'!$L$16"}</definedName>
    <definedName name="chuyen" localSheetId="11" hidden="1">{"'Sheet1'!$L$16"}</definedName>
    <definedName name="chuyen" hidden="1">{"'Sheet1'!$L$16"}</definedName>
    <definedName name="ci" localSheetId="11" hidden="1">{"'照明目录'!$A$1:$H$31"}</definedName>
    <definedName name="ci" localSheetId="0" hidden="1">{"'照明目录'!$A$1:$H$31"}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localSheetId="11" hidden="1">{"'Sheet1'!$L$16"}</definedName>
    <definedName name="cjb9e" hidden="1">{"'Sheet1'!$L$16"}</definedName>
    <definedName name="cjhjkkfkl" localSheetId="11" hidden="1">{"'Sheet1'!$L$16"}</definedName>
    <definedName name="cjhjkkfkl" hidden="1">{"'Sheet1'!$L$16"}</definedName>
    <definedName name="cl" localSheetId="11" hidden="1">{"'照明目录'!$A$1:$H$31"}</definedName>
    <definedName name="cl" localSheetId="0" hidden="1">{"'照明目录'!$A$1:$H$31"}</definedName>
    <definedName name="cl" hidden="1">{"'照明目录'!$A$1:$H$31"}</definedName>
    <definedName name="cnclathe" localSheetId="11" hidden="1">{"'Bidfailed'!$D$2:$AB$14","'Bidfailed'!$D$4:$AB$4"}</definedName>
    <definedName name="cnclathe" hidden="1">{"'Bidfailed'!$D$2:$AB$14","'Bidfailed'!$D$4:$AB$4"}</definedName>
    <definedName name="cncmilling6000" localSheetId="11" hidden="1">{"'Bidfailed'!$D$2:$AB$14","'Bidfailed'!$D$4:$AB$4"}</definedName>
    <definedName name="cncmilling6000" hidden="1">{"'Bidfailed'!$D$2:$AB$14","'Bidfailed'!$D$4:$AB$4"}</definedName>
    <definedName name="coating" localSheetId="11" hidden="1">{"hilight3",#N/A,FALSE,"HILIGHT3"}</definedName>
    <definedName name="coating" hidden="1">{"hilight3",#N/A,FALSE,"HILIGHT3"}</definedName>
    <definedName name="Code" localSheetId="10" hidden="1">#REF!</definedName>
    <definedName name="Code" hidden="1">#REF!</definedName>
    <definedName name="color" localSheetId="11" hidden="1">{#N/A,#N/A,FALSE,"m66";#N/A,#N/A,FALSE,"m66"}</definedName>
    <definedName name="color" hidden="1">{#N/A,#N/A,FALSE,"m66";#N/A,#N/A,FALSE,"m66"}</definedName>
    <definedName name="Columns" localSheetId="10" hidden="1">#REF!</definedName>
    <definedName name="Columns" hidden="1">#REF!</definedName>
    <definedName name="com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localSheetId="11" hidden="1">{#N/A,#N/A,FALSE,"BBPREP"}</definedName>
    <definedName name="comm" localSheetId="0" hidden="1">{#N/A,#N/A,FALSE,"BBPREP"}</definedName>
    <definedName name="comm" hidden="1">{#N/A,#N/A,FALSE,"BBPREP"}</definedName>
    <definedName name="Commentary1" localSheetId="11" hidden="1">{#N/A,#N/A,FALSE,"BBPREP"}</definedName>
    <definedName name="Commentary1" localSheetId="0" hidden="1">{#N/A,#N/A,FALSE,"BBPREP"}</definedName>
    <definedName name="Commentary1" hidden="1">{#N/A,#N/A,FALSE,"BBPREP"}</definedName>
    <definedName name="comments" localSheetId="11" hidden="1">{#N/A,#N/A,FALSE,"BBPREP"}</definedName>
    <definedName name="comments" localSheetId="0" hidden="1">{#N/A,#N/A,FALSE,"BBPREP"}</definedName>
    <definedName name="comments" hidden="1">{#N/A,#N/A,FALSE,"BBPREP"}</definedName>
    <definedName name="CompanyCode">[10]CompanyCode!$A$2:$A$5</definedName>
    <definedName name="complete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localSheetId="11" hidden="1">{"'Sheet1'!$L$16"}</definedName>
    <definedName name="congty" hidden="1">{"'Sheet1'!$L$16"}</definedName>
    <definedName name="Contractingdiv" localSheetId="10">#REF!</definedName>
    <definedName name="Contractingdiv">#REF!</definedName>
    <definedName name="control" localSheetId="11" hidden="1">{"'Sheet1'!$L$16"}</definedName>
    <definedName name="control" hidden="1">{"'Sheet1'!$L$16"}</definedName>
    <definedName name="control_1" localSheetId="11" hidden="1">{"'Sheet1'!$L$16"}</definedName>
    <definedName name="control_1" hidden="1">{"'Sheet1'!$L$16"}</definedName>
    <definedName name="control_1_1" localSheetId="11" hidden="1">{"'Sheet1'!$L$16"}</definedName>
    <definedName name="control_1_1" hidden="1">{"'Sheet1'!$L$16"}</definedName>
    <definedName name="control_1_1_1" localSheetId="11" hidden="1">{"'Sheet1'!$L$16"}</definedName>
    <definedName name="control_1_1_1" hidden="1">{"'Sheet1'!$L$16"}</definedName>
    <definedName name="control_1_1_2" localSheetId="11" hidden="1">{"'Sheet1'!$L$16"}</definedName>
    <definedName name="control_1_1_2" hidden="1">{"'Sheet1'!$L$16"}</definedName>
    <definedName name="control_1_2" localSheetId="11" hidden="1">{"'Sheet1'!$L$16"}</definedName>
    <definedName name="control_1_2" hidden="1">{"'Sheet1'!$L$16"}</definedName>
    <definedName name="control_1_3" localSheetId="11" hidden="1">{"'Sheet1'!$L$16"}</definedName>
    <definedName name="control_1_3" hidden="1">{"'Sheet1'!$L$16"}</definedName>
    <definedName name="control_2" localSheetId="11" hidden="1">{"'Sheet1'!$L$16"}</definedName>
    <definedName name="control_2" hidden="1">{"'Sheet1'!$L$16"}</definedName>
    <definedName name="control_2_1" localSheetId="11" hidden="1">{"'Sheet1'!$L$16"}</definedName>
    <definedName name="control_2_1" hidden="1">{"'Sheet1'!$L$16"}</definedName>
    <definedName name="control_2_2" localSheetId="11" hidden="1">{"'Sheet1'!$L$16"}</definedName>
    <definedName name="control_2_2" hidden="1">{"'Sheet1'!$L$16"}</definedName>
    <definedName name="control_3" localSheetId="11" hidden="1">{"'Sheet1'!$L$16"}</definedName>
    <definedName name="control_3" hidden="1">{"'Sheet1'!$L$16"}</definedName>
    <definedName name="control_4" localSheetId="11" hidden="1">{"'Sheet1'!$L$16"}</definedName>
    <definedName name="control_4" hidden="1">{"'Sheet1'!$L$16"}</definedName>
    <definedName name="control1" localSheetId="11" hidden="1">{"'Sheet1'!$L$16"}</definedName>
    <definedName name="control1" hidden="1">{"'Sheet1'!$L$16"}</definedName>
    <definedName name="control1_1" localSheetId="11" hidden="1">{"'Sheet1'!$L$16"}</definedName>
    <definedName name="control1_1" hidden="1">{"'Sheet1'!$L$16"}</definedName>
    <definedName name="control1_1_1" localSheetId="11" hidden="1">{"'Sheet1'!$L$16"}</definedName>
    <definedName name="control1_1_1" hidden="1">{"'Sheet1'!$L$16"}</definedName>
    <definedName name="control1_1_1_1" localSheetId="11" hidden="1">{"'Sheet1'!$L$16"}</definedName>
    <definedName name="control1_1_1_1" hidden="1">{"'Sheet1'!$L$16"}</definedName>
    <definedName name="control1_1_1_2" localSheetId="11" hidden="1">{"'Sheet1'!$L$16"}</definedName>
    <definedName name="control1_1_1_2" hidden="1">{"'Sheet1'!$L$16"}</definedName>
    <definedName name="control1_1_2" localSheetId="11" hidden="1">{"'Sheet1'!$L$16"}</definedName>
    <definedName name="control1_1_2" hidden="1">{"'Sheet1'!$L$16"}</definedName>
    <definedName name="control1_1_3" localSheetId="11" hidden="1">{"'Sheet1'!$L$16"}</definedName>
    <definedName name="control1_1_3" hidden="1">{"'Sheet1'!$L$16"}</definedName>
    <definedName name="control1_2" localSheetId="11" hidden="1">{"'Sheet1'!$L$16"}</definedName>
    <definedName name="control1_2" hidden="1">{"'Sheet1'!$L$16"}</definedName>
    <definedName name="control1_2_1" localSheetId="11" hidden="1">{"'Sheet1'!$L$16"}</definedName>
    <definedName name="control1_2_1" hidden="1">{"'Sheet1'!$L$16"}</definedName>
    <definedName name="control1_2_2" localSheetId="11" hidden="1">{"'Sheet1'!$L$16"}</definedName>
    <definedName name="control1_2_2" hidden="1">{"'Sheet1'!$L$16"}</definedName>
    <definedName name="control1_3" localSheetId="11" hidden="1">{"'Sheet1'!$L$16"}</definedName>
    <definedName name="control1_3" hidden="1">{"'Sheet1'!$L$16"}</definedName>
    <definedName name="control1_4" localSheetId="11" hidden="1">{"'Sheet1'!$L$16"}</definedName>
    <definedName name="control1_4" hidden="1">{"'Sheet1'!$L$16"}</definedName>
    <definedName name="conty" localSheetId="11" hidden="1">{"'Sheet1'!$L$16"}</definedName>
    <definedName name="conty" hidden="1">{"'Sheet1'!$L$16"}</definedName>
    <definedName name="corporate_affairs" localSheetId="10">#REF!</definedName>
    <definedName name="corporate_affairs">#REF!</definedName>
    <definedName name="CP" localSheetId="11" hidden="1">{"'Sheet1'!$L$16"}</definedName>
    <definedName name="CP" localSheetId="0" hidden="1">{"'Sheet1'!$L$16"}</definedName>
    <definedName name="CP" hidden="1">{"'Sheet1'!$L$16"}</definedName>
    <definedName name="csc" localSheetId="11" hidden="1">Sales #REF!</definedName>
    <definedName name="csc" localSheetId="10" hidden="1">Sales #REF!</definedName>
    <definedName name="csc" hidden="1">Sales #REF!</definedName>
    <definedName name="CSODJWO" localSheetId="11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11" hidden="1">{#N/A,#N/A,TRUE,"BT M200 da 10x20"}</definedName>
    <definedName name="CT" localSheetId="25" hidden="1">{#N/A,#N/A,TRUE,"BT M200 da 10x20"}</definedName>
    <definedName name="CT" localSheetId="24" hidden="1">{#N/A,#N/A,TRUE,"BT M200 da 10x20"}</definedName>
    <definedName name="CT" localSheetId="22" hidden="1">{#N/A,#N/A,TRUE,"BT M200 da 10x20"}</definedName>
    <definedName name="CT" localSheetId="0" hidden="1">{#N/A,#N/A,TRUE,"BT M200 da 10x20"}</definedName>
    <definedName name="CT" hidden="1">{#N/A,#N/A,TRUE,"BT M200 da 10x20"}</definedName>
    <definedName name="ctbbt" localSheetId="11" hidden="1">{"'Sheet1'!$L$16"}</definedName>
    <definedName name="ctbbt" hidden="1">{"'Sheet1'!$L$16"}</definedName>
    <definedName name="CTCT1" localSheetId="11" hidden="1">{"'Sheet1'!$L$16"}</definedName>
    <definedName name="CTCT1" hidden="1">{"'Sheet1'!$L$16"}</definedName>
    <definedName name="CTCT1_1" localSheetId="11" hidden="1">{"'Sheet1'!$L$16"}</definedName>
    <definedName name="CTCT1_1" hidden="1">{"'Sheet1'!$L$16"}</definedName>
    <definedName name="CTCT1_1_1" localSheetId="11" hidden="1">{"'Sheet1'!$L$16"}</definedName>
    <definedName name="CTCT1_1_1" hidden="1">{"'Sheet1'!$L$16"}</definedName>
    <definedName name="CTCT1_1_1_1" localSheetId="11" hidden="1">{"'Sheet1'!$L$16"}</definedName>
    <definedName name="CTCT1_1_1_1" hidden="1">{"'Sheet1'!$L$16"}</definedName>
    <definedName name="CTCT1_1_1_2" localSheetId="11" hidden="1">{"'Sheet1'!$L$16"}</definedName>
    <definedName name="CTCT1_1_1_2" hidden="1">{"'Sheet1'!$L$16"}</definedName>
    <definedName name="CTCT1_1_2" localSheetId="11" hidden="1">{"'Sheet1'!$L$16"}</definedName>
    <definedName name="CTCT1_1_2" hidden="1">{"'Sheet1'!$L$16"}</definedName>
    <definedName name="CTCT1_1_3" localSheetId="11" hidden="1">{"'Sheet1'!$L$16"}</definedName>
    <definedName name="CTCT1_1_3" hidden="1">{"'Sheet1'!$L$16"}</definedName>
    <definedName name="CTCT1_2" localSheetId="11" hidden="1">{"'Sheet1'!$L$16"}</definedName>
    <definedName name="CTCT1_2" hidden="1">{"'Sheet1'!$L$16"}</definedName>
    <definedName name="CTCT1_2_1" localSheetId="11" hidden="1">{"'Sheet1'!$L$16"}</definedName>
    <definedName name="CTCT1_2_1" hidden="1">{"'Sheet1'!$L$16"}</definedName>
    <definedName name="CTCT1_2_2" localSheetId="11" hidden="1">{"'Sheet1'!$L$16"}</definedName>
    <definedName name="CTCT1_2_2" hidden="1">{"'Sheet1'!$L$16"}</definedName>
    <definedName name="CTCT1_3" localSheetId="11" hidden="1">{"'Sheet1'!$L$16"}</definedName>
    <definedName name="CTCT1_3" hidden="1">{"'Sheet1'!$L$16"}</definedName>
    <definedName name="CTCT1_4" localSheetId="11" hidden="1">{"'Sheet1'!$L$16"}</definedName>
    <definedName name="CTCT1_4" hidden="1">{"'Sheet1'!$L$16"}</definedName>
    <definedName name="CTY">'[11]0.CTY'!$D$1:$D$65536</definedName>
    <definedName name="cva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localSheetId="11" hidden="1">{#N/A,#N/A,FALSE,"Sheet1"}</definedName>
    <definedName name="CVCV" hidden="1">{#N/A,#N/A,FALSE,"Sheet1"}</definedName>
    <definedName name="CVGLJKF" localSheetId="11" hidden="1">{#N/A,#N/A,FALSE,"CCTV"}</definedName>
    <definedName name="CVGLJKF" hidden="1">{#N/A,#N/A,FALSE,"CCTV"}</definedName>
    <definedName name="cx" localSheetId="11" hidden="1">{"hilight2",#N/A,FALSE,"HILIGHT2"}</definedName>
    <definedName name="cx" hidden="1">{"hilight2",#N/A,FALSE,"HILIGHT2"}</definedName>
    <definedName name="CXFB" localSheetId="11" hidden="1">{"'매출계획'!$D$2"}</definedName>
    <definedName name="CXFB" hidden="1">{"'매출계획'!$D$2"}</definedName>
    <definedName name="cxsxxxxxxxxxxxxxxxxxxxxxxxxxxx" localSheetId="11" hidden="1">{"'Sheet1'!$L$16"}</definedName>
    <definedName name="cxsxxxxxxxxxxxxxxxxxxxxxxxxxxx" hidden="1">{"'Sheet1'!$L$16"}</definedName>
    <definedName name="d" localSheetId="10" hidden="1">#REF!</definedName>
    <definedName name="d" hidden="1">#REF!</definedName>
    <definedName name="da" localSheetId="11" hidden="1">{"'Sheet1'!$L$16"}</definedName>
    <definedName name="da" localSheetId="25" hidden="1">{"'Sheet1'!$L$16"}</definedName>
    <definedName name="da" localSheetId="24" hidden="1">{"'Sheet1'!$L$16"}</definedName>
    <definedName name="da" localSheetId="22" hidden="1">{"'Sheet1'!$L$16"}</definedName>
    <definedName name="da" localSheetId="0" hidden="1">{"'ตัวอย่าง'!$A$1:$O$21"}</definedName>
    <definedName name="da" hidden="1">{"'Sheet1'!$L$16"}</definedName>
    <definedName name="đà" localSheetId="10" hidden="1">#REF!</definedName>
    <definedName name="đà" hidden="1">#REF!</definedName>
    <definedName name="dad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localSheetId="10" hidden="1">#REF!</definedName>
    <definedName name="dada" hidden="1">#REF!</definedName>
    <definedName name="dadfa" localSheetId="11" hidden="1">{"'Sheet1'!$L$16"}</definedName>
    <definedName name="dadfa" hidden="1">{"'Sheet1'!$L$16"}</definedName>
    <definedName name="dagda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localSheetId="11" hidden="1">{"PRINT_EST",#N/A,FALSE,"ESTMON"}</definedName>
    <definedName name="daggG" hidden="1">{"PRINT_EST",#N/A,FALSE,"ESTMON"}</definedName>
    <definedName name="DAKDFSLJFLAJDFL" localSheetId="11" hidden="1">{"'Sheet1'!$L$16"}</definedName>
    <definedName name="DAKDFSLJFLAJDFL" hidden="1">{"'Sheet1'!$L$16"}</definedName>
    <definedName name="dasdas" localSheetId="11" hidden="1">{#N/A,#N/A,FALSE,"Gesamt";#N/A,#N/A,FALSE,"Ree KG";#N/A,#N/A,FALSE,"Ree Inter";#N/A,#N/A,FALSE,"BTM";#N/A,#N/A,FALSE,"GmbH";#N/A,#N/A,FALSE,"Sonstige"}</definedName>
    <definedName name="dasdas" hidden="1">{#N/A,#N/A,FALSE,"Gesamt";#N/A,#N/A,FALSE,"Ree KG";#N/A,#N/A,FALSE,"Ree Inter";#N/A,#N/A,FALSE,"BTM";#N/A,#N/A,FALSE,"GmbH";#N/A,#N/A,FALSE,"Sonstige"}</definedName>
    <definedName name="dasdasdsd" localSheetId="11" hidden="1">{"'Sheet1'!$L$16"}</definedName>
    <definedName name="dasdasdsd" hidden="1">{"'Sheet1'!$L$16"}</definedName>
    <definedName name="dasf" localSheetId="11" hidden="1">{0,#N/A,FALSE,0}</definedName>
    <definedName name="dasf" hidden="1">{0,#N/A,FALSE,0}</definedName>
    <definedName name="dasrwre234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localSheetId="10" hidden="1">OFFSET([12]!Data.Top.Left,1,0)</definedName>
    <definedName name="Data.Dump" localSheetId="24" hidden="1">OFFSET([12]!Data.Top.Left,1,0)</definedName>
    <definedName name="Data.Dump" localSheetId="0" hidden="1">OFFSET(#REF!,1,0)</definedName>
    <definedName name="Data.Dump" hidden="1">OFFSET([12]!Data.Top.Left,1,0)</definedName>
    <definedName name="DATA_01" localSheetId="0" hidden="1">#REF!</definedName>
    <definedName name="DATA_01" hidden="1">'[13]Sales Seasonality by Month'!$B$4</definedName>
    <definedName name="DATA_02" localSheetId="25" hidden="1">#REF!</definedName>
    <definedName name="DATA_02" localSheetId="24" hidden="1">#REF!</definedName>
    <definedName name="DATA_02" localSheetId="22" hidden="1">#REF!</definedName>
    <definedName name="DATA_02" localSheetId="0" hidden="1">#REF!</definedName>
    <definedName name="DATA_02" hidden="1">'[13]Sales Seasonality by Month'!$B$9</definedName>
    <definedName name="DATA_03" localSheetId="25" hidden="1">#REF!</definedName>
    <definedName name="DATA_03" localSheetId="24" hidden="1">#REF!</definedName>
    <definedName name="DATA_03" localSheetId="22" hidden="1">#REF!</definedName>
    <definedName name="DATA_03" localSheetId="0" hidden="1">#REF!</definedName>
    <definedName name="DATA_03" hidden="1">'[13]Sales Seasonality by Month'!$C$9:$C$20</definedName>
    <definedName name="DATA_04" localSheetId="25" hidden="1">#REF!</definedName>
    <definedName name="DATA_04" localSheetId="24" hidden="1">#REF!</definedName>
    <definedName name="DATA_04" localSheetId="22" hidden="1">#REF!</definedName>
    <definedName name="DATA_04" localSheetId="0" hidden="1">#REF!</definedName>
    <definedName name="DATA_04" hidden="1">'[13]Sales Seasonality by Month'!$F$9:$F$20</definedName>
    <definedName name="DATA_05" localSheetId="10" hidden="1">'[14]Breakeven Analysis'!#REF!</definedName>
    <definedName name="DATA_05" localSheetId="25" hidden="1">#REF!</definedName>
    <definedName name="DATA_05" localSheetId="24" hidden="1">#REF!</definedName>
    <definedName name="DATA_05" localSheetId="22" hidden="1">#REF!</definedName>
    <definedName name="DATA_05" localSheetId="0" hidden="1">#REF!</definedName>
    <definedName name="DATA_05" hidden="1">'[14]Breakeven Analysis'!#REF!</definedName>
    <definedName name="DATA_07" localSheetId="10" hidden="1">'[14]Breakeven Analysis'!#REF!</definedName>
    <definedName name="DATA_07" localSheetId="25" hidden="1">#REF!</definedName>
    <definedName name="DATA_07" localSheetId="24" hidden="1">#REF!</definedName>
    <definedName name="DATA_07" localSheetId="22" hidden="1">#REF!</definedName>
    <definedName name="DATA_07" localSheetId="0" hidden="1">#REF!</definedName>
    <definedName name="DATA_07" hidden="1">'[14]Breakeven Analysis'!#REF!</definedName>
    <definedName name="Data_Values">'[15]Single Measure Analysis'!$B$29:$M$30</definedName>
    <definedName name="data1" localSheetId="10" hidden="1">#REF!</definedName>
    <definedName name="data1" hidden="1">#REF!</definedName>
    <definedName name="DATA13" localSheetId="10">'[16]2.1Raw material_details'!#REF!</definedName>
    <definedName name="DATA13">'[16]2.1Raw material_details'!#REF!</definedName>
    <definedName name="DATA14" localSheetId="10">'[16]2.1Raw material_details'!#REF!</definedName>
    <definedName name="DATA14">'[16]2.1Raw material_details'!#REF!</definedName>
    <definedName name="DATA15" localSheetId="10">'[16]2.1Raw material_details'!#REF!</definedName>
    <definedName name="DATA15">'[16]2.1Raw material_details'!#REF!</definedName>
    <definedName name="DATA16" localSheetId="10">'[16]2.1Raw material_details'!#REF!</definedName>
    <definedName name="DATA16">'[16]2.1Raw material_details'!#REF!</definedName>
    <definedName name="DATA17" localSheetId="10">'[16]2.1Raw material_details'!#REF!</definedName>
    <definedName name="DATA17">'[16]2.1Raw material_details'!#REF!</definedName>
    <definedName name="DATA18" localSheetId="10">'[16]2.1Raw material_details'!#REF!</definedName>
    <definedName name="DATA18">'[16]2.1Raw material_details'!#REF!</definedName>
    <definedName name="DATA19" localSheetId="10">'[16]2.1Raw material_details'!#REF!</definedName>
    <definedName name="DATA19">'[16]2.1Raw material_details'!#REF!</definedName>
    <definedName name="data2" localSheetId="10" hidden="1">#REF!</definedName>
    <definedName name="data2" hidden="1">#REF!</definedName>
    <definedName name="DATA20" localSheetId="10">'[16]2.1Raw material_details'!#REF!</definedName>
    <definedName name="DATA20">'[16]2.1Raw material_details'!#REF!</definedName>
    <definedName name="DATA21" localSheetId="10">'[16]2.1Raw material_details'!#REF!</definedName>
    <definedName name="DATA21">'[16]2.1Raw material_details'!#REF!</definedName>
    <definedName name="DATA22" localSheetId="10">'[16]2.1Raw material_details'!#REF!</definedName>
    <definedName name="DATA22">'[16]2.1Raw material_details'!#REF!</definedName>
    <definedName name="DATA23" localSheetId="10">'[16]2.1Raw material_details'!#REF!</definedName>
    <definedName name="DATA23">'[16]2.1Raw material_details'!#REF!</definedName>
    <definedName name="DATA24" localSheetId="10">'[16]2.1Raw material_details'!#REF!</definedName>
    <definedName name="DATA24">'[16]2.1Raw material_details'!#REF!</definedName>
    <definedName name="DATA25" localSheetId="10">'[16]2.1Raw material_details'!#REF!</definedName>
    <definedName name="DATA25">'[16]2.1Raw material_details'!#REF!</definedName>
    <definedName name="DATA26" localSheetId="10">'[16]2.1Raw material_details'!#REF!</definedName>
    <definedName name="DATA26">'[16]2.1Raw material_details'!#REF!</definedName>
    <definedName name="DATA27" localSheetId="10">'[16]2.1Raw material_details'!#REF!</definedName>
    <definedName name="DATA27">'[16]2.1Raw material_details'!#REF!</definedName>
    <definedName name="DATA28" localSheetId="10">'[16]2.1Raw material_details'!#REF!</definedName>
    <definedName name="DATA28">'[16]2.1Raw material_details'!#REF!</definedName>
    <definedName name="DATA29" localSheetId="10">'[16]2.1Raw material_details'!#REF!</definedName>
    <definedName name="DATA29">'[16]2.1Raw material_details'!#REF!</definedName>
    <definedName name="data3" localSheetId="10" hidden="1">#REF!</definedName>
    <definedName name="data3" hidden="1">#REF!</definedName>
    <definedName name="DATA30" localSheetId="10">'[16]2.1Raw material_details'!#REF!</definedName>
    <definedName name="DATA30">'[16]2.1Raw material_details'!#REF!</definedName>
    <definedName name="DATA31" localSheetId="10">'[16]2.1Raw material_details'!#REF!</definedName>
    <definedName name="DATA31">'[16]2.1Raw material_details'!#REF!</definedName>
    <definedName name="DATA32" localSheetId="10">'[16]2.1Raw material_details'!#REF!</definedName>
    <definedName name="DATA32">'[16]2.1Raw material_details'!#REF!</definedName>
    <definedName name="DATA33" localSheetId="10">'[16]2.1Raw material_details'!#REF!</definedName>
    <definedName name="DATA33">'[16]2.1Raw material_details'!#REF!</definedName>
    <definedName name="DATA34" localSheetId="10">'[16]2.1Raw material_details'!#REF!</definedName>
    <definedName name="DATA34">'[16]2.1Raw material_details'!#REF!</definedName>
    <definedName name="DATA35" localSheetId="10">'[16]2.1Raw material_details'!#REF!</definedName>
    <definedName name="DATA35">'[16]2.1Raw material_details'!#REF!</definedName>
    <definedName name="DATA36" localSheetId="10">'[16]2.1Raw material_details'!#REF!</definedName>
    <definedName name="DATA36">'[16]2.1Raw material_details'!#REF!</definedName>
    <definedName name="DATA37" localSheetId="10">'[16]2.1Raw material_details'!#REF!</definedName>
    <definedName name="DATA37">'[16]2.1Raw material_details'!#REF!</definedName>
    <definedName name="_xlnm.Database" localSheetId="10">#REF!</definedName>
    <definedName name="_xlnm.Database">#REF!</definedName>
    <definedName name="Database.File" localSheetId="10" hidden="1">#REF!</definedName>
    <definedName name="Database.File" hidden="1">#REF!</definedName>
    <definedName name="Date_of_separation" localSheetId="10">#REF!</definedName>
    <definedName name="Date_of_separation">#REF!</definedName>
    <definedName name="dbc" localSheetId="11" hidden="1">{#N/A,#N/A,FALSE,"Chi tiÆt"}</definedName>
    <definedName name="dbc" hidden="1">{#N/A,#N/A,FALSE,"Chi tiÆt"}</definedName>
    <definedName name="dbnd" localSheetId="11" hidden="1">{#N/A,#N/A,FALSE,"CCTV"}</definedName>
    <definedName name="dbnd" hidden="1">{#N/A,#N/A,FALSE,"CCTV"}</definedName>
    <definedName name="dc" localSheetId="11" hidden="1">{"hilight3",#N/A,FALSE,"HILIGHT3"}</definedName>
    <definedName name="dc" hidden="1">{"hilight3",#N/A,FALSE,"HILIGHT3"}</definedName>
    <definedName name="DCDF" localSheetId="11" hidden="1">{"index",#N/A,FALSE,"INDEX"}</definedName>
    <definedName name="DCDF" hidden="1">{"index",#N/A,FALSE,"INDEX"}</definedName>
    <definedName name="DCF" localSheetId="11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vs" localSheetId="11" hidden="1">{"cashflow",#N/A,FALSE,"CASHFLOW "}</definedName>
    <definedName name="dcvs" hidden="1">{"cashflow",#N/A,FALSE,"CASHFLOW "}</definedName>
    <definedName name="dd" localSheetId="11" hidden="1">{"'ตัวอย่าง'!$A$1:$O$21"}</definedName>
    <definedName name="dd" localSheetId="0" hidden="1">{"'UNIT COST'!$C$7:$L$14"}</definedName>
    <definedName name="dd" hidden="1">{"'ตัวอย่าง'!$A$1:$O$21"}</definedName>
    <definedName name="ddads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localSheetId="11" hidden="1">{"index",#N/A,FALSE,"INDEX"}</definedName>
    <definedName name="ddd" localSheetId="25" hidden="1">{"'Sheet1'!$L$16"}</definedName>
    <definedName name="ddd" localSheetId="24" hidden="1">{"'Sheet1'!$L$16"}</definedName>
    <definedName name="ddd" localSheetId="22" hidden="1">{"'Sheet1'!$L$16"}</definedName>
    <definedName name="ddd" localSheetId="0" hidden="1">{"index",#N/A,FALSE,"INDEX"}</definedName>
    <definedName name="ddd" hidden="1">{"index",#N/A,FALSE,"INDEX"}</definedName>
    <definedName name="ddd_1" localSheetId="11" hidden="1">{"'Sheet1'!$L$16"}</definedName>
    <definedName name="ddd_1" hidden="1">{"'Sheet1'!$L$16"}</definedName>
    <definedName name="dddd" localSheetId="11" hidden="1">{"index",#N/A,FALSE,"INDEX"}</definedName>
    <definedName name="dddd" hidden="1">{"index",#N/A,FALSE,"INDEX"}</definedName>
    <definedName name="ddddd" localSheetId="11" hidden="1">{"Tages_D",#N/A,FALSE,"Tagesbericht";"Tages_PL",#N/A,FALSE,"Tagesbericht"}</definedName>
    <definedName name="ddddd" hidden="1">{"Tages_D",#N/A,FALSE,"Tagesbericht";"Tages_PL",#N/A,FALSE,"Tagesbericht"}</definedName>
    <definedName name="dddddd" localSheetId="11" hidden="1">Sales #REF!</definedName>
    <definedName name="dddddd" localSheetId="10" hidden="1">Sales #REF!</definedName>
    <definedName name="dddddd" hidden="1">Sales #REF!</definedName>
    <definedName name="DDF" localSheetId="11" hidden="1">{#N/A,#N/A,FALSE,"CCTV"}</definedName>
    <definedName name="DDF" hidden="1">{#N/A,#N/A,FALSE,"CCTV"}</definedName>
    <definedName name="DDFD" localSheetId="11" hidden="1">{#N/A,#N/A,FALSE,"CCTV"}</definedName>
    <definedName name="DDFD" hidden="1">{#N/A,#N/A,FALSE,"CCTV"}</definedName>
    <definedName name="ddm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localSheetId="10" hidden="1">#REF!</definedName>
    <definedName name="ddsg" hidden="1">#REF!</definedName>
    <definedName name="Dealer" localSheetId="11" hidden="1">{"'Model'!$A$1:$N$53"}</definedName>
    <definedName name="Dealer" hidden="1">{"'Model'!$A$1:$N$53"}</definedName>
    <definedName name="deb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localSheetId="11" hidden="1">{#N/A,#N/A,FALSE,"Gesamt";#N/A,#N/A,FALSE,"Ree KG";#N/A,#N/A,FALSE,"Ree Inter";#N/A,#N/A,FALSE,"BTM";#N/A,#N/A,FALSE,"GmbH";#N/A,#N/A,FALSE,"Sonstige"}</definedName>
    <definedName name="Deferred" hidden="1">{#N/A,#N/A,FALSE,"Gesamt";#N/A,#N/A,FALSE,"Ree KG";#N/A,#N/A,FALSE,"Ree Inter";#N/A,#N/A,FALSE,"BTM";#N/A,#N/A,FALSE,"GmbH";#N/A,#N/A,FALSE,"Sonstige"}</definedName>
    <definedName name="del" localSheetId="11" hidden="1">{"level1",#N/A,FALSE,"1_LEV";"LEVEL1",#N/A,FALSE,"1_LEV"}</definedName>
    <definedName name="del" localSheetId="0" hidden="1">{"level1",#N/A,FALSE,"1_LEV";"LEVEL1",#N/A,FALSE,"1_LEV"}</definedName>
    <definedName name="del" hidden="1">{"level1",#N/A,FALSE,"1_LEV";"LEVEL1",#N/A,FALSE,"1_LEV"}</definedName>
    <definedName name="Delfzi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localSheetId="11" hidden="1">{"'TOTAL'!$A$1:$AG$20"}</definedName>
    <definedName name="den" localSheetId="0" hidden="1">{"'TOTAL'!$A$1:$AG$20"}</definedName>
    <definedName name="den" hidden="1">{"'TOTAL'!$A$1:$AG$20"}</definedName>
    <definedName name="DenDK" localSheetId="11" hidden="1">{"'Sheet1'!$L$16"}</definedName>
    <definedName name="DenDK" localSheetId="25" hidden="1">{"'Sheet1'!$L$16"}</definedName>
    <definedName name="DenDK" localSheetId="24" hidden="1">{"'Sheet1'!$L$16"}</definedName>
    <definedName name="DenDK" localSheetId="22" hidden="1">{"'Sheet1'!$L$16"}</definedName>
    <definedName name="DenDK" localSheetId="0" hidden="1">{"'Sheet1'!$L$16"}</definedName>
    <definedName name="DenDK" hidden="1">{"'Sheet1'!$L$16"}</definedName>
    <definedName name="DeptCode" localSheetId="10">#REF!</definedName>
    <definedName name="DeptCode">#REF!</definedName>
    <definedName name="deryhrfm" localSheetId="11" hidden="1">{"'Sheet1'!$L$16"}</definedName>
    <definedName name="deryhrfm" localSheetId="25" hidden="1">{"'Sheet1'!$L$16"}</definedName>
    <definedName name="deryhrfm" localSheetId="24" hidden="1">{"'Sheet1'!$L$16"}</definedName>
    <definedName name="deryhrfm" localSheetId="22" hidden="1">{"'Sheet1'!$L$16"}</definedName>
    <definedName name="deryhrfm" localSheetId="0" hidden="1">{"'Sheet1'!$L$16"}</definedName>
    <definedName name="deryhrfm" hidden="1">{"'Sheet1'!$L$16"}</definedName>
    <definedName name="detail" localSheetId="11" hidden="1">{"index",#N/A,FALSE,"INDEX"}</definedName>
    <definedName name="detail" localSheetId="0" hidden="1">{"index",#N/A,FALSE,"INDEX"}</definedName>
    <definedName name="detail" hidden="1">{"index",#N/A,FALSE,"INDEX"}</definedName>
    <definedName name="devl" localSheetId="11" hidden="1">{"'Bidfailed'!$D$2:$AB$14","'Bidfailed'!$D$4:$AB$4"}</definedName>
    <definedName name="devl" hidden="1">{"'Bidfailed'!$D$2:$AB$14","'Bidfailed'!$D$4:$AB$4"}</definedName>
    <definedName name="DEW" localSheetId="11" hidden="1">{"'매출계획'!$D$2"}</definedName>
    <definedName name="DEW" hidden="1">{"'매출계획'!$D$2"}</definedName>
    <definedName name="DEWSLDW" localSheetId="11" hidden="1">{#N/A,#N/A,TRUE,"SUM";#N/A,#N/A,TRUE,"EE";#N/A,#N/A,TRUE,"AC";#N/A,#N/A,TRUE,"SN"}</definedName>
    <definedName name="DEWSLDW" hidden="1">{#N/A,#N/A,TRUE,"SUM";#N/A,#N/A,TRUE,"EE";#N/A,#N/A,TRUE,"AC";#N/A,#N/A,TRUE,"SN"}</definedName>
    <definedName name="df" localSheetId="10" hidden="1">#REF!</definedName>
    <definedName name="df" hidden="1">#REF!</definedName>
    <definedName name="dfa" localSheetId="11" hidden="1">{"index",#N/A,FALSE,"INDEX"}</definedName>
    <definedName name="dfa" hidden="1">{"index",#N/A,FALSE,"INDEX"}</definedName>
    <definedName name="dfa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localSheetId="11" hidden="1">#N/A</definedName>
    <definedName name="dfafa" localSheetId="10" hidden="1">#N/A</definedName>
    <definedName name="dfafa" hidden="1">#N/A</definedName>
    <definedName name="dfasfs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localSheetId="11" hidden="1">{0,#N/A,FALSE,0}</definedName>
    <definedName name="dfd" hidden="1">{0,#N/A,FALSE,0}</definedName>
    <definedName name="dfdfad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localSheetId="11" hidden="1">{"'Sheet1'!$L$16"}</definedName>
    <definedName name="dfdfd" hidden="1">{"'Sheet1'!$L$16"}</definedName>
    <definedName name="DFDFFD" localSheetId="11" hidden="1">{#N/A,#N/A,FALSE,"CCTV"}</definedName>
    <definedName name="DFDFFD" hidden="1">{#N/A,#N/A,FALSE,"CCTV"}</definedName>
    <definedName name="dfdhh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localSheetId="11" hidden="1">{"index",#N/A,FALSE,"INDEX"}</definedName>
    <definedName name="dfdsa" hidden="1">{"index",#N/A,FALSE,"INDEX"}</definedName>
    <definedName name="dfdsfsdfds" localSheetId="11" hidden="1">{"HK PR",#N/A,FALSE,"HK";"SUMMARY",#N/A,FALSE,"PAYROLL";"SUMMARY",#N/A,FALSE,"PAYROLL";"HK PR",#N/A,FALSE,"HK"}</definedName>
    <definedName name="dfdsfsdfds" localSheetId="25" hidden="1">{"HK PR",#N/A,FALSE,"HK";"SUMMARY",#N/A,FALSE,"PAYROLL";"SUMMARY",#N/A,FALSE,"PAYROLL";"HK PR",#N/A,FALSE,"HK"}</definedName>
    <definedName name="dfdsfsdfds" localSheetId="24" hidden="1">{"HK PR",#N/A,FALSE,"HK";"SUMMARY",#N/A,FALSE,"PAYROLL";"SUMMARY",#N/A,FALSE,"PAYROLL";"HK PR",#N/A,FALSE,"HK"}</definedName>
    <definedName name="dfdsfsdfds" localSheetId="22" hidden="1">{"HK PR",#N/A,FALSE,"HK";"SUMMARY",#N/A,FALSE,"PAYROLL";"SUMMARY",#N/A,FALSE,"PAYROLL";"HK PR",#N/A,FALSE,"HK"}</definedName>
    <definedName name="dfdsfsdfds" localSheetId="0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fsdfds" localSheetId="11" hidden="1">{"lev2mon",#N/A,FALSE,"2_levmon"}</definedName>
    <definedName name="dffsdfds" hidden="1">{"lev2mon",#N/A,FALSE,"2_levmon"}</definedName>
    <definedName name="DFG" localSheetId="11" hidden="1">{"'매출계획'!$D$2"}</definedName>
    <definedName name="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" hidden="1">{"'매출계획'!$D$2"}</definedName>
    <definedName name="dfga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localSheetId="11" hidden="1">{"index",#N/A,FALSE,"INDEX"}</definedName>
    <definedName name="dfgd" hidden="1">{"index",#N/A,FALSE,"INDEX"}</definedName>
    <definedName name="DFG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localSheetId="11" hidden="1">{#N/A,#N/A,FALSE,"TL";#N/A,#N/A,FALSE,"KK";#N/A,#N/A,FALSE,"TS";#N/A,#N/A,FALSE,"KW";#N/A,#N/A,FALSE,"LP";#N/A,#N/A,FALSE,"DC"}</definedName>
    <definedName name="dfghj" hidden="1">{#N/A,#N/A,FALSE,"TL";#N/A,#N/A,FALSE,"KK";#N/A,#N/A,FALSE,"TS";#N/A,#N/A,FALSE,"KW";#N/A,#N/A,FALSE,"LP";#N/A,#N/A,FALSE,"DC"}</definedName>
    <definedName name="df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localSheetId="11" hidden="1">{"'Sheet1'!$L$16"}</definedName>
    <definedName name="DFHADHA" hidden="1">{"'Sheet1'!$L$16"}</definedName>
    <definedName name="dfhkjdgkh" localSheetId="11" hidden="1">{#N/A,#N/A,FALSE,"CCTV"}</definedName>
    <definedName name="dfhkjdgkh" hidden="1">{#N/A,#N/A,FALSE,"CCTV"}</definedName>
    <definedName name="dfhset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localSheetId="11" hidden="1">{#N/A,#N/A,FALSE,"CCTV"}</definedName>
    <definedName name="dfj" hidden="1">{#N/A,#N/A,FALSE,"CCTV"}</definedName>
    <definedName name="dfjdfj" localSheetId="11" hidden="1">{#N/A,#N/A,FALSE,"CCTV"}</definedName>
    <definedName name="dfjdfj" hidden="1">{#N/A,#N/A,FALSE,"CCTV"}</definedName>
    <definedName name="dfjdj" localSheetId="11" hidden="1">{#N/A,#N/A,FALSE,"CCTV"}</definedName>
    <definedName name="dfjdj" hidden="1">{#N/A,#N/A,FALSE,"CCTV"}</definedName>
    <definedName name="dfjdtj" localSheetId="11" hidden="1">{#N/A,#N/A,FALSE,"CCTV"}</definedName>
    <definedName name="dfjdtj" hidden="1">{#N/A,#N/A,FALSE,"CCTV"}</definedName>
    <definedName name="dfjdy" localSheetId="11" hidden="1">{#N/A,#N/A,FALSE,"CCTV"}</definedName>
    <definedName name="dfjdy" hidden="1">{#N/A,#N/A,FALSE,"CCTV"}</definedName>
    <definedName name="DFL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localSheetId="11" hidden="1">{"HK PR",#N/A,FALSE,"HK";"SUMMARY",#N/A,FALSE,"PAYROLL";"SUMMARY",#N/A,FALSE,"PAYROLL";"HK PR",#N/A,FALSE,"HK"}</definedName>
    <definedName name="dfsd" localSheetId="25" hidden="1">{"HK PR",#N/A,FALSE,"HK";"SUMMARY",#N/A,FALSE,"PAYROLL";"SUMMARY",#N/A,FALSE,"PAYROLL";"HK PR",#N/A,FALSE,"HK"}</definedName>
    <definedName name="dfsd" localSheetId="24" hidden="1">{"HK PR",#N/A,FALSE,"HK";"SUMMARY",#N/A,FALSE,"PAYROLL";"SUMMARY",#N/A,FALSE,"PAYROLL";"HK PR",#N/A,FALSE,"HK"}</definedName>
    <definedName name="dfsd" localSheetId="22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" localSheetId="11" hidden="1">{#N/A,#N/A,FALSE,"CCTV"}</definedName>
    <definedName name="dfsdf" hidden="1">{#N/A,#N/A,FALSE,"CCTV"}</definedName>
    <definedName name="dfsdfsdf" localSheetId="11" hidden="1">{"HK PR",#N/A,FALSE,"HK";"SUMMARY",#N/A,FALSE,"PAYROLL";"SUMMARY",#N/A,FALSE,"PAYROLL";"HK PR",#N/A,FALSE,"HK"}</definedName>
    <definedName name="dfsdfsdf" localSheetId="25" hidden="1">{"HK PR",#N/A,FALSE,"HK";"SUMMARY",#N/A,FALSE,"PAYROLL";"SUMMARY",#N/A,FALSE,"PAYROLL";"HK PR",#N/A,FALSE,"HK"}</definedName>
    <definedName name="dfsdfsdf" localSheetId="24" hidden="1">{"HK PR",#N/A,FALSE,"HK";"SUMMARY",#N/A,FALSE,"PAYROLL";"SUMMARY",#N/A,FALSE,"PAYROLL";"HK PR",#N/A,FALSE,"HK"}</definedName>
    <definedName name="dfsdfsdf" localSheetId="22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25" hidden="1">{"HK PR",#N/A,FALSE,"HK";"SUMMARY",#N/A,FALSE,"PAYROLL";"SUMMARY",#N/A,FALSE,"PAYROLL";"HK PR",#N/A,FALSE,"HK"}</definedName>
    <definedName name="dfsdsd" localSheetId="24" hidden="1">{"HK PR",#N/A,FALSE,"HK";"SUMMARY",#N/A,FALSE,"PAYROLL";"SUMMARY",#N/A,FALSE,"PAYROLL";"HK PR",#N/A,FALSE,"HK"}</definedName>
    <definedName name="dfsdsd" localSheetId="22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localSheetId="11" hidden="1">{"cashflow",#N/A,FALSE,"CASHFLOW "}</definedName>
    <definedName name="dfsgds" hidden="1">{"cashflow",#N/A,FALSE,"CASHFLOW "}</definedName>
    <definedName name="dfwseygsegseges4t" localSheetId="10" hidden="1">#REF!</definedName>
    <definedName name="dfwseygsegseges4t" hidden="1">#REF!</definedName>
    <definedName name="DGD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localSheetId="11" hidden="1">{"'Sheet1'!$L$16"}</definedName>
    <definedName name="dgesd" hidden="1">{"'Sheet1'!$L$16"}</definedName>
    <definedName name="DGFDGJEROYTMHTRH" localSheetId="11" hidden="1">{#N/A,#N/A,TRUE,"BT M200 da 10x20"}</definedName>
    <definedName name="DGFDGJEROYTMHTRH" localSheetId="25" hidden="1">{#N/A,#N/A,TRUE,"BT M200 da 10x20"}</definedName>
    <definedName name="DGFDGJEROYTMHTRH" localSheetId="24" hidden="1">{#N/A,#N/A,TRUE,"BT M200 da 10x20"}</definedName>
    <definedName name="DGFDGJEROYTMHTRH" localSheetId="22" hidden="1">{#N/A,#N/A,TRUE,"BT M200 da 10x20"}</definedName>
    <definedName name="DGFDGJEROYTMHTRH" localSheetId="0" hidden="1">{#N/A,#N/A,TRUE,"BT M200 da 10x20"}</definedName>
    <definedName name="DGFDGJEROYTMHTRH" hidden="1">{#N/A,#N/A,TRUE,"BT M200 da 10x20"}</definedName>
    <definedName name="dgfgjgj" localSheetId="11" hidden="1">{#N/A,#N/A,FALSE,"CCTV"}</definedName>
    <definedName name="dgfgjgj" hidden="1">{#N/A,#N/A,FALSE,"CCTV"}</definedName>
    <definedName name="DGH" localSheetId="11" hidden="1">{"'매출계획'!$D$2"}</definedName>
    <definedName name="DGH" hidden="1">{"'매출계획'!$D$2"}</definedName>
    <definedName name="dgsd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localSheetId="11" hidden="1">{"revsale",#N/A,FALSE,"REV-ยุพดี"}</definedName>
    <definedName name="dgttry" hidden="1">{"revsale",#N/A,FALSE,"REV-ยุพดี"}</definedName>
    <definedName name="DHADHA" localSheetId="11" hidden="1">{#N/A,#N/A,FALSE,"CCTV"}</definedName>
    <definedName name="DHADHA" hidden="1">{#N/A,#N/A,FALSE,"CCTV"}</definedName>
    <definedName name="dh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localSheetId="11" hidden="1">{"'매출계획'!$D$2"}</definedName>
    <definedName name="DHG" hidden="1">{"'매출계획'!$D$2"}</definedName>
    <definedName name="Diag_DCF" localSheetId="11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11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 localSheetId="10">#REF!</definedName>
    <definedName name="dinhbien2021">#REF!</definedName>
    <definedName name="Discount" localSheetId="10" hidden="1">#REF!</definedName>
    <definedName name="Discount" hidden="1">#REF!</definedName>
    <definedName name="display_area_2" localSheetId="10" hidden="1">#REF!</definedName>
    <definedName name="display_area_2" hidden="1">#REF!</definedName>
    <definedName name="DivisionCode" localSheetId="10">#REF!</definedName>
    <definedName name="DivisionCode">#REF!</definedName>
    <definedName name="djd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localSheetId="11" hidden="1">{"'Sheet1'!$L$16"}</definedName>
    <definedName name="djt" localSheetId="25" hidden="1">{"'Sheet1'!$L$16"}</definedName>
    <definedName name="djt" localSheetId="24" hidden="1">{"'Sheet1'!$L$16"}</definedName>
    <definedName name="djt" localSheetId="22" hidden="1">{"'Sheet1'!$L$16"}</definedName>
    <definedName name="djt" localSheetId="0" hidden="1">{"'Sheet1'!$L$16"}</definedName>
    <definedName name="djt" hidden="1">{"'Sheet1'!$L$16"}</definedName>
    <definedName name="dkfgklef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localSheetId="11" hidden="1">{"'Sheet1'!$L$16"}</definedName>
    <definedName name="dkfhbdjmnet" hidden="1">{"'Sheet1'!$L$16"}</definedName>
    <definedName name="dkflw" localSheetId="11" hidden="1">{#N/A,#N/A,FALSE,"Gesamt";#N/A,#N/A,FALSE,"Ree KG";#N/A,#N/A,FALSE,"Ree Inter";#N/A,#N/A,FALSE,"BTM";#N/A,#N/A,FALSE,"GmbH";#N/A,#N/A,FALSE,"Sonstige"}</definedName>
    <definedName name="dkflw" hidden="1">{#N/A,#N/A,FALSE,"Gesamt";#N/A,#N/A,FALSE,"Ree KG";#N/A,#N/A,FALSE,"Ree Inter";#N/A,#N/A,FALSE,"BTM";#N/A,#N/A,FALSE,"GmbH";#N/A,#N/A,FALSE,"Sonstige"}</definedName>
    <definedName name="dkjfklg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localSheetId="10" hidden="1">OFFSET(#REF!,0,0,COUNTA(#REF!))</definedName>
    <definedName name="dmKH" hidden="1">OFFSET(#REF!,0,0,COUNTA(#REF!))</definedName>
    <definedName name="dmKHLoai" localSheetId="10" hidden="1">OFFSET(#REF!,0,0,COUNTA(#REF!))</definedName>
    <definedName name="dmKHLoai" hidden="1">OFFSET(#REF!,0,0,COUNTA(#REF!))</definedName>
    <definedName name="dmMaKH" localSheetId="10" hidden="1">OFFSET(#REF!,0,0,COUNTA(#REF!))</definedName>
    <definedName name="dmMaKH" hidden="1">OFFSET(#REF!,0,0,COUNTA(#REF!))</definedName>
    <definedName name="dmMaVV" localSheetId="10" hidden="1">OFFSET(#REF!,0,0,COUNTA(#REF!))</definedName>
    <definedName name="dmMaVV" hidden="1">OFFSET(#REF!,0,0,COUNTA(#REF!))</definedName>
    <definedName name="dmObject" localSheetId="11" hidden="1">OFFSET(dmObj,0,0,COUNTA(dmObj))</definedName>
    <definedName name="dmObject" localSheetId="10" hidden="1">OFFSET(dmObj,0,0,COUNTA(dmObj))</definedName>
    <definedName name="dmObject" hidden="1">OFFSET(dmObj,0,0,COUNTA(dmObj))</definedName>
    <definedName name="dmTKObj" localSheetId="10" hidden="1">#REF!</definedName>
    <definedName name="dmTKObj" hidden="1">#REF!</definedName>
    <definedName name="DN" localSheetId="10" hidden="1">#REF!</definedName>
    <definedName name="DN" hidden="1">#REF!</definedName>
    <definedName name="DO" localSheetId="11" hidden="1">{"'Sheet1'!$L$16"}</definedName>
    <definedName name="DO" hidden="1">{"'Sheet1'!$L$16"}</definedName>
    <definedName name="doamEucaluptus" localSheetId="11" hidden="1">{"'Sheet1'!$L$16"}</definedName>
    <definedName name="doamEucaluptus" hidden="1">{"'Sheet1'!$L$16"}</definedName>
    <definedName name="doamEucalyptus1" localSheetId="11" hidden="1">{#N/A,#N/A,TRUE,"BT M200 da 10x20"}</definedName>
    <definedName name="doamEucalyptus1" hidden="1">{#N/A,#N/A,TRUE,"BT M200 da 10x20"}</definedName>
    <definedName name="Docs" hidden="1">"AS2DocumentBrowse"</definedName>
    <definedName name="dölgfklöejr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w" localSheetId="10">#REF!</definedName>
    <definedName name="dow">#REF!</definedName>
    <definedName name="DPFLSDPFL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localSheetId="11" hidden="1">{"'Sheet1'!$L$16"}</definedName>
    <definedName name="dqweqwer" hidden="1">{"'Sheet1'!$L$16"}</definedName>
    <definedName name="ds" localSheetId="11" hidden="1">{"cashflow",#N/A,FALSE,"CASHFLOW "}</definedName>
    <definedName name="ds" hidden="1">{"cashflow",#N/A,FALSE,"CASHFLOW "}</definedName>
    <definedName name="ds\" localSheetId="10" hidden="1">#REF!</definedName>
    <definedName name="ds\" localSheetId="25" hidden="1">#REF!</definedName>
    <definedName name="ds\" hidden="1">#REF!</definedName>
    <definedName name="dsa" localSheetId="11" hidden="1">{"PRINT_EST",#N/A,FALSE,"ESTMON"}</definedName>
    <definedName name="dsa" hidden="1">{"PRINT_EST",#N/A,FALSE,"ESTMON"}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localSheetId="11" hidden="1">{"hilight3",#N/A,FALSE,"HILIGHT3"}</definedName>
    <definedName name="dsafds" hidden="1">{"hilight3",#N/A,FALSE,"HILIGHT3"}</definedName>
    <definedName name="dsaffds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localSheetId="11" hidden="1">{"lev2monbt",#N/A,FALSE,"2_levmonB-T"}</definedName>
    <definedName name="DSAFSA" hidden="1">{"lev2monbt",#N/A,FALSE,"2_levmonB-T"}</definedName>
    <definedName name="dsd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localSheetId="11" hidden="1">{"'Sheet1'!$L$16"}</definedName>
    <definedName name="DSDL" hidden="1">{"'Sheet1'!$L$16"}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4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2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localSheetId="11" hidden="1">{"revable",#N/A,FALSE,"REVABLE"}</definedName>
    <definedName name="dsf" hidden="1">{"revable",#N/A,FALSE,"REVABLE"}</definedName>
    <definedName name="dsfa" localSheetId="11" hidden="1">{"hilight1",#N/A,FALSE,"HILIGHT1"}</definedName>
    <definedName name="dsfa" hidden="1">{"hilight1",#N/A,FALSE,"HILIGHT1"}</definedName>
    <definedName name="dsfadfda" localSheetId="11" hidden="1">{"PRINT_EST",#N/A,FALSE,"ESTMON"}</definedName>
    <definedName name="dsfadfda" hidden="1">{"PRINT_EST",#N/A,FALSE,"ESTMON"}</definedName>
    <definedName name="dsfaf" localSheetId="11" hidden="1">{"revsale",#N/A,FALSE,"REV-ยุพดี"}</definedName>
    <definedName name="dsfaf" hidden="1">{"revsale",#N/A,FALSE,"REV-ยุพดี"}</definedName>
    <definedName name="DSFAR" localSheetId="11" hidden="1">{#N/A,#N/A,FALSE,"CCTV"}</definedName>
    <definedName name="DSFAR" hidden="1">{#N/A,#N/A,FALSE,"CCTV"}</definedName>
    <definedName name="dsfawe" localSheetId="11" hidden="1">{"hilight3",#N/A,FALSE,"HILIGHT3"}</definedName>
    <definedName name="dsfawe" hidden="1">{"hilight3",#N/A,FALSE,"HILIGHT3"}</definedName>
    <definedName name="dsfd" localSheetId="11" hidden="1">{"revable",#N/A,FALSE,"REVABLE"}</definedName>
    <definedName name="dsfd" hidden="1">{"revable",#N/A,FALSE,"REVABLE"}</definedName>
    <definedName name="dsfdas" localSheetId="11" hidden="1">{0,#N/A,FALSE,0}</definedName>
    <definedName name="dsfdas" hidden="1">{0,#N/A,FALSE,0}</definedName>
    <definedName name="dsff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localSheetId="11" hidden="1">{"'Sheet1'!$L$16"}</definedName>
    <definedName name="dsfghty" hidden="1">{"'Sheet1'!$L$16"}</definedName>
    <definedName name="dsfkljsd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localSheetId="11" hidden="1">{"hilight3",#N/A,FALSE,"HILIGHT3"}</definedName>
    <definedName name="dsfs" hidden="1">{"hilight3",#N/A,FALSE,"HILIGHT3"}</definedName>
    <definedName name="ds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localSheetId="10" hidden="1">#REF!</definedName>
    <definedName name="dsggggggggggggggg" hidden="1">#REF!</definedName>
    <definedName name="dsgsdgsd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localSheetId="11" hidden="1">{#N/A,#N/A,TRUE,"SUM";#N/A,#N/A,TRUE,"EE";#N/A,#N/A,TRUE,"AC";#N/A,#N/A,TRUE,"SN"}</definedName>
    <definedName name="DSJKLDE" hidden="1">{#N/A,#N/A,TRUE,"SUM";#N/A,#N/A,TRUE,"EE";#N/A,#N/A,TRUE,"AC";#N/A,#N/A,TRUE,"SN"}</definedName>
    <definedName name="dsovd" localSheetId="11" hidden="1">{"'Sheet1'!$L$16"}</definedName>
    <definedName name="dsovd" localSheetId="25" hidden="1">{"'Sheet1'!$L$16"}</definedName>
    <definedName name="dsovd" localSheetId="24" hidden="1">{"'Sheet1'!$L$16"}</definedName>
    <definedName name="dsovd" localSheetId="22" hidden="1">{"'Sheet1'!$L$16"}</definedName>
    <definedName name="dsovd" localSheetId="0" hidden="1">{"'Sheet1'!$L$16"}</definedName>
    <definedName name="dsovd" hidden="1">{"'Sheet1'!$L$16"}</definedName>
    <definedName name="dssa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 localSheetId="10">#REF!</definedName>
    <definedName name="DT">#REF!</definedName>
    <definedName name="DTA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localSheetId="11" hidden="1">{"'Sheet1'!$L$16"}</definedName>
    <definedName name="dtctnd" hidden="1">{"'Sheet1'!$L$16"}</definedName>
    <definedName name="DTI" localSheetId="11" hidden="1">{#N/A,#N/A,FALSE,"CCTV"}</definedName>
    <definedName name="DTI" hidden="1">{#N/A,#N/A,FALSE,"CCTV"}</definedName>
    <definedName name="dtrr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localSheetId="11" hidden="1">{#N/A,#N/A,FALSE,"CCTV"}</definedName>
    <definedName name="DTYUDTUI" hidden="1">{#N/A,#N/A,FALSE,"CCTV"}</definedName>
    <definedName name="DVB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localSheetId="10" hidden="1">[17]Quantity!#REF!</definedName>
    <definedName name="DWPRICE" localSheetId="25" hidden="1">#REF!</definedName>
    <definedName name="DWPRICE" localSheetId="24" hidden="1">#REF!</definedName>
    <definedName name="DWPRICE" localSheetId="22" hidden="1">#REF!</definedName>
    <definedName name="DWPRICE" localSheetId="0" hidden="1">#REF!</definedName>
    <definedName name="DWPRICE" hidden="1">[17]Quantity!#REF!</definedName>
    <definedName name="DXFTH" localSheetId="11" hidden="1">{"'매출계획'!$D$2"}</definedName>
    <definedName name="DXFTH" hidden="1">{"'매출계획'!$D$2"}</definedName>
    <definedName name="dxsa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localSheetId="11" hidden="1">{#N/A,#N/A,FALSE,"Chung"}</definedName>
    <definedName name="dyrrrr" hidden="1">{#N/A,#N/A,FALSE,"Chung"}</definedName>
    <definedName name="DZHADH" localSheetId="11" hidden="1">{"'Sheet1'!$L$16"}</definedName>
    <definedName name="DZHADH" hidden="1">{"'Sheet1'!$L$16"}</definedName>
    <definedName name="e" localSheetId="11" hidden="1">{"'Sheet1'!$L$16"}</definedName>
    <definedName name="e" hidden="1">{"'Sheet1'!$L$16"}</definedName>
    <definedName name="e?rr" localSheetId="11" hidden="1">{#N/A,#N/A,FALSE,"Chi tiÆt"}</definedName>
    <definedName name="e?rr" hidden="1">{#N/A,#N/A,FALSE,"Chi tiÆt"}</definedName>
    <definedName name="e4t3t34t43" localSheetId="11" hidden="1">{#N/A,#N/A,FALSE,"Gesamt";#N/A,#N/A,FALSE,"Ree KG";#N/A,#N/A,FALSE,"Ree Inter";#N/A,#N/A,FALSE,"BTM";#N/A,#N/A,FALSE,"GmbH";#N/A,#N/A,FALSE,"Sonstige"}</definedName>
    <definedName name="e4t3t34t43" hidden="1">{#N/A,#N/A,FALSE,"Gesamt";#N/A,#N/A,FALSE,"Ree KG";#N/A,#N/A,FALSE,"Ree Inter";#N/A,#N/A,FALSE,"BTM";#N/A,#N/A,FALSE,"GmbH";#N/A,#N/A,FALSE,"Sonstige"}</definedName>
    <definedName name="ear" localSheetId="10" hidden="1">#REF!</definedName>
    <definedName name="ear" hidden="1">#REF!</definedName>
    <definedName name="EARF" localSheetId="11" hidden="1">{"'매출계획'!$D$2"}</definedName>
    <definedName name="EARF" hidden="1">{"'매출계획'!$D$2"}</definedName>
    <definedName name="EASRYG" localSheetId="11" hidden="1">{"'매출계획'!$D$2"}</definedName>
    <definedName name="EASRYG" hidden="1">{"'매출계획'!$D$2"}</definedName>
    <definedName name="edewr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localSheetId="10" hidden="1">#REF!</definedName>
    <definedName name="edqseqweqwe" hidden="1">#REF!</definedName>
    <definedName name="ee" localSheetId="11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localSheetId="11" hidden="1">{"revsale",#N/A,FALSE,"REV-ยุพดี"}</definedName>
    <definedName name="eee" localSheetId="0" hidden="1">{"revsale",#N/A,FALSE,"REV-ยุพดี"}</definedName>
    <definedName name="eee" hidden="1">{"revsale",#N/A,FALSE,"REV-ยุพดี"}</definedName>
    <definedName name="eee.exe" localSheetId="11" hidden="1">{#N/A,#N/A,FALSE,"Chi tiÆt"}</definedName>
    <definedName name="eee.exe" hidden="1">{#N/A,#N/A,FALSE,"Chi tiÆt"}</definedName>
    <definedName name="eeeeeeeeeee" localSheetId="11" hidden="1">{"'Feb 99'!$A$1:$G$30"}</definedName>
    <definedName name="eeeeeeeeeee" hidden="1">{"'Feb 99'!$A$1:$G$30"}</definedName>
    <definedName name="EEEEEEEEEEEEEEEEEE" localSheetId="11" hidden="1">{"'Feb 99'!$A$1:$G$30"}</definedName>
    <definedName name="EEEEEEEEEEEEEEEEEE" hidden="1">{"'Feb 99'!$A$1:$G$30"}</definedName>
    <definedName name="eeeeeeeeeeeeeeeeeee" localSheetId="11" hidden="1">{#VALUE!,#N/A,FALSE,0}</definedName>
    <definedName name="eeeeeeeeeeeeeeeeeee" hidden="1">{#VALUE!,#N/A,FALSE,0}</definedName>
    <definedName name="eeeetwrwrqR" localSheetId="10" hidden="1">#REF!</definedName>
    <definedName name="eeeetwrwrqR" hidden="1">#REF!</definedName>
    <definedName name="eer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localSheetId="11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gew4gq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localSheetId="11" hidden="1">{"'Sheet1'!$L$16"}</definedName>
    <definedName name="egsf" hidden="1">{"'Sheet1'!$L$16"}</definedName>
    <definedName name="egtewt4qetq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localSheetId="11" hidden="1">{#N/A,#N/A,FALSE,"Gesamt";#N/A,#N/A,FALSE,"Ree KG";#N/A,#N/A,FALSE,"Ree Inter";#N/A,#N/A,FALSE,"BTM";#N/A,#N/A,FALSE,"GmbH";#N/A,#N/A,FALSE,"Sonstige"}</definedName>
    <definedName name="egtt" hidden="1">{#N/A,#N/A,FALSE,"Gesamt";#N/A,#N/A,FALSE,"Ree KG";#N/A,#N/A,FALSE,"Ree Inter";#N/A,#N/A,FALSE,"BTM";#N/A,#N/A,FALSE,"GmbH";#N/A,#N/A,FALSE,"Sonstige"}</definedName>
    <definedName name="eoue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localSheetId="11" hidden="1">{"'Sheet1'!$L$16"}</definedName>
    <definedName name="eqeq" hidden="1">{"'Sheet1'!$L$16"}</definedName>
    <definedName name="eqeqe" localSheetId="10" hidden="1">#REF!</definedName>
    <definedName name="eqeqe" hidden="1">#REF!</definedName>
    <definedName name="eqtw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localSheetId="11" hidden="1">{#N/A,#N/A,FALSE,"CCTV"}</definedName>
    <definedName name="ER" hidden="1">{#N/A,#N/A,FALSE,"CCTV"}</definedName>
    <definedName name="erjgioseru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 localSheetId="10">#REF!</definedName>
    <definedName name="ERP">#REF!</definedName>
    <definedName name="erre" localSheetId="11" hidden="1">{"weichwaren",#N/A,FALSE,"Liste 1";"hartwaren",#N/A,FALSE,"Liste 1";"food",#N/A,FALSE,"Liste 1";"fleisch",#N/A,FALSE,"Liste 1"}</definedName>
    <definedName name="erre" hidden="1">{"weichwaren",#N/A,FALSE,"Liste 1";"hartwaren",#N/A,FALSE,"Liste 1";"food",#N/A,FALSE,"Liste 1";"fleisch",#N/A,FALSE,"Liste 1"}</definedName>
    <definedName name="errr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localSheetId="11" hidden="1">{"'매출계획'!$D$2"}</definedName>
    <definedName name="ERTG" hidden="1">{"'매출계획'!$D$2"}</definedName>
    <definedName name="ertt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localSheetId="11" hidden="1">{"cashflow",#N/A,FALSE,"CASHFLOW "}</definedName>
    <definedName name="erwerw" hidden="1">{"cashflow",#N/A,FALSE,"CASHFLOW "}</definedName>
    <definedName name="eryasery" localSheetId="11" hidden="1">{#N/A,#N/A,FALSE,"CCTV"}</definedName>
    <definedName name="eryasery" hidden="1">{#N/A,#N/A,FALSE,"CCTV"}</definedName>
    <definedName name="erye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localSheetId="11" hidden="1">{"hilight1",#N/A,FALSE,"HILIGHT1"}</definedName>
    <definedName name="es" hidden="1">{"hilight1",#N/A,FALSE,"HILIGHT1"}</definedName>
    <definedName name="et4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localSheetId="11" hidden="1">{#N/A,#N/A,FALSE,"Gesamt";#N/A,#N/A,FALSE,"Ree KG";#N/A,#N/A,FALSE,"Ree Inter";#N/A,#N/A,FALSE,"BTM";#N/A,#N/A,FALSE,"GmbH";#N/A,#N/A,FALSE,"Sonstige"}</definedName>
    <definedName name="etetteet" hidden="1">{#N/A,#N/A,FALSE,"Gesamt";#N/A,#N/A,FALSE,"Ree KG";#N/A,#N/A,FALSE,"Ree Inter";#N/A,#N/A,FALSE,"BTM";#N/A,#N/A,FALSE,"GmbH";#N/A,#N/A,FALSE,"Sonstige"}</definedName>
    <definedName name="etetteet_1" localSheetId="11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localSheetId="11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localSheetId="11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localSheetId="11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localSheetId="11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localSheetId="11" hidden="1">{"'Sheet1'!$L$16"}</definedName>
    <definedName name="etewtwt" hidden="1">{"'Sheet1'!$L$16"}</definedName>
    <definedName name="etw4t4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localSheetId="11" hidden="1">{#N/A,#N/A,FALSE,"Chi tiÆt"}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localSheetId="11" hidden="1">{"revable",#N/A,FALSE,"REVABLE"}</definedName>
    <definedName name="ew" hidden="1">{"revable",#N/A,FALSE,"REVABLE"}</definedName>
    <definedName name="EWADAGDDS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localSheetId="11" hidden="1">{"'ตัวอย่าง'!$A$1:$O$21"}</definedName>
    <definedName name="ewe" localSheetId="0" hidden="1">{"'ตัวอย่าง'!$A$1:$O$21"}</definedName>
    <definedName name="ewe" hidden="1">{"'ตัวอย่าง'!$A$1:$O$21"}</definedName>
    <definedName name="eweqw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localSheetId="11" hidden="1">{"'Sheet1'!$L$16"}</definedName>
    <definedName name="ewetwq" hidden="1">{"'Sheet1'!$L$16"}</definedName>
    <definedName name="ewtqw3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 localSheetId="10">#REF!</definedName>
    <definedName name="Excise">#REF!</definedName>
    <definedName name="Expectations" localSheetId="10">#REF!</definedName>
    <definedName name="Expectations">#REF!</definedName>
    <definedName name="Expenses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localSheetId="11" hidden="1">{"'ตัวอย่าง'!$A$1:$O$21"}</definedName>
    <definedName name="EXPORT_รายหน่วยงาน" localSheetId="0" hidden="1">{"'ตัวอย่าง'!$A$1:$O$21"}</definedName>
    <definedName name="EXPORT_รายหน่วยงาน" hidden="1">{"'ตัวอย่าง'!$A$1:$O$21"}</definedName>
    <definedName name="EXR" localSheetId="10">#REF!</definedName>
    <definedName name="EXR" localSheetId="26">[18]Asm.!$B$2</definedName>
    <definedName name="EXR">#REF!</definedName>
    <definedName name="EY" localSheetId="11" hidden="1">{"'Feb 99'!$A$1:$G$30"}</definedName>
    <definedName name="EY" hidden="1">{"'Feb 99'!$A$1:$G$30"}</definedName>
    <definedName name="eyteyt" localSheetId="11" hidden="1">{#N/A,#N/A,FALSE,"CCTV"}</definedName>
    <definedName name="eyteyt" hidden="1">{#N/A,#N/A,FALSE,"CCTV"}</definedName>
    <definedName name="eytre" localSheetId="11" hidden="1">{#N/A,#N/A,FALSE,"CCTV"}</definedName>
    <definedName name="eytre" hidden="1">{#N/A,#N/A,FALSE,"CCTV"}</definedName>
    <definedName name="F" localSheetId="11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." localSheetId="11" hidden="1">Stat Key #REF!</definedName>
    <definedName name="F." localSheetId="10" hidden="1">Stat Key #REF!</definedName>
    <definedName name="f." localSheetId="0" hidden="1">{"'ตัวอย่าง'!$A$1:$O$21"}</definedName>
    <definedName name="F." hidden="1">Stat Key #REF!</definedName>
    <definedName name="F6A" localSheetId="11" hidden="1">{"'Sheet1'!$L$16"}</definedName>
    <definedName name="F6A" hidden="1">{"'Sheet1'!$L$16"}</definedName>
    <definedName name="F6B" localSheetId="11" hidden="1">{"'Sheet1'!$L$16"}</definedName>
    <definedName name="F6B" hidden="1">{"'Sheet1'!$L$16"}</definedName>
    <definedName name="fabr" localSheetId="11" hidden="1">{"'Bidfailed'!$D$2:$AB$14","'Bidfailed'!$D$4:$AB$4"}</definedName>
    <definedName name="fabr" hidden="1">{"'Bidfailed'!$D$2:$AB$14","'Bidfailed'!$D$4:$AB$4"}</definedName>
    <definedName name="FACTORY" localSheetId="11" hidden="1">{#N/A,#N/A,TRUE,"SUM";#N/A,#N/A,TRUE,"EE";#N/A,#N/A,TRUE,"AC";#N/A,#N/A,TRUE,"SN"}</definedName>
    <definedName name="FACTORY" hidden="1">{#N/A,#N/A,TRUE,"SUM";#N/A,#N/A,TRUE,"EE";#N/A,#N/A,TRUE,"AC";#N/A,#N/A,TRUE,"SN"}</definedName>
    <definedName name="FADS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localSheetId="11" hidden="1">{"'Sheet1'!$L$16"}</definedName>
    <definedName name="fagsgkgdyhg" hidden="1">{"'Sheet1'!$L$16"}</definedName>
    <definedName name="fas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localSheetId="11" hidden="1">{#N/A,#N/A,FALSE,"CCTV"}</definedName>
    <definedName name="fasfs" hidden="1">{#N/A,#N/A,FALSE,"CCTV"}</definedName>
    <definedName name="fbj" localSheetId="11" hidden="1">{#N/A,#N/A,FALSE,"CCTV"}</definedName>
    <definedName name="fbj" hidden="1">{#N/A,#N/A,FALSE,"CCTV"}</definedName>
    <definedName name="fc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localSheetId="10" hidden="1">#REF!</definedName>
    <definedName name="FCode" localSheetId="25" hidden="1">#REF!</definedName>
    <definedName name="FCode" hidden="1">#REF!</definedName>
    <definedName name="fd" localSheetId="11" hidden="1">{0,#N/A,FALSE,0}</definedName>
    <definedName name="fd" hidden="1">{0,#N/A,FALSE,0}</definedName>
    <definedName name="fdasfds" localSheetId="11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11" hidden="1">{#N/A,#N/A,FALSE,"CCTV"}</definedName>
    <definedName name="fddfhdfhdgh" hidden="1">{#N/A,#N/A,FALSE,"CCTV"}</definedName>
    <definedName name="fddss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localSheetId="11" hidden="1">{#N/A,#N/A,FALSE,"CCTV"}</definedName>
    <definedName name="fdf" hidden="1">{#N/A,#N/A,FALSE,"CCTV"}</definedName>
    <definedName name="fdfdf" localSheetId="11" hidden="1">{"HK PR",#N/A,FALSE,"HK";"SUMMARY",#N/A,FALSE,"PAYROLL";"SUMMARY",#N/A,FALSE,"PAYROLL";"HK PR",#N/A,FALSE,"HK"}</definedName>
    <definedName name="fdfdf" localSheetId="25" hidden="1">{"HK PR",#N/A,FALSE,"HK";"SUMMARY",#N/A,FALSE,"PAYROLL";"SUMMARY",#N/A,FALSE,"PAYROLL";"HK PR",#N/A,FALSE,"HK"}</definedName>
    <definedName name="fdfdf" localSheetId="24" hidden="1">{"HK PR",#N/A,FALSE,"HK";"SUMMARY",#N/A,FALSE,"PAYROLL";"SUMMARY",#N/A,FALSE,"PAYROLL";"HK PR",#N/A,FALSE,"HK"}</definedName>
    <definedName name="fdfdf" localSheetId="22" hidden="1">{"HK PR",#N/A,FALSE,"HK";"SUMMARY",#N/A,FALSE,"PAYROLL";"SUMMARY",#N/A,FALSE,"PAYROLL";"HK PR",#N/A,FALSE,"HK"}</definedName>
    <definedName name="fdfdf" localSheetId="0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[19]!MeasureList</definedName>
    <definedName name="fdgjf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localSheetId="11" hidden="1">{"cashflow",#N/A,FALSE,"CASHFLOW "}</definedName>
    <definedName name="fds" hidden="1">{"cashflow",#N/A,FALSE,"CASHFLOW "}</definedName>
    <definedName name="fdsaf" localSheetId="11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ASDF" localSheetId="11" hidden="1">{#N/A,#N/A,FALSE,"CCTV"}</definedName>
    <definedName name="FDSFASDF" hidden="1">{#N/A,#N/A,FALSE,"CCTV"}</definedName>
    <definedName name="FDTYIDTIY" localSheetId="11" hidden="1">{#N/A,#N/A,FALSE,"CCTV"}</definedName>
    <definedName name="FDTYIDTIY" hidden="1">{#N/A,#N/A,FALSE,"CCTV"}</definedName>
    <definedName name="fdvjsidf" localSheetId="11" hidden="1">{"'Sheet1'!$L$16"}</definedName>
    <definedName name="fdvjsidf" hidden="1">{"'Sheet1'!$L$16"}</definedName>
    <definedName name="f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localSheetId="11" hidden="1">{"fleisch",#N/A,FALSE,"WG HK";"food",#N/A,FALSE,"WG HK";"hartwaren",#N/A,FALSE,"WG HK";"weichwaren",#N/A,FALSE,"WG HK"}</definedName>
    <definedName name="feineer" hidden="1">{"fleisch",#N/A,FALSE,"WG HK";"food",#N/A,FALSE,"WG HK";"hartwaren",#N/A,FALSE,"WG HK";"weichwaren",#N/A,FALSE,"WG HK"}</definedName>
    <definedName name="feuille" localSheetId="1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localSheetId="1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localSheetId="1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localSheetId="1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localSheetId="1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localSheetId="1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localSheetId="11" hidden="1">{"'ตัวอย่าง'!$A$1:$O$21"}</definedName>
    <definedName name="ff" localSheetId="0" hidden="1">{"'照明目录'!$A$1:$H$31"}</definedName>
    <definedName name="ff" hidden="1">{"'ตัวอย่าง'!$A$1:$O$21"}</definedName>
    <definedName name="ffdgg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11" hidden="1">{"'매출계획'!$D$2"}</definedName>
    <definedName name="fff" hidden="1">{"'매출계획'!$D$2"}</definedName>
    <definedName name="fff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localSheetId="11" hidden="1">{#N/A,#N/A,TRUE,"SUM";#N/A,#N/A,TRUE,"EE";#N/A,#N/A,TRUE,"AC";#N/A,#N/A,TRUE,"SN"}</definedName>
    <definedName name="ffffd" hidden="1">{#N/A,#N/A,TRUE,"SUM";#N/A,#N/A,TRUE,"EE";#N/A,#N/A,TRUE,"AC";#N/A,#N/A,TRUE,"SN"}</definedName>
    <definedName name="ffffff" localSheetId="11" hidden="1">{#N/A,#N/A,FALSE,"CCTV"}</definedName>
    <definedName name="ffffff" hidden="1">{#N/A,#N/A,FALSE,"CCTV"}</definedName>
    <definedName name="fffffffffffff" localSheetId="11" hidden="1">Cost #REF!</definedName>
    <definedName name="fffffffffffff" localSheetId="10" hidden="1">Cost #REF!</definedName>
    <definedName name="fffffffffffff" hidden="1">Cost #REF!</definedName>
    <definedName name="fg" localSheetId="11" hidden="1">{"'Sheet1'!$L$16"}</definedName>
    <definedName name="fg" hidden="1">{"'Sheet1'!$L$16"}</definedName>
    <definedName name="fgafg" localSheetId="10" hidden="1">#REF!</definedName>
    <definedName name="fgafg" localSheetId="25" hidden="1">#REF!</definedName>
    <definedName name="fgafg" hidden="1">#REF!</definedName>
    <definedName name="fgd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localSheetId="11" hidden="1">{#N/A,#N/A,FALSE,"Admin";#N/A,#N/A,FALSE,"Other"}</definedName>
    <definedName name="fgdtrff" hidden="1">{#N/A,#N/A,FALSE,"Admin";#N/A,#N/A,FALSE,"Other"}</definedName>
    <definedName name="FGF" localSheetId="11" hidden="1">{#N/A,#N/A,FALSE,"CCTV"}</definedName>
    <definedName name="FGF" hidden="1">{#N/A,#N/A,FALSE,"CCTV"}</definedName>
    <definedName name="fgfgfgfg" localSheetId="10" hidden="1">#REF!</definedName>
    <definedName name="fgfgfgfg" localSheetId="2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25" hidden="1">{"HK PR",#N/A,FALSE,"HK";"SUMMARY",#N/A,FALSE,"PAYROLL";"SUMMARY",#N/A,FALSE,"PAYROLL";"HK PR",#N/A,FALSE,"HK"}</definedName>
    <definedName name="fggdfg" localSheetId="24" hidden="1">{"HK PR",#N/A,FALSE,"HK";"SUMMARY",#N/A,FALSE,"PAYROLL";"SUMMARY",#N/A,FALSE,"PAYROLL";"HK PR",#N/A,FALSE,"HK"}</definedName>
    <definedName name="fggdfg" localSheetId="22" hidden="1">{"HK PR",#N/A,FALSE,"HK";"SUMMARY",#N/A,FALSE,"PAYROLL";"SUMMARY",#N/A,FALSE,"PAYROLL";"HK PR",#N/A,FALSE,"HK"}</definedName>
    <definedName name="fggdfg" localSheetId="0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GGHJ" localSheetId="11" hidden="1">{#N/A,#N/A,FALSE,"CCTV"}</definedName>
    <definedName name="FGGHJ" hidden="1">{#N/A,#N/A,FALSE,"CCTV"}</definedName>
    <definedName name="fggjdfg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localSheetId="11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gh" localSheetId="11" hidden="1">{"'매출계획'!$D$2"}</definedName>
    <definedName name="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" hidden="1">{"'매출계획'!$D$2"}</definedName>
    <definedName name="FGHD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localSheetId="11" hidden="1">{#N/A,#N/A,FALSE,"CCTV"}</definedName>
    <definedName name="fghdgh" hidden="1">{#N/A,#N/A,FALSE,"CCTV"}</definedName>
    <definedName name="fgh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localSheetId="11" hidden="1">{"'매출계획'!$D$2"}</definedName>
    <definedName name="FGHFG" hidden="1">{"'매출계획'!$D$2"}</definedName>
    <definedName name="fghgfh" localSheetId="11" hidden="1">{"'Sheet1'!$L$16"}</definedName>
    <definedName name="fghgfh" hidden="1">{"'Sheet1'!$L$16"}</definedName>
    <definedName name="FGHGS" localSheetId="11" hidden="1">{"'매출계획'!$D$2"}</definedName>
    <definedName name="FGHGS" hidden="1">{"'매출계획'!$D$2"}</definedName>
    <definedName name="fghkfghk" localSheetId="11" hidden="1">{#N/A,#N/A,FALSE,"CCTV"}</definedName>
    <definedName name="fghkfghk" hidden="1">{#N/A,#N/A,FALSE,"CCTV"}</definedName>
    <definedName name="fghkk" localSheetId="11" hidden="1">{#N/A,#N/A,FALSE,"CCTV"}</definedName>
    <definedName name="fghkk" hidden="1">{#N/A,#N/A,FALSE,"CCTV"}</definedName>
    <definedName name="FGJFJ" localSheetId="11" hidden="1">{#N/A,#N/A,FALSE,"CCTV"}</definedName>
    <definedName name="FGJFJ" hidden="1">{#N/A,#N/A,FALSE,"CCTV"}</definedName>
    <definedName name="fgjhhj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localSheetId="11" hidden="1">{#N/A,#N/A,FALSE,"CCTV"}</definedName>
    <definedName name="fgkdghk" hidden="1">{#N/A,#N/A,FALSE,"CCTV"}</definedName>
    <definedName name="fgngndnfdifndhdvnhfdiujfidjf" localSheetId="11" hidden="1">{#N/A,#N/A,FALSE,"Aging Summary";#N/A,#N/A,FALSE,"Ratio Analysis";#N/A,#N/A,FALSE,"Test 120 Day Accts";#N/A,#N/A,FALSE,"Tickmarks"}</definedName>
    <definedName name="fgngndnfdifndhdvnhfdiujfidjf" hidden="1">{#N/A,#N/A,FALSE,"Aging Summary";#N/A,#N/A,FALSE,"Ratio Analysis";#N/A,#N/A,FALSE,"Test 120 Day Accts";#N/A,#N/A,FALSE,"Tickmarks"}</definedName>
    <definedName name="fgsfgsdg" localSheetId="11" hidden="1">{#N/A,#N/A,FALSE,"Gesamt";#N/A,#N/A,FALSE,"Ree KG";#N/A,#N/A,FALSE,"Ree Inter";#N/A,#N/A,FALSE,"BTM";#N/A,#N/A,FALSE,"GmbH";#N/A,#N/A,FALSE,"Sonstige"}</definedName>
    <definedName name="fgsfgsdg" hidden="1">{#N/A,#N/A,FALSE,"Gesamt";#N/A,#N/A,FALSE,"Ree KG";#N/A,#N/A,FALSE,"Ree Inter";#N/A,#N/A,FALSE,"BTM";#N/A,#N/A,FALSE,"GmbH";#N/A,#N/A,FALSE,"Sonstige"}</definedName>
    <definedName name="fgtry" localSheetId="11" hidden="1">{"'Shipments'!$A$1:$DA$45"}</definedName>
    <definedName name="fgtry" hidden="1">{"'Shipments'!$A$1:$DA$45"}</definedName>
    <definedName name="fh" localSheetId="11" hidden="1">{"revsale",#N/A,FALSE,"REV-ยุพดี"}</definedName>
    <definedName name="fh" hidden="1">{"revsale",#N/A,FALSE,"REV-ยุพดี"}</definedName>
    <definedName name="fhdfh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localSheetId="11" hidden="1">{"revable",#N/A,FALSE,"REVABLE"}</definedName>
    <definedName name="fhgfhgh" hidden="1">{"revable",#N/A,FALSE,"REVABLE"}</definedName>
    <definedName name="fhgjfghfghgf" localSheetId="11" hidden="1">{#N/A,#N/A,FALSE,"CCTV"}</definedName>
    <definedName name="fhgjfghfghgf" hidden="1">{#N/A,#N/A,FALSE,"CCTV"}</definedName>
    <definedName name="fhjl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localSheetId="11" hidden="1">{#N/A,#N/A,FALSE,"CCTV"}</definedName>
    <definedName name="FHKF" hidden="1">{#N/A,#N/A,FALSE,"CCTV"}</definedName>
    <definedName name="FHKFHK" localSheetId="11" hidden="1">{#N/A,#N/A,FALSE,"Chi tiÆt"}</definedName>
    <definedName name="FHKFHK" hidden="1">{#N/A,#N/A,FALSE,"Chi tiÆt"}</definedName>
    <definedName name="fhrh" localSheetId="11" hidden="1">{"level1",#N/A,FALSE,"1_LEV";"LEVEL1",#N/A,FALSE,"1_LEV"}</definedName>
    <definedName name="fhrh" hidden="1">{"level1",#N/A,FALSE,"1_LEV";"LEVEL1",#N/A,FALSE,"1_LEV"}</definedName>
    <definedName name="FHSD" localSheetId="11" hidden="1">{"'매출계획'!$D$2"}</definedName>
    <definedName name="FHSD" hidden="1">{"'매출계획'!$D$2"}</definedName>
    <definedName name="FiCo" localSheetId="10" hidden="1">#REF!</definedName>
    <definedName name="FiCo" localSheetId="25" hidden="1">#REF!</definedName>
    <definedName name="FiCo" hidden="1">#REF!</definedName>
    <definedName name="File.Type" localSheetId="10" hidden="1">#REF!</definedName>
    <definedName name="File.Type" hidden="1">#REF!</definedName>
    <definedName name="Fill" localSheetId="10" hidden="1">#REF!</definedName>
    <definedName name="Fill" hidden="1">#REF!</definedName>
    <definedName name="Finanacialsys" localSheetId="10">#REF!</definedName>
    <definedName name="Finanacialsys">#REF!</definedName>
    <definedName name="Financialsys" localSheetId="10">#REF!</definedName>
    <definedName name="Financialsys">#REF!</definedName>
    <definedName name="FiveYPLN" localSheetId="11" hidden="1">{"'Bidfailed'!$D$2:$AB$14","'Bidfailed'!$D$4:$AB$4"}</definedName>
    <definedName name="FiveYPLN" hidden="1">{"'Bidfailed'!$D$2:$AB$14","'Bidfailed'!$D$4:$AB$4"}</definedName>
    <definedName name="Fixedoverhea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localSheetId="11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gjd" localSheetId="11" hidden="1">{#N/A,#N/A,FALSE,"CCTV"}</definedName>
    <definedName name="fjdgjd" hidden="1">{#N/A,#N/A,FALSE,"CCTV"}</definedName>
    <definedName name="FJHGJ" localSheetId="11" hidden="1">{#N/A,#N/A,FALSE,"CCTV"}</definedName>
    <definedName name="FJHGJ" hidden="1">{#N/A,#N/A,FALSE,"CCTV"}</definedName>
    <definedName name="fjladjfla" hidden="1">5</definedName>
    <definedName name="fjl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localSheetId="11" hidden="1">{"'Sheet1'!$L$16"}</definedName>
    <definedName name="FJY" hidden="1">{"'Sheet1'!$L$16"}</definedName>
    <definedName name="fkfgk" localSheetId="11" hidden="1">{#N/A,#N/A,FALSE,"CCTV"}</definedName>
    <definedName name="fkfgk" hidden="1">{#N/A,#N/A,FALSE,"CCTV"}</definedName>
    <definedName name="fkijgitjgtigjmrkfeofkoekfrjfrijfrfjr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R" localSheetId="11" hidden="1">{#N/A,#N/A,FALSE,"CCTV"}</definedName>
    <definedName name="FOR" hidden="1">{#N/A,#N/A,FALSE,"CCTV"}</definedName>
    <definedName name="FOREVER" localSheetId="11" hidden="1">{#N/A,#N/A,FALSE,"Chi tiÆt"}</definedName>
    <definedName name="FOREVER" localSheetId="25" hidden="1">{#N/A,#N/A,FALSE,"Chi tiÆt"}</definedName>
    <definedName name="FOREVER" localSheetId="24" hidden="1">{#N/A,#N/A,FALSE,"Chi tiÆt"}</definedName>
    <definedName name="FOREVER" localSheetId="22" hidden="1">{#N/A,#N/A,FALSE,"Chi tiÆt"}</definedName>
    <definedName name="FOREVER" localSheetId="0" hidden="1">{#N/A,#N/A,FALSE,"Chi tiÆt"}</definedName>
    <definedName name="FOREVER" hidden="1">{#N/A,#N/A,FALSE,"Chi tiÆt"}</definedName>
    <definedName name="FORMAT" localSheetId="11" hidden="1">{#N/A,#N/A,FALSE,"CCTV"}</definedName>
    <definedName name="FORMAT" hidden="1">{#N/A,#N/A,FALSE,"CCTV"}</definedName>
    <definedName name="FPTsubsidaries" localSheetId="11" hidden="1">{#N/A,#N/A,FALSE,"Chi tiÆt"}</definedName>
    <definedName name="FPTsubsidaries" hidden="1">{#N/A,#N/A,FALSE,"Chi tiÆt"}</definedName>
    <definedName name="fr" localSheetId="11" hidden="1">{"'Sheet1'!$A$1:$H$145"}</definedName>
    <definedName name="fr" hidden="1">{"'Sheet1'!$A$1:$H$145"}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localSheetId="11" hidden="1">{"'Sheet1'!$L$16"}</definedName>
    <definedName name="frtyiri" hidden="1">{"'Sheet1'!$L$16"}</definedName>
    <definedName name="fs" localSheetId="11" hidden="1">{#N/A,#N/A,FALSE,"CCTV"}</definedName>
    <definedName name="fs" hidden="1">{#N/A,#N/A,FALSE,"CCTV"}</definedName>
    <definedName name="fsdfdsf" localSheetId="11" hidden="1">{"HK PR",#N/A,FALSE,"HK";"SUMMARY",#N/A,FALSE,"PAYROLL";"SUMMARY",#N/A,FALSE,"PAYROLL";"HK PR",#N/A,FALSE,"HK"}</definedName>
    <definedName name="fsdfdsf" localSheetId="25" hidden="1">{"HK PR",#N/A,FALSE,"HK";"SUMMARY",#N/A,FALSE,"PAYROLL";"SUMMARY",#N/A,FALSE,"PAYROLL";"HK PR",#N/A,FALSE,"HK"}</definedName>
    <definedName name="fsdfdsf" localSheetId="24" hidden="1">{"HK PR",#N/A,FALSE,"HK";"SUMMARY",#N/A,FALSE,"PAYROLL";"SUMMARY",#N/A,FALSE,"PAYROLL";"HK PR",#N/A,FALSE,"HK"}</definedName>
    <definedName name="fsdfdsf" localSheetId="22" hidden="1">{"HK PR",#N/A,FALSE,"HK";"SUMMARY",#N/A,FALSE,"PAYROLL";"SUMMARY",#N/A,FALSE,"PAYROLL";"HK PR",#N/A,FALSE,"HK"}</definedName>
    <definedName name="fsdfdsf" localSheetId="0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sfwsrf" localSheetId="10" hidden="1">#REF!</definedName>
    <definedName name="fsfwsrf" hidden="1">#REF!</definedName>
    <definedName name="ftgh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localSheetId="11" hidden="1">{#N/A,#N/A,FALSE,"CCTV"}</definedName>
    <definedName name="FTIDTI" hidden="1">{#N/A,#N/A,FALSE,"CCTV"}</definedName>
    <definedName name="FTYIDTYI" localSheetId="11" hidden="1">{#N/A,#N/A,FALSE,"CCTV"}</definedName>
    <definedName name="FTYIDTYI" hidden="1">{#N/A,#N/A,FALSE,"CCTV"}</definedName>
    <definedName name="ftyiryiu" localSheetId="11" hidden="1">{"'Sheet1'!$L$16"}</definedName>
    <definedName name="ftyiryiu" hidden="1">{"'Sheet1'!$L$16"}</definedName>
    <definedName name="fyukoyui" localSheetId="11" hidden="1">{#N/A,#N/A,FALSE,"CCTV"}</definedName>
    <definedName name="fyukoyui" hidden="1">{#N/A,#N/A,FALSE,"CCTV"}</definedName>
    <definedName name="g" localSheetId="11" hidden="1">{"'매출계획'!$D$2"}</definedName>
    <definedName name="g" hidden="1">{"'매출계획'!$D$2"}</definedName>
    <definedName name="G.EX" localSheetId="11" hidden="1">{#N/A,#N/A,FALSE,"CCTV"}</definedName>
    <definedName name="G.EX" hidden="1">{#N/A,#N/A,FALSE,"CCTV"}</definedName>
    <definedName name="ga" localSheetId="11" hidden="1">{#N/A,#N/A,FALSE,"SPLIT1";#N/A,#N/A,FALSE,"SPLIT2";#N/A,#N/A,FALSE,"TELEX";#N/A,#N/A,FALSE,"TELEX"}</definedName>
    <definedName name="ga" hidden="1">{#N/A,#N/A,FALSE,"SPLIT1";#N/A,#N/A,FALSE,"SPLIT2";#N/A,#N/A,FALSE,"TELEX";#N/A,#N/A,FALSE,"TELEX"}</definedName>
    <definedName name="GAAP" localSheetId="11" hidden="1">{#N/A,#N/A,FALSE,"Assessment";#N/A,#N/A,FALSE,"Staffing";#N/A,#N/A,FALSE,"Hires";#N/A,#N/A,FALSE,"Assumptions"}</definedName>
    <definedName name="GAAP" localSheetId="0" hidden="1">{#N/A,#N/A,FALSE,"Assessment";#N/A,#N/A,FALSE,"Staffing";#N/A,#N/A,FALSE,"Hires";#N/A,#N/A,FALSE,"Assumptions"}</definedName>
    <definedName name="GAAP" hidden="1">{#N/A,#N/A,FALSE,"Assessment";#N/A,#N/A,FALSE,"Staffing";#N/A,#N/A,FALSE,"Hires";#N/A,#N/A,FALSE,"Assumptions"}</definedName>
    <definedName name="gads" localSheetId="11" hidden="1">{#N/A,#N/A,FALSE,"CCTV"}</definedName>
    <definedName name="gads" hidden="1">{#N/A,#N/A,FALSE,"CCTV"}</definedName>
    <definedName name="GAFG" localSheetId="11" hidden="1">{"'매출계획'!$D$2"}</definedName>
    <definedName name="GAFG" hidden="1">{"'매출계획'!$D$2"}</definedName>
    <definedName name="ga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localSheetId="11" hidden="1">{"'매출계획'!$D$2"}</definedName>
    <definedName name="GB" hidden="1">{"'매출계획'!$D$2"}</definedName>
    <definedName name="GDE" localSheetId="11" hidden="1">{"'매출계획'!$D$2"}</definedName>
    <definedName name="GDE" hidden="1">{"'매출계획'!$D$2"}</definedName>
    <definedName name="GDFG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localSheetId="11" hidden="1">{"PRINT_EST",#N/A,FALSE,"ESTMON"}</definedName>
    <definedName name="gdgd" hidden="1">{"PRINT_EST",#N/A,FALSE,"ESTMON"}</definedName>
    <definedName name="gdh" localSheetId="11" hidden="1">{#N/A,#N/A,FALSE,"CCTV"}</definedName>
    <definedName name="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dh" hidden="1">{#N/A,#N/A,FALSE,"CCTV"}</definedName>
    <definedName name="GDHJN" localSheetId="11" hidden="1">{"'매출계획'!$D$2"}</definedName>
    <definedName name="GDHJN" hidden="1">{"'매출계획'!$D$2"}</definedName>
    <definedName name="gehe" localSheetId="11" hidden="1">{"Tages_D",#N/A,FALSE,"Tagesbericht";"Tages_PL",#N/A,FALSE,"Tagesbericht"}</definedName>
    <definedName name="gehe" hidden="1">{"Tages_D",#N/A,FALSE,"Tagesbericht";"Tages_PL",#N/A,FALSE,"Tagesbericht"}</definedName>
    <definedName name="GENERAL" localSheetId="10">#REF!,#REF!,#REF!,#REF!,#REF!,#REF!,#REF!</definedName>
    <definedName name="GENERAL">#REF!,#REF!,#REF!,#REF!,#REF!,#REF!,#REF!</definedName>
    <definedName name="geresdsd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localSheetId="11" hidden="1">{"'매출계획'!$D$2"}</definedName>
    <definedName name="GF" hidden="1">{"'매출계획'!$D$2"}</definedName>
    <definedName name="gfdsfgdsg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11" hidden="1">{"'매출계획'!$D$2"}</definedName>
    <definedName name="GFH" hidden="1">{"'매출계획'!$D$2"}</definedName>
    <definedName name="GFHJH" localSheetId="11" hidden="1">{#N/A,#N/A,FALSE,"CCTV"}</definedName>
    <definedName name="GFHJH" hidden="1">{#N/A,#N/A,FALSE,"CCTV"}</definedName>
    <definedName name="gfjgfh" localSheetId="11" hidden="1">{#N/A,#N/A,FALSE,"CCTV"}</definedName>
    <definedName name="gfjgfh" hidden="1">{#N/A,#N/A,FALSE,"CCTV"}</definedName>
    <definedName name="gfjgfhfg" localSheetId="11" hidden="1">{#N/A,#N/A,FALSE,"CCTV"}</definedName>
    <definedName name="gfjgfhfg" hidden="1">{#N/A,#N/A,FALSE,"CCTV"}</definedName>
    <definedName name="GFKGF" localSheetId="11" hidden="1">{#N/A,#N/A,FALSE,"CCTV"}</definedName>
    <definedName name="GFKGF" hidden="1">{#N/A,#N/A,FALSE,"CCTV"}</definedName>
    <definedName name="gfs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localSheetId="11" hidden="1">{"'ตัวอย่าง'!$A$1:$O$21"}</definedName>
    <definedName name="gg" localSheetId="0" hidden="1">{"'ตัวอย่าง'!$A$1:$O$21"}</definedName>
    <definedName name="gg" hidden="1">{"'ตัวอย่าง'!$A$1:$O$21"}</definedName>
    <definedName name="gg_1" localSheetId="11" hidden="1">{"'Sheet1'!$L$16"}</definedName>
    <definedName name="gg_1" hidden="1">{"'Sheet1'!$L$16"}</definedName>
    <definedName name="gg_1_1" localSheetId="11" hidden="1">{"'Sheet1'!$L$16"}</definedName>
    <definedName name="gg_1_1" hidden="1">{"'Sheet1'!$L$16"}</definedName>
    <definedName name="gg_1_1_1" localSheetId="11" hidden="1">{"'Sheet1'!$L$16"}</definedName>
    <definedName name="gg_1_1_1" hidden="1">{"'Sheet1'!$L$16"}</definedName>
    <definedName name="gg_1_1_2" localSheetId="11" hidden="1">{"'Sheet1'!$L$16"}</definedName>
    <definedName name="gg_1_1_2" hidden="1">{"'Sheet1'!$L$16"}</definedName>
    <definedName name="gg_1_2" localSheetId="11" hidden="1">{"'Sheet1'!$L$16"}</definedName>
    <definedName name="gg_1_2" hidden="1">{"'Sheet1'!$L$16"}</definedName>
    <definedName name="gg_1_3" localSheetId="11" hidden="1">{"'Sheet1'!$L$16"}</definedName>
    <definedName name="gg_1_3" hidden="1">{"'Sheet1'!$L$16"}</definedName>
    <definedName name="gg_2" localSheetId="11" hidden="1">{"'Sheet1'!$L$16"}</definedName>
    <definedName name="gg_2" hidden="1">{"'Sheet1'!$L$16"}</definedName>
    <definedName name="gg_2_1" localSheetId="11" hidden="1">{"'Sheet1'!$L$16"}</definedName>
    <definedName name="gg_2_1" hidden="1">{"'Sheet1'!$L$16"}</definedName>
    <definedName name="gg_2_2" localSheetId="11" hidden="1">{"'Sheet1'!$L$16"}</definedName>
    <definedName name="gg_2_2" hidden="1">{"'Sheet1'!$L$16"}</definedName>
    <definedName name="gg_3" localSheetId="11" hidden="1">{"'Sheet1'!$L$16"}</definedName>
    <definedName name="gg_3" hidden="1">{"'Sheet1'!$L$16"}</definedName>
    <definedName name="gg_4" localSheetId="11" hidden="1">{"'Sheet1'!$L$16"}</definedName>
    <definedName name="gg_4" hidden="1">{"'Sheet1'!$L$16"}</definedName>
    <definedName name="GGF" localSheetId="11" hidden="1">{#N/A,#N/A,FALSE,"CCTV"}</definedName>
    <definedName name="GGF" hidden="1">{#N/A,#N/A,FALSE,"CCTV"}</definedName>
    <definedName name="GGG" localSheetId="11" hidden="1">{"'매출계획'!$D$2"}</definedName>
    <definedName name="GGG" hidden="1">{"'매출계획'!$D$2"}</definedName>
    <definedName name="ggg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localSheetId="11" hidden="1">{"'매출계획'!$D$2"}</definedName>
    <definedName name="GGGG" hidden="1">{"'매출계획'!$D$2"}</definedName>
    <definedName name="ggggg" localSheetId="11" hidden="1">{#N/A,#N/A,FALSE,"Gesamt";#N/A,#N/A,FALSE,"Ree KG";#N/A,#N/A,FALSE,"Ree Inter";#N/A,#N/A,FALSE,"BTM";#N/A,#N/A,FALSE,"GmbH";#N/A,#N/A,FALSE,"Sonstige"}</definedName>
    <definedName name="ggggg" hidden="1">{#N/A,#N/A,FALSE,"Gesamt";#N/A,#N/A,FALSE,"Ree KG";#N/A,#N/A,FALSE,"Ree Inter";#N/A,#N/A,FALSE,"BTM";#N/A,#N/A,FALSE,"GmbH";#N/A,#N/A,FALSE,"Sonstige"}</definedName>
    <definedName name="ggggggggg" localSheetId="11" hidden="1">{#N/A,#N/A,FALSE,"Sheet1"}</definedName>
    <definedName name="ggggggggg" hidden="1">{#N/A,#N/A,FALSE,"Sheet1"}</definedName>
    <definedName name="ggggggggggggggggg" localSheetId="11" hidden="1">{#N/A,#N/A,FALSE,"Sheet1"}</definedName>
    <definedName name="ggggggggggggggggg" hidden="1">{#N/A,#N/A,FALSE,"Sheet1"}</definedName>
    <definedName name="ggh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localSheetId="11" hidden="1">{"revsale",#N/A,FALSE,"REV-ยุพดี"}</definedName>
    <definedName name="gh" localSheetId="0" hidden="1">{"revsale",#N/A,FALSE,"REV-ยุพดี"}</definedName>
    <definedName name="gh" hidden="1">{"revsale",#N/A,FALSE,"REV-ยุพดี"}</definedName>
    <definedName name="ghd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localSheetId="11" hidden="1">{"HK PR",#N/A,FALSE,"HK";"SUMMARY",#N/A,FALSE,"PAYROLL";"SUMMARY",#N/A,FALSE,"PAYROLL";"HK PR",#N/A,FALSE,"HK"}</definedName>
    <definedName name="ghdfgdf" localSheetId="25" hidden="1">{"HK PR",#N/A,FALSE,"HK";"SUMMARY",#N/A,FALSE,"PAYROLL";"SUMMARY",#N/A,FALSE,"PAYROLL";"HK PR",#N/A,FALSE,"HK"}</definedName>
    <definedName name="ghdfgdf" localSheetId="24" hidden="1">{"HK PR",#N/A,FALSE,"HK";"SUMMARY",#N/A,FALSE,"PAYROLL";"SUMMARY",#N/A,FALSE,"PAYROLL";"HK PR",#N/A,FALSE,"HK"}</definedName>
    <definedName name="ghdfgdf" localSheetId="22" hidden="1">{"HK PR",#N/A,FALSE,"HK";"SUMMARY",#N/A,FALSE,"PAYROLL";"SUMMARY",#N/A,FALSE,"PAYROLL";"HK PR",#N/A,FALSE,"HK"}</definedName>
    <definedName name="ghdfgdf" localSheetId="0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DJN" localSheetId="11" hidden="1">{"'매출계획'!$D$2"}</definedName>
    <definedName name="GHDJN" hidden="1">{"'매출계획'!$D$2"}</definedName>
    <definedName name="GHF" localSheetId="11" hidden="1">{#N/A,#N/A,FALSE,"sum";#N/A,#N/A,FALSE,"MARTV";#N/A,#N/A,FALSE,"APRTV"}</definedName>
    <definedName name="GHF" localSheetId="25" hidden="1">{#N/A,#N/A,FALSE,"sum";#N/A,#N/A,FALSE,"MARTV";#N/A,#N/A,FALSE,"APRTV"}</definedName>
    <definedName name="GHF" localSheetId="24" hidden="1">{#N/A,#N/A,FALSE,"sum";#N/A,#N/A,FALSE,"MARTV";#N/A,#N/A,FALSE,"APRTV"}</definedName>
    <definedName name="GHF" localSheetId="22" hidden="1">{#N/A,#N/A,FALSE,"sum";#N/A,#N/A,FALSE,"MARTV";#N/A,#N/A,FALSE,"APRTV"}</definedName>
    <definedName name="GHF" localSheetId="0" hidden="1">{#N/A,#N/A,FALSE,"sum";#N/A,#N/A,FALSE,"MARTV";#N/A,#N/A,FALSE,"APRTV"}</definedName>
    <definedName name="GHF" hidden="1">{#N/A,#N/A,FALSE,"sum";#N/A,#N/A,FALSE,"MARTV";#N/A,#N/A,FALSE,"APRTV"}</definedName>
    <definedName name="ghfg" localSheetId="11" hidden="1">{#N/A,#N/A,FALSE,"CCTV"}</definedName>
    <definedName name="ghfg" hidden="1">{#N/A,#N/A,FALSE,"CCTV"}</definedName>
    <definedName name="GHG" localSheetId="11" hidden="1">{"'매출계획'!$D$2"}</definedName>
    <definedName name="GHG" hidden="1">{"'매출계획'!$D$2"}</definedName>
    <definedName name="ghghj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localSheetId="11" hidden="1">{"'Sheet1'!$L$16"}</definedName>
    <definedName name="GHHHS" hidden="1">{"'Sheet1'!$L$16"}</definedName>
    <definedName name="ghiug" localSheetId="11" hidden="1">{"'Sheet1'!$L$16"}</definedName>
    <definedName name="ghiug" hidden="1">{"'Sheet1'!$L$16"}</definedName>
    <definedName name="GHJDM" localSheetId="11" hidden="1">{"'매출계획'!$D$2"}</definedName>
    <definedName name="GHJDM" hidden="1">{"'매출계획'!$D$2"}</definedName>
    <definedName name="ghjf" localSheetId="11" hidden="1">{#N/A,#N/A,FALSE,"Chi tiÆt"}</definedName>
    <definedName name="ghjf" hidden="1">{#N/A,#N/A,FALSE,"Chi tiÆt"}</definedName>
    <definedName name="ghjh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localSheetId="11" hidden="1">{#N/A,#N/A,FALSE,"CCTV"}</definedName>
    <definedName name="GHKCD" hidden="1">{#N/A,#N/A,FALSE,"CCTV"}</definedName>
    <definedName name="GHM" localSheetId="11" hidden="1">{"'매출계획'!$D$2"}</definedName>
    <definedName name="GHM" hidden="1">{"'매출계획'!$D$2"}</definedName>
    <definedName name="ghnnn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localSheetId="11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jdjhfdj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localSheetId="11" hidden="1">{#N/A,#N/A,FALSE,"CCTV"}</definedName>
    <definedName name="gjh" hidden="1">{#N/A,#N/A,FALSE,"CCTV"}</definedName>
    <definedName name="GJVIF" localSheetId="11" hidden="1">{"Profit",#N/A,FALSE,"4500(12)";"Capital",#N/A,FALSE,"4500(12)";"Profit",#N/A,FALSE,"Cisco4000";"Capital",#N/A,FALSE,"Cisco4000"}</definedName>
    <definedName name="GJVIF" localSheetId="25" hidden="1">{"Profit",#N/A,FALSE,"4500(12)";"Capital",#N/A,FALSE,"4500(12)";"Profit",#N/A,FALSE,"Cisco4000";"Capital",#N/A,FALSE,"Cisco4000"}</definedName>
    <definedName name="GJVIF" localSheetId="24" hidden="1">{"Profit",#N/A,FALSE,"4500(12)";"Capital",#N/A,FALSE,"4500(12)";"Profit",#N/A,FALSE,"Cisco4000";"Capital",#N/A,FALSE,"Cisco4000"}</definedName>
    <definedName name="GJVIF" localSheetId="22" hidden="1">{"Profit",#N/A,FALSE,"4500(12)";"Capital",#N/A,FALSE,"4500(12)";"Profit",#N/A,FALSE,"Cisco4000";"Capital",#N/A,FALSE,"Cisco4000"}</definedName>
    <definedName name="GJVIF" localSheetId="0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k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localSheetId="11" hidden="1">{#N/A,#N/A,FALSE,"CCTV"}</definedName>
    <definedName name="GKVHK" hidden="1">{#N/A,#N/A,FALSE,"CCTV"}</definedName>
    <definedName name="glgh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localSheetId="11" hidden="1">{"HK PR",#N/A,FALSE,"HK";"SUMMARY",#N/A,FALSE,"PAYROLL";"SUMMARY",#N/A,FALSE,"PAYROLL";"HK PR",#N/A,FALSE,"HK"}</definedName>
    <definedName name="gnfg" localSheetId="25" hidden="1">{"HK PR",#N/A,FALSE,"HK";"SUMMARY",#N/A,FALSE,"PAYROLL";"SUMMARY",#N/A,FALSE,"PAYROLL";"HK PR",#N/A,FALSE,"HK"}</definedName>
    <definedName name="gnfg" localSheetId="24" hidden="1">{"HK PR",#N/A,FALSE,"HK";"SUMMARY",#N/A,FALSE,"PAYROLL";"SUMMARY",#N/A,FALSE,"PAYROLL";"HK PR",#N/A,FALSE,"HK"}</definedName>
    <definedName name="gnfg" localSheetId="22" hidden="1">{"HK PR",#N/A,FALSE,"HK";"SUMMARY",#N/A,FALSE,"PAYROLL";"SUMMARY",#N/A,FALSE,"PAYROLL";"HK PR",#N/A,FALSE,"HK"}</definedName>
    <definedName name="gnfg" localSheetId="0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NJ" localSheetId="11" hidden="1">{"'매출계획'!$D$2"}</definedName>
    <definedName name="GNJ" hidden="1">{"'매출계획'!$D$2"}</definedName>
    <definedName name="Goh" localSheetId="10" hidden="1">#REF!</definedName>
    <definedName name="Goh" hidden="1">#REF!</definedName>
    <definedName name="GohLi" localSheetId="10" hidden="1">#REF!</definedName>
    <definedName name="GohLi" hidden="1">#REF!</definedName>
    <definedName name="GP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 localSheetId="10">#REF!</definedName>
    <definedName name="GrossUp">#REF!</definedName>
    <definedName name="group_matters" localSheetId="10">#REF!</definedName>
    <definedName name="group_matters">#REF!</definedName>
    <definedName name="grtrff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localSheetId="11" hidden="1">{"'Sheet1'!$L$16"}</definedName>
    <definedName name="gsrgwrg" hidden="1">{"'Sheet1'!$L$16"}</definedName>
    <definedName name="GTH" localSheetId="11" hidden="1">{"'매출계획'!$D$2"}</definedName>
    <definedName name="GTH" hidden="1">{"'매출계획'!$D$2"}</definedName>
    <definedName name="gthhj" localSheetId="11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localSheetId="11" hidden="1">{"'Sheet1'!$L$16"}</definedName>
    <definedName name="GTM" localSheetId="25" hidden="1">{"'Sheet1'!$L$16"}</definedName>
    <definedName name="GTM" localSheetId="24" hidden="1">{"'Sheet1'!$L$16"}</definedName>
    <definedName name="GTM" localSheetId="22" hidden="1">{"'Sheet1'!$L$16"}</definedName>
    <definedName name="GTM" localSheetId="0" hidden="1">{"'Sheet1'!$L$16"}</definedName>
    <definedName name="GTM" hidden="1">{"'Sheet1'!$L$16"}</definedName>
    <definedName name="gtrg" localSheetId="11" hidden="1">{#N/A,#N/A,FALSE,"Gesamt";#N/A,#N/A,FALSE,"Ree KG";#N/A,#N/A,FALSE,"Ree Inter";#N/A,#N/A,FALSE,"BTM";#N/A,#N/A,FALSE,"GmbH";#N/A,#N/A,FALSE,"Sonstige"}</definedName>
    <definedName name="gtrg" hidden="1">{#N/A,#N/A,FALSE,"Gesamt";#N/A,#N/A,FALSE,"Ree KG";#N/A,#N/A,FALSE,"Ree Inter";#N/A,#N/A,FALSE,"BTM";#N/A,#N/A,FALSE,"GmbH";#N/A,#N/A,FALSE,"Sonstige"}</definedName>
    <definedName name="gtt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localSheetId="11" hidden="1">{"'Bidfailed'!$D$2:$AB$14","'Bidfailed'!$D$4:$AB$4"}</definedName>
    <definedName name="guide" hidden="1">{"'Bidfailed'!$D$2:$AB$14","'Bidfailed'!$D$4:$AB$4"}</definedName>
    <definedName name="GV" localSheetId="11" hidden="1">{#N/A,#N/A,FALSE,"CCTV"}</definedName>
    <definedName name="GV" hidden="1">{#N/A,#N/A,FALSE,"CCTV"}</definedName>
    <definedName name="gwegte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localSheetId="11" hidden="1">{"'Sheet1'!$L$16"}</definedName>
    <definedName name="h" localSheetId="0" hidden="1">{"'Sheet1'!$L$16"}</definedName>
    <definedName name="h" hidden="1">{"'Sheet1'!$L$16"}</definedName>
    <definedName name="h_1" localSheetId="11" hidden="1">{"'Sheet1'!$L$16"}</definedName>
    <definedName name="h_1" hidden="1">{"'Sheet1'!$L$16"}</definedName>
    <definedName name="h_1_1" localSheetId="11" hidden="1">{"'Sheet1'!$L$16"}</definedName>
    <definedName name="h_1_1" hidden="1">{"'Sheet1'!$L$16"}</definedName>
    <definedName name="h_1_1_1" localSheetId="11" hidden="1">{"'Sheet1'!$L$16"}</definedName>
    <definedName name="h_1_1_1" hidden="1">{"'Sheet1'!$L$16"}</definedName>
    <definedName name="h_1_1_2" localSheetId="11" hidden="1">{"'Sheet1'!$L$16"}</definedName>
    <definedName name="h_1_1_2" hidden="1">{"'Sheet1'!$L$16"}</definedName>
    <definedName name="h_2_1" localSheetId="11" hidden="1">{"'Sheet1'!$L$16"}</definedName>
    <definedName name="h_2_1" hidden="1">{"'Sheet1'!$L$16"}</definedName>
    <definedName name="h_2_1_1" localSheetId="11" hidden="1">{"'Sheet1'!$L$16"}</definedName>
    <definedName name="h_2_1_1" hidden="1">{"'Sheet1'!$L$16"}</definedName>
    <definedName name="h_2_1_2" localSheetId="11" hidden="1">{"'Sheet1'!$L$16"}</definedName>
    <definedName name="h_2_1_2" hidden="1">{"'Sheet1'!$L$16"}</definedName>
    <definedName name="h_4" localSheetId="11" hidden="1">{"'Sheet1'!$L$16"}</definedName>
    <definedName name="h_4" hidden="1">{"'Sheet1'!$L$16"}</definedName>
    <definedName name="h_4_1" localSheetId="11" hidden="1">{"'Sheet1'!$L$16"}</definedName>
    <definedName name="h_4_1" hidden="1">{"'Sheet1'!$L$16"}</definedName>
    <definedName name="h_4_2" localSheetId="11" hidden="1">{"'Sheet1'!$L$16"}</definedName>
    <definedName name="h_4_2" hidden="1">{"'Sheet1'!$L$16"}</definedName>
    <definedName name="h_5" localSheetId="11" hidden="1">{"'Sheet1'!$L$16"}</definedName>
    <definedName name="h_5" hidden="1">{"'Sheet1'!$L$16"}</definedName>
    <definedName name="H1_05" localSheetId="11" hidden="1">{"PAGE 1",#N/A,FALSE,"หน้า 1,2,3";"PAGE 2",#N/A,FALSE,"หน้า 1,2,3";"PAGE 3",#N/A,FALSE,"หน้า 1,2,3"}</definedName>
    <definedName name="H1_05" localSheetId="0" hidden="1">{"PAGE 1",#N/A,FALSE,"หน้า 1,2,3";"PAGE 2",#N/A,FALSE,"หน้า 1,2,3";"PAGE 3",#N/A,FALSE,"หน้า 1,2,3"}</definedName>
    <definedName name="H1_05" hidden="1">{"PAGE 1",#N/A,FALSE,"หน้า 1,2,3";"PAGE 2",#N/A,FALSE,"หน้า 1,2,3";"PAGE 3",#N/A,FALSE,"หน้า 1,2,3"}</definedName>
    <definedName name="h9eruh" localSheetId="11" hidden="1">{"'Sheet1'!$L$16"}</definedName>
    <definedName name="h9eru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0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ha" localSheetId="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localSheetId="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localSheetId="11" hidden="1">{"'Sheet1'!$L$16"}</definedName>
    <definedName name="hanh" localSheetId="25" hidden="1">{"'Sheet1'!$L$16"}</definedName>
    <definedName name="hanh" localSheetId="24" hidden="1">{"'Sheet1'!$L$16"}</definedName>
    <definedName name="hanh" localSheetId="22" hidden="1">{"'Sheet1'!$L$16"}</definedName>
    <definedName name="hanh" localSheetId="0" hidden="1">{"'Sheet1'!$L$16"}</definedName>
    <definedName name="hanh" hidden="1">{"'Sheet1'!$L$16"}</definedName>
    <definedName name="Hạnh" localSheetId="11" hidden="1">{"'Sheet1'!$L$16"}</definedName>
    <definedName name="Hạnh" hidden="1">{"'Sheet1'!$L$16"}</definedName>
    <definedName name="HANHNHAN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localSheetId="11" hidden="1">{"'Sheet1'!$L$16"}</definedName>
    <definedName name="Hậu" hidden="1">{"'Sheet1'!$L$16"}</definedName>
    <definedName name="hbbbbbb" localSheetId="11" hidden="1">{"'Sheet1'!$L$16"}</definedName>
    <definedName name="hbbbbbb" localSheetId="25" hidden="1">{"'Sheet1'!$L$16"}</definedName>
    <definedName name="hbbbbbb" localSheetId="24" hidden="1">{"'Sheet1'!$L$16"}</definedName>
    <definedName name="hbbbbbb" localSheetId="22" hidden="1">{"'Sheet1'!$L$16"}</definedName>
    <definedName name="hbbbbbb" localSheetId="0" hidden="1">{"'Sheet1'!$L$16"}</definedName>
    <definedName name="hbbbbbb" hidden="1">{"'Sheet1'!$L$16"}</definedName>
    <definedName name="HDB" localSheetId="10" hidden="1">#REF!</definedName>
    <definedName name="HDB" hidden="1">#REF!</definedName>
    <definedName name="hedhfsd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localSheetId="11" hidden="1">{#N/A,#N/A,FALSE,"CCTV"}</definedName>
    <definedName name="hfdgfdg" hidden="1">{#N/A,#N/A,FALSE,"CCTV"}</definedName>
    <definedName name="hfgdas" localSheetId="10" hidden="1">#REF!</definedName>
    <definedName name="hfgdas" localSheetId="25" hidden="1">#REF!</definedName>
    <definedName name="hfgdas" hidden="1">#REF!</definedName>
    <definedName name="HFGHFG" localSheetId="11" hidden="1">{#N/A,#N/A,FALSE,"CCTV"}</definedName>
    <definedName name="HFGHFG" hidden="1">{#N/A,#N/A,FALSE,"CCTV"}</definedName>
    <definedName name="hfhf" localSheetId="11" hidden="1">{"level1",#N/A,FALSE,"1_LEV";"LEVEL1",#N/A,FALSE,"1_LEV"}</definedName>
    <definedName name="hfhf" hidden="1">{"level1",#N/A,FALSE,"1_LEV";"LEVEL1",#N/A,FALSE,"1_LEV"}</definedName>
    <definedName name="hfhfj" localSheetId="11" hidden="1">{"income",#N/A,FALSE,"INCOME"}</definedName>
    <definedName name="hfhfj" hidden="1">{"income",#N/A,FALSE,"INCOME"}</definedName>
    <definedName name="hfjh" localSheetId="11" hidden="1">{#N/A,#N/A,FALSE,"CCTV"}</definedName>
    <definedName name="hfjh" hidden="1">{#N/A,#N/A,FALSE,"CCTV"}</definedName>
    <definedName name="hfjhhjj" localSheetId="11" hidden="1">{#N/A,#N/A,FALSE,"CCTV"}</definedName>
    <definedName name="hfjhhjj" hidden="1">{#N/A,#N/A,FALSE,"CCTV"}</definedName>
    <definedName name="hfjjgjgjg" localSheetId="11" hidden="1">{"'Sheet1'!$L$16"}</definedName>
    <definedName name="hfjjgjgjg" hidden="1">{"'Sheet1'!$L$16"}</definedName>
    <definedName name="hfs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localSheetId="11" hidden="1">{#N/A,#N/A,FALSE,"CCTV"}</definedName>
    <definedName name="HGF" hidden="1">{#N/A,#N/A,FALSE,"CCTV"}</definedName>
    <definedName name="HGFD" localSheetId="11" hidden="1">{"'매출계획'!$D$2"}</definedName>
    <definedName name="HGFD" hidden="1">{"'매출계획'!$D$2"}</definedName>
    <definedName name="hgh" localSheetId="11" hidden="1">{"'TOTAL'!$A$1:$AG$20"}</definedName>
    <definedName name="hgh" localSheetId="0" hidden="1">{"'TOTAL'!$A$1:$AG$20"}</definedName>
    <definedName name="hgh" hidden="1">{"'TOTAL'!$A$1:$AG$20"}</definedName>
    <definedName name="hghghg" localSheetId="11" hidden="1">{"HK PR",#N/A,FALSE,"HK";"SUMMARY",#N/A,FALSE,"PAYROLL";"SUMMARY",#N/A,FALSE,"PAYROLL";"HK PR",#N/A,FALSE,"HK"}</definedName>
    <definedName name="hghghg" localSheetId="25" hidden="1">{"HK PR",#N/A,FALSE,"HK";"SUMMARY",#N/A,FALSE,"PAYROLL";"SUMMARY",#N/A,FALSE,"PAYROLL";"HK PR",#N/A,FALSE,"HK"}</definedName>
    <definedName name="hghghg" localSheetId="24" hidden="1">{"HK PR",#N/A,FALSE,"HK";"SUMMARY",#N/A,FALSE,"PAYROLL";"SUMMARY",#N/A,FALSE,"PAYROLL";"HK PR",#N/A,FALSE,"HK"}</definedName>
    <definedName name="hghghg" localSheetId="22" hidden="1">{"HK PR",#N/A,FALSE,"HK";"SUMMARY",#N/A,FALSE,"PAYROLL";"SUMMARY",#N/A,FALSE,"PAYROLL";"HK PR",#N/A,FALSE,"HK"}</definedName>
    <definedName name="hghghg" localSheetId="0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25" hidden="1">{"'Sheet1'!$L$16"}</definedName>
    <definedName name="hghghghg" localSheetId="24" hidden="1">{"'Sheet1'!$L$16"}</definedName>
    <definedName name="hghghghg" localSheetId="22" hidden="1">{"'Sheet1'!$L$16"}</definedName>
    <definedName name="hghghghg" localSheetId="0" hidden="1">{"'Sheet1'!$L$16"}</definedName>
    <definedName name="hghghghg" hidden="1">{"'Sheet1'!$L$16"}</definedName>
    <definedName name="hghjg" localSheetId="11" hidden="1">{"'Sheet1'!$L$16"}</definedName>
    <definedName name="hghjg" hidden="1">{"'Sheet1'!$L$16"}</definedName>
    <definedName name="hgh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localSheetId="11" hidden="1">{#N/A,#N/A,FALSE,"CCTV"}</definedName>
    <definedName name="hgjfgh" hidden="1">{#N/A,#N/A,FALSE,"CCTV"}</definedName>
    <definedName name="hgjgfhgh" localSheetId="11" hidden="1">{#N/A,#N/A,FALSE,"CCTV"}</definedName>
    <definedName name="hgjgfhgh" hidden="1">{#N/A,#N/A,FALSE,"CCTV"}</definedName>
    <definedName name="hglkl" localSheetId="11" hidden="1">{#N/A,#N/A,FALSE,"CCTV"}</definedName>
    <definedName name="hglkl" hidden="1">{#N/A,#N/A,FALSE,"CCTV"}</definedName>
    <definedName name="hh" localSheetId="11" hidden="1">{"'Sheet1'!$L$16"}</definedName>
    <definedName name="hh" localSheetId="0" hidden="1">{"'Sheet1'!$L$16"}</definedName>
    <definedName name="hh" hidden="1">{"'Sheet1'!$L$16"}</definedName>
    <definedName name="hh_1" localSheetId="11" hidden="1">{"'Sheet1'!$L$16"}</definedName>
    <definedName name="hh_1" hidden="1">{"'Sheet1'!$L$16"}</definedName>
    <definedName name="hh_1_1" localSheetId="11" hidden="1">{"'Sheet1'!$L$16"}</definedName>
    <definedName name="hh_1_1" hidden="1">{"'Sheet1'!$L$16"}</definedName>
    <definedName name="hh_1_1_1" localSheetId="11" hidden="1">{"'Sheet1'!$L$16"}</definedName>
    <definedName name="hh_1_1_1" hidden="1">{"'Sheet1'!$L$16"}</definedName>
    <definedName name="hh_1_1_2" localSheetId="11" hidden="1">{"'Sheet1'!$L$16"}</definedName>
    <definedName name="hh_1_1_2" hidden="1">{"'Sheet1'!$L$16"}</definedName>
    <definedName name="hh_1_2" localSheetId="11" hidden="1">{"'Sheet1'!$L$16"}</definedName>
    <definedName name="hh_1_2" hidden="1">{"'Sheet1'!$L$16"}</definedName>
    <definedName name="hh_1_3" localSheetId="11" hidden="1">{"'Sheet1'!$L$16"}</definedName>
    <definedName name="hh_1_3" hidden="1">{"'Sheet1'!$L$16"}</definedName>
    <definedName name="hh_2" localSheetId="11" hidden="1">{"'Sheet1'!$L$16"}</definedName>
    <definedName name="hh_2" hidden="1">{"'Sheet1'!$L$16"}</definedName>
    <definedName name="hh_2_1" localSheetId="11" hidden="1">{"'Sheet1'!$L$16"}</definedName>
    <definedName name="hh_2_1" hidden="1">{"'Sheet1'!$L$16"}</definedName>
    <definedName name="hh_2_2" localSheetId="11" hidden="1">{"'Sheet1'!$L$16"}</definedName>
    <definedName name="hh_2_2" hidden="1">{"'Sheet1'!$L$16"}</definedName>
    <definedName name="hh_3" localSheetId="11" hidden="1">{"'Sheet1'!$L$16"}</definedName>
    <definedName name="hh_3" hidden="1">{"'Sheet1'!$L$16"}</definedName>
    <definedName name="hh_4" localSheetId="11" hidden="1">{"'Sheet1'!$L$16"}</definedName>
    <definedName name="hh_4" hidden="1">{"'Sheet1'!$L$16"}</definedName>
    <definedName name="hhh" localSheetId="11" hidden="1">{"'Sheet1'!$L$16"}</definedName>
    <definedName name="hhh" localSheetId="0" hidden="1">{"'Sheet1'!$L$16"}</definedName>
    <definedName name="hhh" hidden="1">{"'Sheet1'!$L$16"}</definedName>
    <definedName name="hhh_1" localSheetId="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localSheetId="11" hidden="1">{"'Sheet1'!$L$16"}</definedName>
    <definedName name="hhhh" localSheetId="25" hidden="1">{"'Sheet1'!$L$16"}</definedName>
    <definedName name="hhhh" localSheetId="24" hidden="1">{"'Sheet1'!$L$16"}</definedName>
    <definedName name="hhhh" localSheetId="22" hidden="1">{"'Sheet1'!$L$16"}</definedName>
    <definedName name="hhhh" localSheetId="0" hidden="1">{"'Sheet1'!$L$16"}</definedName>
    <definedName name="hhhh" hidden="1">{"'Sheet1'!$L$16"}</definedName>
    <definedName name="hhhhh" localSheetId="11" hidden="1">{"'Sheet1'!$L$16"}</definedName>
    <definedName name="hhhhh" localSheetId="25" hidden="1">{"'Sheet1'!$L$16"}</definedName>
    <definedName name="hhhhh" localSheetId="24" hidden="1">{"'Sheet1'!$L$16"}</definedName>
    <definedName name="hhhhh" localSheetId="22" hidden="1">{"'Sheet1'!$L$16"}</definedName>
    <definedName name="hhhhh" localSheetId="0" hidden="1">{"'Sheet1'!$L$16"}</definedName>
    <definedName name="hhhhh" hidden="1">{"'Sheet1'!$L$16"}</definedName>
    <definedName name="hhhhhh" localSheetId="11" hidden="1">{"'Sheet1'!$L$16"}</definedName>
    <definedName name="hhhhhh" localSheetId="25" hidden="1">{"'Sheet1'!$L$16"}</definedName>
    <definedName name="hhhhhh" localSheetId="24" hidden="1">{"'Sheet1'!$L$16"}</definedName>
    <definedName name="hhhhhh" localSheetId="22" hidden="1">{"'Sheet1'!$L$16"}</definedName>
    <definedName name="hhhhhh" localSheetId="0" hidden="1">{"'Sheet1'!$L$16"}</definedName>
    <definedName name="hhhhhh" hidden="1">{"'Sheet1'!$L$16"}</definedName>
    <definedName name="HHJH" localSheetId="11" hidden="1">{#N/A,#N/A,FALSE,"CCTV"}</definedName>
    <definedName name="HHJH" hidden="1">{#N/A,#N/A,FALSE,"CCTV"}</definedName>
    <definedName name="hht" localSheetId="10" hidden="1">#REF!</definedName>
    <definedName name="hht" hidden="1">#REF!</definedName>
    <definedName name="Hi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localSheetId="10" hidden="1">#REF!</definedName>
    <definedName name="HiddenRows" hidden="1">#REF!</definedName>
    <definedName name="hiep" localSheetId="11" hidden="1">{"'Sheet1'!$L$16"}</definedName>
    <definedName name="hiep" hidden="1">{"'Sheet1'!$L$16"}</definedName>
    <definedName name="HIEU" localSheetId="11" hidden="1">{"'Sheet1'!$L$16"}</definedName>
    <definedName name="HIEU" localSheetId="25" hidden="1">{"'Sheet1'!$L$16"}</definedName>
    <definedName name="HIEU" localSheetId="24" hidden="1">{"'Sheet1'!$L$16"}</definedName>
    <definedName name="HIEU" localSheetId="22" hidden="1">{"'Sheet1'!$L$16"}</definedName>
    <definedName name="HIEU" localSheetId="0" hidden="1">{"'Sheet1'!$L$16"}</definedName>
    <definedName name="HIEU" hidden="1">{"'Sheet1'!$L$16"}</definedName>
    <definedName name="hire" localSheetId="11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U" localSheetId="11" hidden="1">{"F3 detail",#N/A,FALSE,"F1";"F3 Presentation",#N/A,FALSE,"F3 "}</definedName>
    <definedName name="HIU" hidden="1">{"F3 detail",#N/A,FALSE,"F1";"F3 Presentation",#N/A,FALSE,"F3 "}</definedName>
    <definedName name="hj" localSheetId="11" hidden="1">{"hilight3",#N/A,FALSE,"HILIGHT3"}</definedName>
    <definedName name="hj" hidden="1">{"hilight3",#N/A,FALSE,"HILIGHT3"}</definedName>
    <definedName name="hjd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localSheetId="11" hidden="1">{"'Sheet1'!$L$16"}</definedName>
    <definedName name="hjjkl" localSheetId="25" hidden="1">{"'Sheet1'!$L$16"}</definedName>
    <definedName name="hjjkl" localSheetId="24" hidden="1">{"'Sheet1'!$L$16"}</definedName>
    <definedName name="hjjkl" localSheetId="22" hidden="1">{"'Sheet1'!$L$16"}</definedName>
    <definedName name="hjjkl" localSheetId="0" hidden="1">{"'Sheet1'!$L$16"}</definedName>
    <definedName name="hjjkl" hidden="1">{"'Sheet1'!$L$16"}</definedName>
    <definedName name="hjk" localSheetId="11" hidden="1">{"'Sheet1'!$L$16"}</definedName>
    <definedName name="hjk" hidden="1">{"'Sheet1'!$L$16"}</definedName>
    <definedName name="hjkgjh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localSheetId="11" hidden="1">{"Reader",#N/A,FALSE,"Summary";"Reader",#N/A,FALSE,"Buildup";"Reader",#N/A,FALSE,"Financials";"Reader",#N/A,FALSE,"Debt &amp; Other"}</definedName>
    <definedName name="HK" localSheetId="25" hidden="1">{"Reader",#N/A,FALSE,"Summary";"Reader",#N/A,FALSE,"Buildup";"Reader",#N/A,FALSE,"Financials";"Reader",#N/A,FALSE,"Debt &amp; Other"}</definedName>
    <definedName name="HK" localSheetId="24" hidden="1">{"Reader",#N/A,FALSE,"Summary";"Reader",#N/A,FALSE,"Buildup";"Reader",#N/A,FALSE,"Financials";"Reader",#N/A,FALSE,"Debt &amp; Other"}</definedName>
    <definedName name="HK" localSheetId="22" hidden="1">{"Reader",#N/A,FALSE,"Summary";"Reader",#N/A,FALSE,"Buildup";"Reader",#N/A,FALSE,"Financials";"Reader",#N/A,FALSE,"Debt &amp; Other"}</definedName>
    <definedName name="HK" localSheetId="0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25" hidden="1">{"Reader",#N/A,FALSE,"Summary";"Reader",#N/A,FALSE,"Buildup";"Reader",#N/A,FALSE,"Financials";"Reader",#N/A,FALSE,"Debt &amp; Other"}</definedName>
    <definedName name="hka" localSheetId="24" hidden="1">{"Reader",#N/A,FALSE,"Summary";"Reader",#N/A,FALSE,"Buildup";"Reader",#N/A,FALSE,"Financials";"Reader",#N/A,FALSE,"Debt &amp; Other"}</definedName>
    <definedName name="hka" localSheetId="22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localSheetId="11" hidden="1">{"revable",#N/A,FALSE,"REVABLE"}</definedName>
    <definedName name="hklk" hidden="1">{"revable",#N/A,FALSE,"REVABLE"}</definedName>
    <definedName name="hkö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localSheetId="11" hidden="1">{"income",#N/A,FALSE,"INCOME"}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localSheetId="11" hidden="1">{"'Sheet1'!$L$16"}</definedName>
    <definedName name="hoa" hidden="1">{"'Sheet1'!$L$16"}</definedName>
    <definedName name="hoangthiviet" localSheetId="11" hidden="1">{"'Sheet1'!$L$16"}</definedName>
    <definedName name="hoangthiviet" hidden="1">{"'Sheet1'!$L$16"}</definedName>
    <definedName name="hong" localSheetId="11" hidden="1">{"'Sheet1'!$L$16"}</definedName>
    <definedName name="hong" hidden="1">{"'Sheet1'!$L$16"}</definedName>
    <definedName name="hong_1" localSheetId="11" hidden="1">{"'Sheet1'!$L$16"}</definedName>
    <definedName name="hong_1" hidden="1">{"'Sheet1'!$L$16"}</definedName>
    <definedName name="HOUY" localSheetId="11" hidden="1">{#N/A,#N/A,FALSE,"CCTV"}</definedName>
    <definedName name="HOUY" hidden="1">{#N/A,#N/A,FALSE,"CCTV"}</definedName>
    <definedName name="hp" localSheetId="11" hidden="1">{"Reader",#N/A,FALSE,"Summary";"Reader",#N/A,FALSE,"Buildup";"Reader",#N/A,FALSE,"Financials";"Reader",#N/A,FALSE,"Debt &amp; Other"}</definedName>
    <definedName name="hp" localSheetId="25" hidden="1">{"Reader",#N/A,FALSE,"Summary";"Reader",#N/A,FALSE,"Buildup";"Reader",#N/A,FALSE,"Financials";"Reader",#N/A,FALSE,"Debt &amp; Other"}</definedName>
    <definedName name="hp" localSheetId="24" hidden="1">{"Reader",#N/A,FALSE,"Summary";"Reader",#N/A,FALSE,"Buildup";"Reader",#N/A,FALSE,"Financials";"Reader",#N/A,FALSE,"Debt &amp; Other"}</definedName>
    <definedName name="hp" localSheetId="22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q" localSheetId="11" hidden="1">{"'Sheet1'!$L$16"}</definedName>
    <definedName name="hq" hidden="1">{"'Sheet1'!$L$16"}</definedName>
    <definedName name="HRF" localSheetId="11" hidden="1">{"'매출계획'!$D$2"}</definedName>
    <definedName name="HRF" hidden="1">{"'매출계획'!$D$2"}</definedName>
    <definedName name="hrgjh" localSheetId="11" hidden="1">{"'Sheet1'!$L$16"}</definedName>
    <definedName name="hrgjh" hidden="1">{"'Sheet1'!$L$16"}</definedName>
    <definedName name="hs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localSheetId="11" hidden="1">{"'Sheet1'!$L$16"}</definedName>
    <definedName name="hsvgr7tvgb" hidden="1">{"'Sheet1'!$L$16"}</definedName>
    <definedName name="htg" localSheetId="11" hidden="1">{#N/A,#N/A,TRUE,"BT M200 da 10x20"}</definedName>
    <definedName name="htg" localSheetId="25" hidden="1">{#N/A,#N/A,TRUE,"BT M200 da 10x20"}</definedName>
    <definedName name="htg" localSheetId="24" hidden="1">{#N/A,#N/A,TRUE,"BT M200 da 10x20"}</definedName>
    <definedName name="htg" localSheetId="22" hidden="1">{#N/A,#N/A,TRUE,"BT M200 da 10x20"}</definedName>
    <definedName name="htg" localSheetId="0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25" hidden="1">{"'Sheet1'!$L$16"}</definedName>
    <definedName name="html" localSheetId="24" hidden="1">{"'Sheet1'!$L$16"}</definedName>
    <definedName name="html" localSheetId="22" hidden="1">{"'Sheet1'!$L$16"}</definedName>
    <definedName name="HTML" localSheetId="0" hidden="1">{"'照明目录'!$A$1:$H$31"}</definedName>
    <definedName name="html" hidden="1">{"'Sheet1'!$L$16"}</definedName>
    <definedName name="HTML_CodePage" localSheetId="25" hidden="1">950</definedName>
    <definedName name="HTML_CodePage" localSheetId="24" hidden="1">950</definedName>
    <definedName name="HTML_CodePage" localSheetId="22" hidden="1">950</definedName>
    <definedName name="HTML_CodePage" localSheetId="0" hidden="1">874</definedName>
    <definedName name="HTML_CodePage" hidden="1">874</definedName>
    <definedName name="HTML_Control" localSheetId="11" hidden="1">{"'Model'!$A$1:$N$53"}</definedName>
    <definedName name="HTML_Control" localSheetId="25" hidden="1">{"'Sheet1'!$L$16"}</definedName>
    <definedName name="HTML_Control" localSheetId="24" hidden="1">{"'Sheet1'!$L$16"}</definedName>
    <definedName name="HTML_Control" localSheetId="22" hidden="1">{"'Sheet1'!$L$16"}</definedName>
    <definedName name="HTML_Control" localSheetId="0" hidden="1">{"'Model'!$A$1:$N$53"}</definedName>
    <definedName name="HTML_Control" hidden="1">{"'Model'!$A$1:$N$53"}</definedName>
    <definedName name="HTML_Control_1" localSheetId="11" hidden="1">{"'Sheet1'!$L$16"}</definedName>
    <definedName name="HTML_Control_1" hidden="1">{"'Sheet1'!$L$16"}</definedName>
    <definedName name="HTML_Control_1_1" localSheetId="11" hidden="1">{"'Sheet1'!$L$16"}</definedName>
    <definedName name="HTML_Control_1_1" hidden="1">{"'Sheet1'!$L$16"}</definedName>
    <definedName name="HTML_Control_1_1_1" localSheetId="11" hidden="1">{"'Sheet1'!$L$16"}</definedName>
    <definedName name="HTML_Control_1_1_1" hidden="1">{"'Sheet1'!$L$16"}</definedName>
    <definedName name="HTML_Control_1_1_1_1" localSheetId="11" hidden="1">{"'Sheet1'!$L$16"}</definedName>
    <definedName name="HTML_Control_1_1_1_1" hidden="1">{"'Sheet1'!$L$16"}</definedName>
    <definedName name="HTML_Control_1_1_1_1_1" localSheetId="11" hidden="1">{"'Sheet1'!$L$16"}</definedName>
    <definedName name="HTML_Control_1_1_1_1_1" hidden="1">{"'Sheet1'!$L$16"}</definedName>
    <definedName name="HTML_Control_1_1_1_1_2" localSheetId="11" hidden="1">{"'Sheet1'!$L$16"}</definedName>
    <definedName name="HTML_Control_1_1_1_1_2" hidden="1">{"'Sheet1'!$L$16"}</definedName>
    <definedName name="HTML_Control_1_1_1_2" localSheetId="11" hidden="1">{"'Sheet1'!$L$16"}</definedName>
    <definedName name="HTML_Control_1_1_1_2" hidden="1">{"'Sheet1'!$L$16"}</definedName>
    <definedName name="HTML_Control_1_1_1_3" localSheetId="11" hidden="1">{"'Sheet1'!$L$16"}</definedName>
    <definedName name="HTML_Control_1_1_1_3" hidden="1">{"'Sheet1'!$L$16"}</definedName>
    <definedName name="HTML_Control_1_1_2" localSheetId="11" hidden="1">{"'Sheet1'!$L$16"}</definedName>
    <definedName name="HTML_Control_1_1_2" hidden="1">{"'Sheet1'!$L$16"}</definedName>
    <definedName name="HTML_Control_1_1_2_1" localSheetId="11" hidden="1">{"'Sheet1'!$L$16"}</definedName>
    <definedName name="HTML_Control_1_1_2_1" hidden="1">{"'Sheet1'!$L$16"}</definedName>
    <definedName name="HTML_Control_1_1_2_2" localSheetId="11" hidden="1">{"'Sheet1'!$L$16"}</definedName>
    <definedName name="HTML_Control_1_1_2_2" hidden="1">{"'Sheet1'!$L$16"}</definedName>
    <definedName name="HTML_Control_1_1_3" localSheetId="11" hidden="1">{"'Sheet1'!$L$16"}</definedName>
    <definedName name="HTML_Control_1_1_3" hidden="1">{"'Sheet1'!$L$16"}</definedName>
    <definedName name="HTML_Control_1_1_3_1" localSheetId="11" hidden="1">{"'Sheet1'!$L$16"}</definedName>
    <definedName name="HTML_Control_1_1_3_1" hidden="1">{"'Sheet1'!$L$16"}</definedName>
    <definedName name="HTML_Control_1_1_3_2" localSheetId="11" hidden="1">{"'Sheet1'!$L$16"}</definedName>
    <definedName name="HTML_Control_1_1_3_2" hidden="1">{"'Sheet1'!$L$16"}</definedName>
    <definedName name="HTML_Control_1_1_4" localSheetId="11" hidden="1">{"'Sheet1'!$L$16"}</definedName>
    <definedName name="HTML_Control_1_1_4" hidden="1">{"'Sheet1'!$L$16"}</definedName>
    <definedName name="HTML_Control_1_1_5" localSheetId="11" hidden="1">{"'Sheet1'!$L$16"}</definedName>
    <definedName name="HTML_Control_1_1_5" hidden="1">{"'Sheet1'!$L$16"}</definedName>
    <definedName name="HTML_Control_1_2" localSheetId="11" hidden="1">{"'Sheet1'!$L$16"}</definedName>
    <definedName name="HTML_Control_1_2" hidden="1">{"'Sheet1'!$L$16"}</definedName>
    <definedName name="HTML_Control_1_2_1" localSheetId="11" hidden="1">{"'Sheet1'!$L$16"}</definedName>
    <definedName name="HTML_Control_1_2_1" hidden="1">{"'Sheet1'!$L$16"}</definedName>
    <definedName name="HTML_Control_1_2_2" localSheetId="11" hidden="1">{"'Sheet1'!$L$16"}</definedName>
    <definedName name="HTML_Control_1_2_2" hidden="1">{"'Sheet1'!$L$16"}</definedName>
    <definedName name="HTML_Control_1_3" localSheetId="11" hidden="1">{"'Sheet1'!$L$16"}</definedName>
    <definedName name="HTML_Control_1_3" hidden="1">{"'Sheet1'!$L$16"}</definedName>
    <definedName name="HTML_Control_1_3_1" localSheetId="11" hidden="1">{"'Sheet1'!$L$16"}</definedName>
    <definedName name="HTML_Control_1_3_1" hidden="1">{"'Sheet1'!$L$16"}</definedName>
    <definedName name="HTML_Control_1_3_2" localSheetId="11" hidden="1">{"'Sheet1'!$L$16"}</definedName>
    <definedName name="HTML_Control_1_3_2" hidden="1">{"'Sheet1'!$L$16"}</definedName>
    <definedName name="HTML_Control_1_4" localSheetId="11" hidden="1">{"'Sheet1'!$L$16"}</definedName>
    <definedName name="HTML_Control_1_4" hidden="1">{"'Sheet1'!$L$16"}</definedName>
    <definedName name="HTML_Control_1_5" localSheetId="11" hidden="1">{"'Sheet1'!$L$16"}</definedName>
    <definedName name="HTML_Control_1_5" hidden="1">{"'Sheet1'!$L$16"}</definedName>
    <definedName name="HTML_Control_2" localSheetId="11" hidden="1">{"'Sheet1'!$L$16"}</definedName>
    <definedName name="HTML_Control_2" hidden="1">{"'Sheet1'!$L$16"}</definedName>
    <definedName name="HTML_Control_2_1" localSheetId="11" hidden="1">{"'Sheet1'!$L$16"}</definedName>
    <definedName name="HTML_Control_2_1" hidden="1">{"'Sheet1'!$L$16"}</definedName>
    <definedName name="HTML_Control_2_2" localSheetId="11" hidden="1">{"'Sheet1'!$L$16"}</definedName>
    <definedName name="HTML_Control_2_2" hidden="1">{"'Sheet1'!$L$16"}</definedName>
    <definedName name="HTML_Control_3" localSheetId="11" hidden="1">{"'Sheet1'!$L$16"}</definedName>
    <definedName name="HTML_Control_3" hidden="1">{"'Sheet1'!$L$16"}</definedName>
    <definedName name="HTML_Control_3_1" localSheetId="11" hidden="1">{"'Sheet1'!$L$16"}</definedName>
    <definedName name="HTML_Control_3_1" hidden="1">{"'Sheet1'!$L$16"}</definedName>
    <definedName name="HTML_Control_3_2" localSheetId="11" hidden="1">{"'Sheet1'!$L$16"}</definedName>
    <definedName name="HTML_Control_3_2" hidden="1">{"'Sheet1'!$L$16"}</definedName>
    <definedName name="HTML_Control_4" localSheetId="11" hidden="1">{"'Sheet1'!$L$16"}</definedName>
    <definedName name="HTML_Control_4" hidden="1">{"'Sheet1'!$L$16"}</definedName>
    <definedName name="HTML_Control_4_1" localSheetId="11" hidden="1">{"'Sheet1'!$L$16"}</definedName>
    <definedName name="HTML_Control_4_1" hidden="1">{"'Sheet1'!$L$16"}</definedName>
    <definedName name="HTML_Control_4_2" localSheetId="11" hidden="1">{"'Sheet1'!$L$16"}</definedName>
    <definedName name="HTML_Control_4_2" hidden="1">{"'Sheet1'!$L$16"}</definedName>
    <definedName name="HTML_Control_5" localSheetId="11" hidden="1">{"'Sheet1'!$L$16"}</definedName>
    <definedName name="HTML_Control_5" hidden="1">{"'Sheet1'!$L$16"}</definedName>
    <definedName name="HTML_Control_5_1" localSheetId="11" hidden="1">{"'Sheet1'!$L$16"}</definedName>
    <definedName name="HTML_Control_5_1" hidden="1">{"'Sheet1'!$L$16"}</definedName>
    <definedName name="HTML_Control_5_2" localSheetId="11" hidden="1">{"'Sheet1'!$L$16"}</definedName>
    <definedName name="HTML_Control_5_2" hidden="1">{"'Sheet1'!$L$16"}</definedName>
    <definedName name="HTML_Control1" localSheetId="11" hidden="1">{"'Model'!$A$1:$N$53"}</definedName>
    <definedName name="HTML_Control1" localSheetId="0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localSheetId="25" hidden="1">"Sheet1"</definedName>
    <definedName name="HTML_Header" localSheetId="24" hidden="1">"Sheet1"</definedName>
    <definedName name="HTML_Header" localSheetId="22" hidden="1">"Sheet1"</definedName>
    <definedName name="HTML_Header" localSheetId="0" hidden="1">"Model"</definedName>
    <definedName name="HTML_Header" hidden="1">"Model"</definedName>
    <definedName name="HTML_LastUpdate" localSheetId="25" hidden="1">"2000/9/14"</definedName>
    <definedName name="HTML_LastUpdate" localSheetId="24" hidden="1">"2000/9/14"</definedName>
    <definedName name="HTML_LastUpdate" localSheetId="22" hidden="1">"2000/9/14"</definedName>
    <definedName name="HTML_LastUpdate" localSheetId="0" hidden="1">"31/7/01"</definedName>
    <definedName name="HTML_LastUpdate" hidden="1">"31/7/01"</definedName>
    <definedName name="HTML_LineAfter" hidden="1">FALSE</definedName>
    <definedName name="HTML_LineBefore" hidden="1">FALSE</definedName>
    <definedName name="HTML_Name" localSheetId="25" hidden="1">"J.C.WONG"</definedName>
    <definedName name="HTML_Name" localSheetId="24" hidden="1">"J.C.WONG"</definedName>
    <definedName name="HTML_Name" localSheetId="22" hidden="1">"J.C.WONG"</definedName>
    <definedName name="HTML_Name" localSheetId="0" hidden="1">"Bundit Sanguanprasert"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5" hidden="1">"C:\2689\Q\國內\00q3961台化龍德PTA3建造\MyHTML.htm"</definedName>
    <definedName name="HTML_PathFile" localSheetId="24" hidden="1">"C:\2689\Q\國內\00q3961台化龍德PTA3建造\MyHTML.htm"</definedName>
    <definedName name="HTML_PathFile" localSheetId="22" hidden="1">"C:\2689\Q\國內\00q3961台化龍德PTA3建造\MyHTML.htm"</definedName>
    <definedName name="HTML_PathFile" localSheetId="0" hidden="1">"C:\My Documents\TPS project\Carried Loss\SCC2.htm"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localSheetId="25" hidden="1">"00Q3961-SUM"</definedName>
    <definedName name="HTML_Title" localSheetId="24" hidden="1">"00Q3961-SUM"</definedName>
    <definedName name="HTML_Title" localSheetId="22" hidden="1">"00Q3961-SUM"</definedName>
    <definedName name="HTML_Title" localSheetId="0" hidden="1">"Model SCC"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localSheetId="11" hidden="1">{"'Sheet1'!$L$16"}</definedName>
    <definedName name="htmll" localSheetId="25" hidden="1">{"'Sheet1'!$L$16"}</definedName>
    <definedName name="htmll" localSheetId="24" hidden="1">{"'Sheet1'!$L$16"}</definedName>
    <definedName name="htmll" localSheetId="22" hidden="1">{"'Sheet1'!$L$16"}</definedName>
    <definedName name="htmll" localSheetId="0" hidden="1">{"'Sheet1'!$L$16"}</definedName>
    <definedName name="htmll" hidden="1">{"'Sheet1'!$L$16"}</definedName>
    <definedName name="hu" localSheetId="11" hidden="1">{"'Sheet1'!$L$16"}</definedName>
    <definedName name="hu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hu" hidden="1">{"'Sheet1'!$L$16"}</definedName>
    <definedName name="hun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localSheetId="11" hidden="1">{"HK PR",#N/A,FALSE,"HK";"SUMMARY",#N/A,FALSE,"PAYROLL";"SUMMARY",#N/A,FALSE,"PAYROLL";"HK PR",#N/A,FALSE,"HK"}</definedName>
    <definedName name="huong" localSheetId="25" hidden="1">{"HK PR",#N/A,FALSE,"HK";"SUMMARY",#N/A,FALSE,"PAYROLL";"SUMMARY",#N/A,FALSE,"PAYROLL";"HK PR",#N/A,FALSE,"HK"}</definedName>
    <definedName name="huong" localSheetId="24" hidden="1">{"HK PR",#N/A,FALSE,"HK";"SUMMARY",#N/A,FALSE,"PAYROLL";"SUMMARY",#N/A,FALSE,"PAYROLL";"HK PR",#N/A,FALSE,"HK"}</definedName>
    <definedName name="huong" localSheetId="22" hidden="1">{"HK PR",#N/A,FALSE,"HK";"SUMMARY",#N/A,FALSE,"PAYROLL";"SUMMARY",#N/A,FALSE,"PAYROLL";"HK PR",#N/A,FALSE,"HK"}</definedName>
    <definedName name="huong" localSheetId="0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25" hidden="1">{"HK PR",#N/A,FALSE,"HK";"SUMMARY",#N/A,FALSE,"PAYROLL";"SUMMARY",#N/A,FALSE,"PAYROLL";"HK PR",#N/A,FALSE,"HK"}</definedName>
    <definedName name="huongu" localSheetId="24" hidden="1">{"HK PR",#N/A,FALSE,"HK";"SUMMARY",#N/A,FALSE,"PAYROLL";"SUMMARY",#N/A,FALSE,"PAYROLL";"HK PR",#N/A,FALSE,"HK"}</definedName>
    <definedName name="huongu" localSheetId="22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localSheetId="11" hidden="1">{"level1",#N/A,FALSE,"1_LEV";"LEVEL1",#N/A,FALSE,"1_LEV"}</definedName>
    <definedName name="huuui7" hidden="1">{"level1",#N/A,FALSE,"1_LEV";"LEVEL1",#N/A,FALSE,"1_LEV"}</definedName>
    <definedName name="huy" localSheetId="11" hidden="1">{"'Sheet1'!$L$16"}</definedName>
    <definedName name="huy" localSheetId="25" hidden="1">{"'Sheet1'!$L$16"}</definedName>
    <definedName name="huy" localSheetId="24" hidden="1">{"'Sheet1'!$L$16"}</definedName>
    <definedName name="huy" localSheetId="22" hidden="1">{"'Sheet1'!$L$16"}</definedName>
    <definedName name="huy" localSheetId="0" hidden="1">{"'Sheet1'!$L$16"}</definedName>
    <definedName name="huy" hidden="1">{"'Sheet1'!$L$16"}</definedName>
    <definedName name="huy_1" localSheetId="11" hidden="1">{"'Sheet1'!$L$16"}</definedName>
    <definedName name="huy_1" hidden="1">{"'Sheet1'!$L$16"}</definedName>
    <definedName name="huy_1_1" localSheetId="11" hidden="1">{"'Sheet1'!$L$16"}</definedName>
    <definedName name="huy_1_1" hidden="1">{"'Sheet1'!$L$16"}</definedName>
    <definedName name="huy_1_1_1" localSheetId="11" hidden="1">{"'Sheet1'!$L$16"}</definedName>
    <definedName name="huy_1_1_1" hidden="1">{"'Sheet1'!$L$16"}</definedName>
    <definedName name="huy_1_1_1_1" localSheetId="11" hidden="1">{"'Sheet1'!$L$16"}</definedName>
    <definedName name="huy_1_1_1_1" hidden="1">{"'Sheet1'!$L$16"}</definedName>
    <definedName name="huy_1_1_1_1_1" localSheetId="11" hidden="1">{"'Sheet1'!$L$16"}</definedName>
    <definedName name="huy_1_1_1_1_1" hidden="1">{"'Sheet1'!$L$16"}</definedName>
    <definedName name="huy_1_1_1_1_2" localSheetId="11" hidden="1">{"'Sheet1'!$L$16"}</definedName>
    <definedName name="huy_1_1_1_1_2" hidden="1">{"'Sheet1'!$L$16"}</definedName>
    <definedName name="huy_1_1_1_2" localSheetId="11" hidden="1">{"'Sheet1'!$L$16"}</definedName>
    <definedName name="huy_1_1_1_2" hidden="1">{"'Sheet1'!$L$16"}</definedName>
    <definedName name="huy_1_1_1_3" localSheetId="11" hidden="1">{"'Sheet1'!$L$16"}</definedName>
    <definedName name="huy_1_1_1_3" hidden="1">{"'Sheet1'!$L$16"}</definedName>
    <definedName name="huy_1_1_2" localSheetId="11" hidden="1">{"'Sheet1'!$L$16"}</definedName>
    <definedName name="huy_1_1_2" hidden="1">{"'Sheet1'!$L$16"}</definedName>
    <definedName name="huy_1_1_2_1" localSheetId="11" hidden="1">{"'Sheet1'!$L$16"}</definedName>
    <definedName name="huy_1_1_2_1" hidden="1">{"'Sheet1'!$L$16"}</definedName>
    <definedName name="huy_1_1_2_2" localSheetId="11" hidden="1">{"'Sheet1'!$L$16"}</definedName>
    <definedName name="huy_1_1_2_2" hidden="1">{"'Sheet1'!$L$16"}</definedName>
    <definedName name="huy_1_1_3" localSheetId="11" hidden="1">{"'Sheet1'!$L$16"}</definedName>
    <definedName name="huy_1_1_3" hidden="1">{"'Sheet1'!$L$16"}</definedName>
    <definedName name="huy_1_1_3_1" localSheetId="11" hidden="1">{"'Sheet1'!$L$16"}</definedName>
    <definedName name="huy_1_1_3_1" hidden="1">{"'Sheet1'!$L$16"}</definedName>
    <definedName name="huy_1_1_3_2" localSheetId="11" hidden="1">{"'Sheet1'!$L$16"}</definedName>
    <definedName name="huy_1_1_3_2" hidden="1">{"'Sheet1'!$L$16"}</definedName>
    <definedName name="huy_1_1_4" localSheetId="11" hidden="1">{"'Sheet1'!$L$16"}</definedName>
    <definedName name="huy_1_1_4" hidden="1">{"'Sheet1'!$L$16"}</definedName>
    <definedName name="huy_1_1_5" localSheetId="11" hidden="1">{"'Sheet1'!$L$16"}</definedName>
    <definedName name="huy_1_1_5" hidden="1">{"'Sheet1'!$L$16"}</definedName>
    <definedName name="huy_1_2" localSheetId="11" hidden="1">{"'Sheet1'!$L$16"}</definedName>
    <definedName name="huy_1_2" hidden="1">{"'Sheet1'!$L$16"}</definedName>
    <definedName name="huy_1_2_1" localSheetId="11" hidden="1">{"'Sheet1'!$L$16"}</definedName>
    <definedName name="huy_1_2_1" hidden="1">{"'Sheet1'!$L$16"}</definedName>
    <definedName name="huy_1_2_2" localSheetId="11" hidden="1">{"'Sheet1'!$L$16"}</definedName>
    <definedName name="huy_1_2_2" hidden="1">{"'Sheet1'!$L$16"}</definedName>
    <definedName name="huy_1_3" localSheetId="11" hidden="1">{"'Sheet1'!$L$16"}</definedName>
    <definedName name="huy_1_3" hidden="1">{"'Sheet1'!$L$16"}</definedName>
    <definedName name="huy_1_3_1" localSheetId="11" hidden="1">{"'Sheet1'!$L$16"}</definedName>
    <definedName name="huy_1_3_1" hidden="1">{"'Sheet1'!$L$16"}</definedName>
    <definedName name="huy_1_3_2" localSheetId="11" hidden="1">{"'Sheet1'!$L$16"}</definedName>
    <definedName name="huy_1_3_2" hidden="1">{"'Sheet1'!$L$16"}</definedName>
    <definedName name="huy_1_4" localSheetId="11" hidden="1">{"'Sheet1'!$L$16"}</definedName>
    <definedName name="huy_1_4" hidden="1">{"'Sheet1'!$L$16"}</definedName>
    <definedName name="huy_1_5" localSheetId="11" hidden="1">{"'Sheet1'!$L$16"}</definedName>
    <definedName name="huy_1_5" hidden="1">{"'Sheet1'!$L$16"}</definedName>
    <definedName name="huy_2" localSheetId="11" hidden="1">{"'Sheet1'!$L$16"}</definedName>
    <definedName name="huy_2" hidden="1">{"'Sheet1'!$L$16"}</definedName>
    <definedName name="huy_2_1" localSheetId="11" hidden="1">{"'Sheet1'!$L$16"}</definedName>
    <definedName name="huy_2_1" hidden="1">{"'Sheet1'!$L$16"}</definedName>
    <definedName name="huy_2_2" localSheetId="11" hidden="1">{"'Sheet1'!$L$16"}</definedName>
    <definedName name="huy_2_2" hidden="1">{"'Sheet1'!$L$16"}</definedName>
    <definedName name="huy_3" localSheetId="11" hidden="1">{"'Sheet1'!$L$16"}</definedName>
    <definedName name="huy_3" hidden="1">{"'Sheet1'!$L$16"}</definedName>
    <definedName name="huy_3_1" localSheetId="11" hidden="1">{"'Sheet1'!$L$16"}</definedName>
    <definedName name="huy_3_1" hidden="1">{"'Sheet1'!$L$16"}</definedName>
    <definedName name="huy_3_2" localSheetId="11" hidden="1">{"'Sheet1'!$L$16"}</definedName>
    <definedName name="huy_3_2" hidden="1">{"'Sheet1'!$L$16"}</definedName>
    <definedName name="huy_4" localSheetId="11" hidden="1">{"'Sheet1'!$L$16"}</definedName>
    <definedName name="huy_4" hidden="1">{"'Sheet1'!$L$16"}</definedName>
    <definedName name="huy_4_1" localSheetId="11" hidden="1">{"'Sheet1'!$L$16"}</definedName>
    <definedName name="huy_4_1" hidden="1">{"'Sheet1'!$L$16"}</definedName>
    <definedName name="huy_4_2" localSheetId="11" hidden="1">{"'Sheet1'!$L$16"}</definedName>
    <definedName name="huy_4_2" hidden="1">{"'Sheet1'!$L$16"}</definedName>
    <definedName name="huy_5" localSheetId="11" hidden="1">{"'Sheet1'!$L$16"}</definedName>
    <definedName name="huy_5" hidden="1">{"'Sheet1'!$L$16"}</definedName>
    <definedName name="huy_5_1" localSheetId="11" hidden="1">{"'Sheet1'!$L$16"}</definedName>
    <definedName name="huy_5_1" hidden="1">{"'Sheet1'!$L$16"}</definedName>
    <definedName name="huy_5_2" localSheetId="11" hidden="1">{"'Sheet1'!$L$16"}</definedName>
    <definedName name="huy_5_2" hidden="1">{"'Sheet1'!$L$16"}</definedName>
    <definedName name="huye" localSheetId="11" hidden="1">{"'Sheet1'!$L$16"}</definedName>
    <definedName name="huye" hidden="1">{"'Sheet1'!$L$16"}</definedName>
    <definedName name="huyy" localSheetId="11" hidden="1">{"'Sheet1'!$L$16"}</definedName>
    <definedName name="huyy" localSheetId="25" hidden="1">{"'Sheet1'!$L$16"}</definedName>
    <definedName name="huyy" localSheetId="24" hidden="1">{"'Sheet1'!$L$16"}</definedName>
    <definedName name="huyy" localSheetId="22" hidden="1">{"'Sheet1'!$L$16"}</definedName>
    <definedName name="huyy" localSheetId="0" hidden="1">{"'Sheet1'!$L$16"}</definedName>
    <definedName name="huyy" hidden="1">{"'Sheet1'!$L$16"}</definedName>
    <definedName name="huyyy" localSheetId="11" hidden="1">{"'Sheet1'!$L$16"}</definedName>
    <definedName name="huyyy" localSheetId="25" hidden="1">{"'Sheet1'!$L$16"}</definedName>
    <definedName name="huyyy" localSheetId="24" hidden="1">{"'Sheet1'!$L$16"}</definedName>
    <definedName name="huyyy" localSheetId="22" hidden="1">{"'Sheet1'!$L$16"}</definedName>
    <definedName name="huyyy" localSheetId="0" hidden="1">{"'Sheet1'!$L$16"}</definedName>
    <definedName name="huyyy" hidden="1">{"'Sheet1'!$L$16"}</definedName>
    <definedName name="hvac1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localSheetId="11" hidden="1">{"'Sheet1'!$L$16"}</definedName>
    <definedName name="hyu" hidden="1">{"'Sheet1'!$L$16"}</definedName>
    <definedName name="Hyundai" localSheetId="11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11" hidden="1">{"'매출계획'!$D$2"}</definedName>
    <definedName name="I" hidden="1">{"'매출계획'!$D$2"}</definedName>
    <definedName name="iä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localSheetId="11" hidden="1">{"weichwaren",#N/A,FALSE,"Liste 1";"hartwaren",#N/A,FALSE,"Liste 1";"food",#N/A,FALSE,"Liste 1";"fleisch",#N/A,FALSE,"Liste 1"}</definedName>
    <definedName name="ierj" hidden="1">{"weichwaren",#N/A,FALSE,"Liste 1";"hartwaren",#N/A,FALSE,"Liste 1";"food",#N/A,FALSE,"Liste 1";"fleisch",#N/A,FALSE,"Liste 1"}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0" hidden="1">{"'ตัวอย่าง'!$A$1:$O$21"}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11" hidden="1">{"'매출계획'!$D$2"}</definedName>
    <definedName name="III" hidden="1">{"'매출계획'!$D$2"}</definedName>
    <definedName name="IIII" localSheetId="11" hidden="1">{"'매출계획'!$D$2"}</definedName>
    <definedName name="IIII" hidden="1">{"'매출계획'!$D$2"}</definedName>
    <definedName name="iiiii" localSheetId="11" hidden="1">{"Tages_D",#N/A,FALSE,"Tagesbericht";"Tages_PL",#N/A,FALSE,"Tagesbericht"}</definedName>
    <definedName name="iiiii" hidden="1">{"Tages_D",#N/A,FALSE,"Tagesbericht";"Tages_PL",#N/A,FALSE,"Tagesbericht"}</definedName>
    <definedName name="iiiiiiiiiii" localSheetId="11" hidden="1">{"'Feb 99'!$A$1:$G$30"}</definedName>
    <definedName name="iiiiiiiiiii" hidden="1">{"'Feb 99'!$A$1:$G$30"}</definedName>
    <definedName name="iiiiiiiiiiiiiiiiiiiiiiiiiiiiiiii" localSheetId="11" hidden="1">{"'Feb 99'!$A$1:$G$30"}</definedName>
    <definedName name="iiiiiiiiiiiiiiiiiiiiiiiiiiiiiiii" hidden="1">{"'Feb 99'!$A$1:$G$30"}</definedName>
    <definedName name="iiiiiiiiiiiiiiiiiiiiiiiiiiiiiiiiiiiiiiiiiiiii" localSheetId="11" hidden="1">{"'Feb 99'!$A$1:$G$30"}</definedName>
    <definedName name="iiiiiiiiiiiiiiiiiiiiiiiiiiiiiiiiiiiiiiiiiiiii" hidden="1">{"'Feb 99'!$A$1:$G$30"}</definedName>
    <definedName name="iiiiiiiiiiiiiiiiiiiiiiiiiiiiiiiiiiiiiiiiiiiiii" localSheetId="11" hidden="1">{#N/A,#N/A,FALSE,"Sheet1"}</definedName>
    <definedName name="iiiiiiiiiiiiiiiiiiiiiiiiiiiiiiiiiiiiiiiiiiiiii" hidden="1">{#N/A,#N/A,FALSE,"Sheet1"}</definedName>
    <definedName name="iiin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localSheetId="11" hidden="1">{#N/A,#N/A,FALSE,"CCTV"}</definedName>
    <definedName name="iiouolkll" hidden="1">{#N/A,#N/A,FALSE,"CCTV"}</definedName>
    <definedName name="iir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localSheetId="11" hidden="1">{"'Model'!$A$1:$N$53"}</definedName>
    <definedName name="ijjoip" hidden="1">{"'Model'!$A$1:$N$53"}</definedName>
    <definedName name="IK" localSheetId="11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k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 localSheetId="10">#REF!</definedName>
    <definedName name="IMpact">#REF!</definedName>
    <definedName name="in" localSheetId="10" hidden="1">#REF!</definedName>
    <definedName name="in" localSheetId="25" hidden="1">#REF!</definedName>
    <definedName name="in" hidden="1">#REF!</definedName>
    <definedName name="INCOME_TAX" localSheetId="10">#REF!</definedName>
    <definedName name="INCOME_TAX">#REF!</definedName>
    <definedName name="info2" localSheetId="11" hidden="1">{"level1",#N/A,FALSE,"1_LEV";"LEVEL1",#N/A,FALSE,"1_LEV"}</definedName>
    <definedName name="info2" localSheetId="0" hidden="1">{"level1",#N/A,FALSE,"1_LEV";"LEVEL1",#N/A,FALSE,"1_LEV"}</definedName>
    <definedName name="info2" hidden="1">{"level1",#N/A,FALSE,"1_LEV";"LEVEL1",#N/A,FALSE,"1_LEV"}</definedName>
    <definedName name="inpu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localSheetId="11" hidden="1">{"Jan-June",#N/A,FALSE,"Sheet4";"Jul-Dec",#N/A,FALSE,"Sheet4"}</definedName>
    <definedName name="inputvatcopy" hidden="1">{"Jan-June",#N/A,FALSE,"Sheet4";"Jul-Dec",#N/A,FALSE,"Sheet4"}</definedName>
    <definedName name="inputvatthat" localSheetId="11" hidden="1">{"Jan-June",#N/A,FALSE,"Sheet4";"Jul-Dec",#N/A,FALSE,"Sheet4"}</definedName>
    <definedName name="inputvatthat" hidden="1">{"Jan-June",#N/A,FALSE,"Sheet4";"Jul-Dec",#N/A,FALSE,"Sheet4"}</definedName>
    <definedName name="ins" localSheetId="11" hidden="1">{#N/A,#N/A,FALSE,"Assessment";#N/A,#N/A,FALSE,"Staffing";#N/A,#N/A,FALSE,"Hires";#N/A,#N/A,FALSE,"Assumptions"}</definedName>
    <definedName name="ins" localSheetId="0" hidden="1">{#N/A,#N/A,FALSE,"Assessment";#N/A,#N/A,FALSE,"Staffing";#N/A,#N/A,FALSE,"Hires";#N/A,#N/A,FALSE,"Assumptions"}</definedName>
    <definedName name="ins" hidden="1">{#N/A,#N/A,FALSE,"Assessment";#N/A,#N/A,FALSE,"Staffing";#N/A,#N/A,FALSE,"Hires";#N/A,#N/A,FALSE,"Assumptions"}</definedName>
    <definedName name="in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 localSheetId="10">#REF!</definedName>
    <definedName name="Internalaudit">#REF!</definedName>
    <definedName name="IntroPrintArea" localSheetId="10" hidden="1">#REF!</definedName>
    <definedName name="IntroPrintArea" hidden="1">#REF!</definedName>
    <definedName name="INVENT" localSheetId="11" hidden="1">{#N/A,#N/A,FALSE,"Aging Summary";#N/A,#N/A,FALSE,"Ratio Analysis";#N/A,#N/A,FALSE,"Test 120 Day Accts";#N/A,#N/A,FALSE,"Tickmarks"}</definedName>
    <definedName name="INVENT" hidden="1">{#N/A,#N/A,FALSE,"Aging Summary";#N/A,#N/A,FALSE,"Ratio Analysis";#N/A,#N/A,FALSE,"Test 120 Day Accts";#N/A,#N/A,FALSE,"Tickmarks"}</definedName>
    <definedName name="Inventory" localSheetId="11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localSheetId="11" hidden="1">{"'Bidfailed'!$D$2:$AB$14","'Bidfailed'!$D$4:$AB$4"}</definedName>
    <definedName name="Investment" hidden="1">{"'Bidfailed'!$D$2:$AB$14","'Bidfailed'!$D$4:$AB$4"}</definedName>
    <definedName name="i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localSheetId="10" hidden="1">#REF!</definedName>
    <definedName name="IQB_BOOKMARK_LOCATION_0" hidden="1">#REF!</definedName>
    <definedName name="IQB_BOOKMARK_LOCATION_1" localSheetId="10" hidden="1">#REF!</definedName>
    <definedName name="IQB_BOOKMARK_LOCATION_1" hidden="1">#REF!</definedName>
    <definedName name="IQB_CURRENT_BOOKMARK" hidden="1">0</definedName>
    <definedName name="IQRScreeningD62" localSheetId="10" hidden="1">#REF!</definedName>
    <definedName name="IQRScreeningD62" hidden="1">#REF!</definedName>
    <definedName name="iQShowHideColumns" hidden="1">"iQShowQuarterlyAnnual"</definedName>
    <definedName name="IS" localSheetId="11" hidden="1">{"HK PR",#N/A,FALSE,"HK";"SUMMARY",#N/A,FALSE,"PAYROLL";"SUMMARY",#N/A,FALSE,"PAYROLL";"HK PR",#N/A,FALSE,"HK"}</definedName>
    <definedName name="IS" localSheetId="25" hidden="1">{"HK PR",#N/A,FALSE,"HK";"SUMMARY",#N/A,FALSE,"PAYROLL";"SUMMARY",#N/A,FALSE,"PAYROLL";"HK PR",#N/A,FALSE,"HK"}</definedName>
    <definedName name="IS" localSheetId="24" hidden="1">{"HK PR",#N/A,FALSE,"HK";"SUMMARY",#N/A,FALSE,"PAYROLL";"SUMMARY",#N/A,FALSE,"PAYROLL";"HK PR",#N/A,FALSE,"HK"}</definedName>
    <definedName name="IS" localSheetId="22" hidden="1">{"HK PR",#N/A,FALSE,"HK";"SUMMARY",#N/A,FALSE,"PAYROLL";"SUMMARY",#N/A,FALSE,"PAYROLL";"HK PR",#N/A,FALSE,"HK"}</definedName>
    <definedName name="IS" localSheetId="0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localSheetId="11" hidden="1">{"level1",#N/A,FALSE,"1_LEV";"LEVEL1",#N/A,FALSE,"1_LEV"}</definedName>
    <definedName name="iutit6i" hidden="1">{"level1",#N/A,FALSE,"1_LEV";"LEVEL1",#N/A,FALSE,"1_LEV"}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localSheetId="10" hidden="1">#REF!</definedName>
    <definedName name="J_WT" hidden="1">#REF!</definedName>
    <definedName name="jaljfidfjiofjioa" localSheetId="11" hidden="1">{"'Sheet1'!$L$16"}</definedName>
    <definedName name="jaljfidfjiofjioa" hidden="1">{"'Sheet1'!$L$16"}</definedName>
    <definedName name="Jas" localSheetId="11" hidden="1">{"'Feb 99'!$A$1:$G$30"}</definedName>
    <definedName name="Jas" hidden="1">{"'Feb 99'!$A$1:$G$30"}</definedName>
    <definedName name="JE" localSheetId="11" hidden="1">{#N/A,#N/A,FALSE,"Aging Summary";#N/A,#N/A,FALSE,"Ratio Analysis";#N/A,#N/A,FALSE,"Test 120 Day Accts";#N/A,#N/A,FALSE,"Tickmarks"}</definedName>
    <definedName name="JE" hidden="1">{#N/A,#N/A,FALSE,"Aging Summary";#N/A,#N/A,FALSE,"Ratio Analysis";#N/A,#N/A,FALSE,"Test 120 Day Accts";#N/A,#N/A,FALSE,"Tickmarks"}</definedName>
    <definedName name="jefferies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localSheetId="11" hidden="1">{"Tages_D",#N/A,FALSE,"Tagesbericht";"Tages_PL",#N/A,FALSE,"Tagesbericht"}</definedName>
    <definedName name="jeine" hidden="1">{"Tages_D",#N/A,FALSE,"Tagesbericht";"Tages_PL",#N/A,FALSE,"Tagesbericht"}</definedName>
    <definedName name="jeroen" localSheetId="10" hidden="1">#REF!</definedName>
    <definedName name="jeroen" hidden="1">#REF!</definedName>
    <definedName name="jffh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localSheetId="11" hidden="1">{"'매출계획'!$D$2"}</definedName>
    <definedName name="JGH" hidden="1">{"'매출계획'!$D$2"}</definedName>
    <definedName name="JH" localSheetId="11" hidden="1">{"'매출계획'!$D$2"}</definedName>
    <definedName name="JH" hidden="1">{"'매출계획'!$D$2"}</definedName>
    <definedName name="jhgfdfgh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localSheetId="11" hidden="1">{0}</definedName>
    <definedName name="jhgjf" hidden="1">{0}</definedName>
    <definedName name="jhhhh" localSheetId="11" hidden="1">{#N/A,#N/A,FALSE,"CCTV"}</definedName>
    <definedName name="jhhhh" hidden="1">{#N/A,#N/A,FALSE,"CCTV"}</definedName>
    <definedName name="jhjh" localSheetId="11" hidden="1">{"Offgrid",#N/A,FALSE,"OFFGRID";"Region",#N/A,FALSE,"REGION";"Offgrid -2",#N/A,FALSE,"OFFGRID";"WTP",#N/A,FALSE,"WTP";"WTP -2",#N/A,FALSE,"WTP";"Project",#N/A,FALSE,"PROJECT";"Summary -2",#N/A,FALSE,"SUMMARY"}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localSheetId="10" hidden="1">#REF!</definedName>
    <definedName name="jhwcjkhqwejckhqckje" hidden="1">#REF!</definedName>
    <definedName name="JIJIIIJ" localSheetId="11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localSheetId="11" hidden="1">{"'Sheet1'!$L$16"}</definedName>
    <definedName name="jjhg" hidden="1">{"'Sheet1'!$L$16"}</definedName>
    <definedName name="jjj" localSheetId="11" hidden="1">{"'Sheet1'!$L$16"}</definedName>
    <definedName name="jjj" localSheetId="25" hidden="1">{"'Sheet1'!$L$16"}</definedName>
    <definedName name="jjj" localSheetId="24" hidden="1">{"'Sheet1'!$L$16"}</definedName>
    <definedName name="jjj" localSheetId="22" hidden="1">{"'Sheet1'!$L$16"}</definedName>
    <definedName name="jjj" localSheetId="0" hidden="1">{"'Sheet1'!$L$16"}</definedName>
    <definedName name="jjj" hidden="1">{"'Sheet1'!$L$16"}</definedName>
    <definedName name="jjj_1" localSheetId="11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localSheetId="11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localSheetId="11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localSheetId="11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localSheetId="11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localSheetId="11" hidden="1">{"cashflow",#N/A,FALSE,"CASHFLOW "}</definedName>
    <definedName name="jjjjjjj" hidden="1">{"cashflow",#N/A,FALSE,"CASHFLOW "}</definedName>
    <definedName name="jjjklll" localSheetId="11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localSheetId="11" hidden="1">{"'Sheet1'!$L$16"}</definedName>
    <definedName name="jjkljl" hidden="1">{"'Sheet1'!$L$16"}</definedName>
    <definedName name="JKDFSJCSDKJ" localSheetId="11" hidden="1">{#N/A,#N/A,TRUE,"SUM";#N/A,#N/A,TRUE,"EE";#N/A,#N/A,TRUE,"AC";#N/A,#N/A,TRUE,"SN"}</definedName>
    <definedName name="JKDFSJCSDKJ" hidden="1">{#N/A,#N/A,TRUE,"SUM";#N/A,#N/A,TRUE,"EE";#N/A,#N/A,TRUE,"AC";#N/A,#N/A,TRUE,"SN"}</definedName>
    <definedName name="jkjhk" localSheetId="11" hidden="1">{"'Sheet1'!$L$16"}</definedName>
    <definedName name="jkjhk" hidden="1">{"'Sheet1'!$L$16"}</definedName>
    <definedName name="jkjk" localSheetId="11" hidden="1">{"'Sheet1'!$L$16"}</definedName>
    <definedName name="jk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jk" hidden="1">{"'Sheet1'!$L$16"}</definedName>
    <definedName name="JKKIO" localSheetId="11" hidden="1">{#N/A,#N/A,FALSE,"CCTV"}</definedName>
    <definedName name="JKKIO" hidden="1">{#N/A,#N/A,FALSE,"CCTV"}</definedName>
    <definedName name="jkläol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localSheetId="11" hidden="1">{"'Sheet1'!$L$16"}</definedName>
    <definedName name="jkldsjkl" hidden="1">{"'Sheet1'!$L$16"}</definedName>
    <definedName name="jklhgj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 localSheetId="10">#REF!</definedName>
    <definedName name="JobTileCode">#REF!</definedName>
    <definedName name="joh" localSheetId="10" hidden="1">#REF!</definedName>
    <definedName name="joh" hidden="1">#REF!</definedName>
    <definedName name="jrfu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localSheetId="11" hidden="1">{"revsale",#N/A,FALSE,"REV-ยุพดี"}</definedName>
    <definedName name="jti" hidden="1">{"revsale",#N/A,FALSE,"REV-ยุพดี"}</definedName>
    <definedName name="ju" localSheetId="11" hidden="1">{"'Sheet1'!$L$16"}</definedName>
    <definedName name="ju" localSheetId="25" hidden="1">{"'Sheet1'!$L$16"}</definedName>
    <definedName name="ju" localSheetId="24" hidden="1">{"'Sheet1'!$L$16"}</definedName>
    <definedName name="ju" localSheetId="22" hidden="1">{"'Sheet1'!$L$16"}</definedName>
    <definedName name="ju" localSheetId="0" hidden="1">{"sales",#N/A,FALSE,"SALES"}</definedName>
    <definedName name="ju" hidden="1">{"'Sheet1'!$L$16"}</definedName>
    <definedName name="july" localSheetId="11" hidden="1">{"'ตัวอย่าง'!$A$1:$O$21"}</definedName>
    <definedName name="july" hidden="1">{"'ตัวอย่าง'!$A$1:$O$21"}</definedName>
    <definedName name="jxcnvin" localSheetId="11" hidden="1">{"'Sheet1'!$L$16"}</definedName>
    <definedName name="jxcnvin" hidden="1">{"'Sheet1'!$L$16"}</definedName>
    <definedName name="jz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localSheetId="11" hidden="1">{"'Sheet1'!$L$16"}</definedName>
    <definedName name="K" localSheetId="0" hidden="1">{"'Sheet1'!$L$16"}</definedName>
    <definedName name="K" hidden="1">{"'Sheet1'!$L$16"}</definedName>
    <definedName name="k_1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localSheetId="11" hidden="1">{#N/A,#N/A,FALSE,"Sheet1"}</definedName>
    <definedName name="K2a" hidden="1">{#N/A,#N/A,FALSE,"Sheet1"}</definedName>
    <definedName name="K301A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localSheetId="11" hidden="1">{#N/A,#N/A,FALSE,"Sheet1"}</definedName>
    <definedName name="KAA" hidden="1">{#N/A,#N/A,FALSE,"Sheet1"}</definedName>
    <definedName name="kaitoon" localSheetId="11" hidden="1">{"PRINT_EST",#N/A,FALSE,"ESTMON"}</definedName>
    <definedName name="kaitoon" hidden="1">{"PRINT_EST",#N/A,FALSE,"ESTMON"}</definedName>
    <definedName name="kathleen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localSheetId="11" hidden="1">{#N/A,#N/A,FALSE,"Sheet1"}</definedName>
    <definedName name="KB" hidden="1">{#N/A,#N/A,FALSE,"Sheet1"}</definedName>
    <definedName name="kdjklge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localSheetId="11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localSheetId="11" hidden="1">{#N/A,#N/A,FALSE,"CCTV"}</definedName>
    <definedName name="kghlgh" hidden="1">{#N/A,#N/A,FALSE,"CCTV"}</definedName>
    <definedName name="KH" localSheetId="10">#REF!</definedName>
    <definedName name="KH">#REF!</definedName>
    <definedName name="KHJF" localSheetId="11" hidden="1">{#N/A,#N/A,FALSE,"CCTV"}</definedName>
    <definedName name="KHJF" hidden="1">{#N/A,#N/A,FALSE,"CCTV"}</definedName>
    <definedName name="khjkhj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localSheetId="11" hidden="1">{"Offgrid",#N/A,FALSE,"OFFGRID";"Region",#N/A,FALSE,"REGION";"Offgrid -2",#N/A,FALSE,"OFFGRID";"WTP",#N/A,FALSE,"WTP";"WTP -2",#N/A,FALSE,"WTP";"Project",#N/A,FALSE,"PROJECT";"Summary -2",#N/A,FALSE,"SUMMARY"}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localSheetId="11" hidden="1">{"'Sheet1'!$L$16"}</definedName>
    <definedName name="KHO152.2.12" hidden="1">{"'Sheet1'!$L$16"}</definedName>
    <definedName name="kho1531.12" localSheetId="11" hidden="1">{"'Sheet1'!$L$16"}</definedName>
    <definedName name="kho1531.12" hidden="1">{"'Sheet1'!$L$16"}</definedName>
    <definedName name="khoi" localSheetId="11" hidden="1">{"'Sheet1'!$L$16"}</definedName>
    <definedName name="khoi" hidden="1">{"'Sheet1'!$L$16"}</definedName>
    <definedName name="khongtruotgia" localSheetId="11" hidden="1">{"'Sheet1'!$L$16"}</definedName>
    <definedName name="khongtruotgia" hidden="1">{"'Sheet1'!$L$16"}</definedName>
    <definedName name="KHSX" localSheetId="11" hidden="1">{"'Sheet1'!$L$16"}</definedName>
    <definedName name="KHSX" hidden="1">{"'Sheet1'!$L$16"}</definedName>
    <definedName name="Khu" localSheetId="11" hidden="1">{#N/A,#N/A,FALSE,"Chi tiÆt"}</definedName>
    <definedName name="Khu" hidden="1">{#N/A,#N/A,FALSE,"Chi tiÆt"}</definedName>
    <definedName name="khung" localSheetId="11" hidden="1">{"Tages_D",#N/A,FALSE,"Tagesbericht";"Tages_PL",#N/A,FALSE,"Tagesbericht"}</definedName>
    <definedName name="khung" hidden="1">{"Tages_D",#N/A,FALSE,"Tagesbericht";"Tages_PL",#N/A,FALSE,"Tagesbericht"}</definedName>
    <definedName name="khuy" localSheetId="11" hidden="1">{"'Sheet1'!$L$16"}</definedName>
    <definedName name="khuy" hidden="1">{"'Sheet1'!$L$16"}</definedName>
    <definedName name="khuyenkh" localSheetId="11" hidden="1">{"'Sheet1'!$L$16"}</definedName>
    <definedName name="khuyenkh" hidden="1">{"'Sheet1'!$L$16"}</definedName>
    <definedName name="ki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localSheetId="11" hidden="1">{#N/A,#N/A,FALSE,"m66";#N/A,#N/A,FALSE,"m66"}</definedName>
    <definedName name="kien" hidden="1">{#N/A,#N/A,FALSE,"m66";#N/A,#N/A,FALSE,"m66"}</definedName>
    <definedName name="kiulil" localSheetId="11" hidden="1">{#N/A,#N/A,FALSE,"CCTV"}</definedName>
    <definedName name="kiulil" hidden="1">{#N/A,#N/A,FALSE,"CCTV"}</definedName>
    <definedName name="kjasdf" localSheetId="11" hidden="1">{"hilight1",#N/A,FALSE,"HILIGHT1"}</definedName>
    <definedName name="kjasdf" hidden="1">{"hilight1",#N/A,FALSE,"HILIGHT1"}</definedName>
    <definedName name="kjh" localSheetId="11" hidden="1">{"'Sheet1'!$L$16"}</definedName>
    <definedName name="kjh" hidden="1">{"'Sheet1'!$L$16"}</definedName>
    <definedName name="kjhkj" localSheetId="11" hidden="1">{"'TOTAL'!$A$1:$AG$20"}</definedName>
    <definedName name="kjhkj" localSheetId="0" hidden="1">{"'TOTAL'!$A$1:$AG$20"}</definedName>
    <definedName name="kjhkj" hidden="1">{"'TOTAL'!$A$1:$AG$20"}</definedName>
    <definedName name="kjhlh" localSheetId="11" hidden="1">{#N/A,#N/A,FALSE,"CCTV"}</definedName>
    <definedName name="kjhlh" hidden="1">{#N/A,#N/A,FALSE,"CCTV"}</definedName>
    <definedName name="kjhljhk" localSheetId="11" hidden="1">{#N/A,#N/A,FALSE,"CCTV"}</definedName>
    <definedName name="kjhljhk" hidden="1">{#N/A,#N/A,FALSE,"CCTV"}</definedName>
    <definedName name="kjjj" localSheetId="11" hidden="1">{#N/A,#N/A,FALSE,"Chi tiÆt"}</definedName>
    <definedName name="kjjj" hidden="1">{#N/A,#N/A,FALSE,"Chi tiÆt"}</definedName>
    <definedName name="kjk" localSheetId="11" hidden="1">{"'Sheet1'!$L$16"}</definedName>
    <definedName name="kjk" hidden="1">{"'Sheet1'!$L$16"}</definedName>
    <definedName name="kjljk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localSheetId="10" hidden="1">#REF!</definedName>
    <definedName name="kk" localSheetId="25" hidden="1">#REF!</definedName>
    <definedName name="k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hidden="1">#REF!</definedName>
    <definedName name="kkjkk" localSheetId="11" hidden="1">{#N/A,#N/A,FALSE,"Sheet2"}</definedName>
    <definedName name="kkjkk" hidden="1">{#N/A,#N/A,FALSE,"Sheet2"}</definedName>
    <definedName name="KKK" localSheetId="11" hidden="1">{"'매출계획'!$D$2"}</definedName>
    <definedName name="KKK" hidden="1">{"'매출계획'!$D$2"}</definedName>
    <definedName name="KKKK" localSheetId="11" hidden="1">{"'매출계획'!$D$2"}</definedName>
    <definedName name="KKKK" hidden="1">{"'매출계획'!$D$2"}</definedName>
    <definedName name="kklk" localSheetId="11" hidden="1">{"F3 detail",#N/A,FALSE,"F1";"F3 Presentation",#N/A,FALSE,"F3 "}</definedName>
    <definedName name="kklk" hidden="1">{"F3 detail",#N/A,FALSE,"F1";"F3 Presentation",#N/A,FALSE,"F3 "}</definedName>
    <definedName name="kklleinene" localSheetId="11" hidden="1">{"Tages_D",#N/A,FALSE,"Tagesbericht";"Tages_PL",#N/A,FALSE,"Tagesbericht"}</definedName>
    <definedName name="kklleinene" hidden="1">{"Tages_D",#N/A,FALSE,"Tagesbericht";"Tages_PL",#N/A,FALSE,"Tagesbericht"}</definedName>
    <definedName name="kkzc" localSheetId="11" hidden="1">{#N/A,#N/A,FALSE,"Sheet1"}</definedName>
    <definedName name="kkzc" hidden="1">{#N/A,#N/A,FALSE,"Sheet1"}</definedName>
    <definedName name="kl" localSheetId="11" hidden="1">{"revsale",#N/A,FALSE,"REV-ยุพดี"}</definedName>
    <definedName name="kl" hidden="1">{"revsale",#N/A,FALSE,"REV-ยุพดี"}</definedName>
    <definedName name="klcmhioesnmh" localSheetId="11" hidden="1">{"'Sheet1'!$L$16"}</definedName>
    <definedName name="klcmhioesnmh" hidden="1">{"'Sheet1'!$L$16"}</definedName>
    <definedName name="klein1" localSheetId="11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localSheetId="11" hidden="1">{"TAG1AGMS",#N/A,FALSE,"TAG 1A"}</definedName>
    <definedName name="kleine" hidden="1">{"TAG1AGMS",#N/A,FALSE,"TAG 1A"}</definedName>
    <definedName name="kli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localSheetId="11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localSheetId="10" hidden="1">#REF!</definedName>
    <definedName name="klok" hidden="1">#REF!</definedName>
    <definedName name="KM" localSheetId="11" hidden="1">{"'매출계획'!$D$2"}</definedName>
    <definedName name="KM" hidden="1">{"'매출계획'!$D$2"}</definedName>
    <definedName name="knong" localSheetId="11" hidden="1">{"'Sheet1'!$L$16"}</definedName>
    <definedName name="knong" hidden="1">{"'Sheet1'!$L$16"}</definedName>
    <definedName name="KPIs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localSheetId="11" hidden="1">{"'Sheet1'!$L$16"}</definedName>
    <definedName name="ksbn" hidden="1">{"'Sheet1'!$L$16"}</definedName>
    <definedName name="kshn" localSheetId="11" hidden="1">{"'Sheet1'!$L$16"}</definedName>
    <definedName name="kshn" hidden="1">{"'Sheet1'!$L$16"}</definedName>
    <definedName name="KSJBDJHAS" localSheetId="11" hidden="1">{"'Sheet1'!$L$16"}</definedName>
    <definedName name="KSJBDJHAS" hidden="1">{"'Sheet1'!$L$16"}</definedName>
    <definedName name="ksls" localSheetId="11" hidden="1">{"'Sheet1'!$L$16"}</definedName>
    <definedName name="ksls" hidden="1">{"'Sheet1'!$L$16"}</definedName>
    <definedName name="kt" localSheetId="10" hidden="1">#REF!</definedName>
    <definedName name="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t" hidden="1">#REF!</definedName>
    <definedName name="KU" localSheetId="11" hidden="1">{"'Sheet1'!$L$16"}</definedName>
    <definedName name="KU" localSheetId="25" hidden="1">{"'Sheet1'!$L$16"}</definedName>
    <definedName name="KU" localSheetId="24" hidden="1">{"'Sheet1'!$L$16"}</definedName>
    <definedName name="KU" localSheetId="22" hidden="1">{"'Sheet1'!$L$16"}</definedName>
    <definedName name="KU" localSheetId="0" hidden="1">{"'Sheet1'!$L$16"}</definedName>
    <definedName name="KU" hidden="1">{"'Sheet1'!$L$16"}</definedName>
    <definedName name="kung" localSheetId="11" hidden="1">{"Tages_D",#N/A,FALSE,"Tagesbericht";"Tages_PL",#N/A,FALSE,"Tagesbericht"}</definedName>
    <definedName name="kung" hidden="1">{"Tages_D",#N/A,FALSE,"Tagesbericht";"Tages_PL",#N/A,FALSE,"Tagesbericht"}</definedName>
    <definedName name="kuzz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localSheetId="25" hidden="1">#REF!</definedName>
    <definedName name="kyd.ChngCell.01." localSheetId="24" hidden="1">#REF!</definedName>
    <definedName name="kyd.ChngCell.01." localSheetId="22" hidden="1">#REF!</definedName>
    <definedName name="kyd.ChngCell.01." localSheetId="0" hidden="1">#REF!</definedName>
    <definedName name="kyd.ChngCell.01." hidden="1">'[20]TM1 FC2'!$B$5</definedName>
    <definedName name="kyd.CounterLimitCell.01." hidden="1">"x"</definedName>
    <definedName name="kyd.Dim.01." hidden="1">"UNISONUS:M-2003"</definedName>
    <definedName name="kyd.ElementList.01." localSheetId="10" hidden="1">[21]Insight!#REF!</definedName>
    <definedName name="kyd.ElementList.01." localSheetId="25" hidden="1">#REF!</definedName>
    <definedName name="kyd.ElementList.01." localSheetId="24" hidden="1">#REF!</definedName>
    <definedName name="kyd.ElementList.01." localSheetId="22" hidden="1">#REF!</definedName>
    <definedName name="kyd.ElementList.01." localSheetId="0" hidden="1">#REF!</definedName>
    <definedName name="kyd.ElementList.01." hidden="1">[21]Insight!#REF!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localSheetId="10" hidden="1">#REF!</definedName>
    <definedName name="kyd.PrintStdAlertCell." hidden="1">#REF!</definedName>
    <definedName name="kyd.SelectString.01." hidden="1">"*"</definedName>
    <definedName name="kyd.ServerCell." localSheetId="10" hidden="1">#REF!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localSheetId="11" hidden="1">{"'매출계획'!$D$2"}</definedName>
    <definedName name="L" hidden="1">{"'매출계획'!$D$2"}</definedName>
    <definedName name="LABOR_TAX" localSheetId="0" hidden="1">#REF!</definedName>
    <definedName name="LABOR_TAX" hidden="1">'[22]Service Invoice'!$G$15</definedName>
    <definedName name="Lai" localSheetId="11" hidden="1">{"'Sheet1'!$L$16"}</definedName>
    <definedName name="Lai" localSheetId="25" hidden="1">{"'Sheet1'!$L$16"}</definedName>
    <definedName name="Lai" localSheetId="24" hidden="1">{"'Sheet1'!$L$16"}</definedName>
    <definedName name="Lai" localSheetId="22" hidden="1">{"'Sheet1'!$L$16"}</definedName>
    <definedName name="Lai" localSheetId="0" hidden="1">{"'Sheet1'!$L$16"}</definedName>
    <definedName name="Lai" hidden="1">{"'Sheet1'!$L$16"}</definedName>
    <definedName name="LAM" localSheetId="11" hidden="1">{#N/A,#N/A,TRUE,"BT M200 da 10x20"}</definedName>
    <definedName name="LAM" localSheetId="25" hidden="1">{#N/A,#N/A,TRUE,"BT M200 da 10x20"}</definedName>
    <definedName name="LAM" localSheetId="24" hidden="1">{#N/A,#N/A,TRUE,"BT M200 da 10x20"}</definedName>
    <definedName name="LAM" localSheetId="22" hidden="1">{#N/A,#N/A,TRUE,"BT M200 da 10x20"}</definedName>
    <definedName name="LAM" localSheetId="0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25" hidden="1">{#N/A,#N/A,TRUE,"BT M200 da 10x20"}</definedName>
    <definedName name="lan" localSheetId="24" hidden="1">{#N/A,#N/A,TRUE,"BT M200 da 10x20"}</definedName>
    <definedName name="lan" localSheetId="22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gson" localSheetId="11" hidden="1">{"'Sheet1'!$L$16"}</definedName>
    <definedName name="langson" hidden="1">{"'Sheet1'!$L$16"}</definedName>
    <definedName name="LC" localSheetId="11" hidden="1">{"'Sheet1'!$L$16"}</definedName>
    <definedName name="LC" hidden="1">{"'Sheet1'!$L$16"}</definedName>
    <definedName name="ldc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 localSheetId="10">#REF!</definedName>
    <definedName name="legal">#REF!</definedName>
    <definedName name="leien" localSheetId="11" hidden="1">{"fleisch",#N/A,FALSE,"WG HK";"food",#N/A,FALSE,"WG HK";"hartwaren",#N/A,FALSE,"WG HK";"weichwaren",#N/A,FALSE,"WG HK"}</definedName>
    <definedName name="leien" hidden="1">{"fleisch",#N/A,FALSE,"WG HK";"food",#N/A,FALSE,"WG HK";"hartwaren",#N/A,FALSE,"WG HK";"weichwaren",#N/A,FALSE,"WG HK"}</definedName>
    <definedName name="LFKFJFO" localSheetId="11" hidden="1">{#N/A,#N/A,FALSE,"CCTV"}</definedName>
    <definedName name="LFKFJFO" hidden="1">{#N/A,#N/A,FALSE,"CCTV"}</definedName>
    <definedName name="lig" localSheetId="11" hidden="1">{"'1-TheatreBkgs'!$A$1:$L$102"}</definedName>
    <definedName name="lig" hidden="1">{"'1-TheatreBkgs'!$A$1:$L$102"}</definedName>
    <definedName name="limcount" hidden="1">1</definedName>
    <definedName name="Lina" localSheetId="11" hidden="1">{#N/A,#N/A,TRUE,"BT M200 da 10x20"}</definedName>
    <definedName name="Lina" hidden="1">{#N/A,#N/A,TRUE,"BT M200 da 10x20"}</definedName>
    <definedName name="liza" localSheetId="11" hidden="1">{"level1",#N/A,FALSE,"1_LEV";"LEVEL1",#N/A,FALSE,"1_LEV"}</definedName>
    <definedName name="liza" localSheetId="0" hidden="1">{"level1",#N/A,FALSE,"1_LEV";"LEVEL1",#N/A,FALSE,"1_LEV"}</definedName>
    <definedName name="liza" hidden="1">{"level1",#N/A,FALSE,"1_LEV";"LEVEL1",#N/A,FALSE,"1_LEV"}</definedName>
    <definedName name="lk" localSheetId="11" hidden="1">{#N/A,#N/A,FALSE,"CCTV"}</definedName>
    <definedName name="lk" hidden="1">{#N/A,#N/A,FALSE,"CCTV"}</definedName>
    <definedName name="LKJHKU" localSheetId="11" hidden="1">{#N/A,#N/A,FALSE,"CCTV"}</definedName>
    <definedName name="LKJHKU" hidden="1">{#N/A,#N/A,FALSE,"CCTV"}</definedName>
    <definedName name="lklhlkjl" localSheetId="11" hidden="1">{#N/A,#N/A,FALSE,"CCTV"}</definedName>
    <definedName name="lklhlkjl" hidden="1">{#N/A,#N/A,FALSE,"CCTV"}</definedName>
    <definedName name="LKLJH" localSheetId="11" hidden="1">{#N/A,#N/A,FALSE,"CCTV"}</definedName>
    <definedName name="LKLJH" hidden="1">{#N/A,#N/A,FALSE,"CCTV"}</definedName>
    <definedName name="ll" localSheetId="11" hidden="1">{"cashflow",#N/A,FALSE,"CASHFLOW "}</definedName>
    <definedName name="ll" localSheetId="0" hidden="1">{"'ตัวอย่าง'!$A$1:$O$21"}</definedName>
    <definedName name="ll" hidden="1">{"cashflow",#N/A,FALSE,"CASHFLOW "}</definedName>
    <definedName name="lll" localSheetId="11" hidden="1">{"sales",#N/A,FALSE,"SALES"}</definedName>
    <definedName name="lll" localSheetId="0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25" hidden="1">{#N/A,#N/A,FALSE,"Chi tiÆt"}</definedName>
    <definedName name="LLLL" localSheetId="24" hidden="1">{#N/A,#N/A,FALSE,"Chi tiÆt"}</definedName>
    <definedName name="LLLL" localSheetId="22" hidden="1">{#N/A,#N/A,FALSE,"Chi tiÆt"}</definedName>
    <definedName name="llll" localSheetId="0" hidden="1">{"'ตัวอย่าง'!$A$1:$O$21"}</definedName>
    <definedName name="LLLL" hidden="1">{#N/A,#N/A,FALSE,"Chi tiÆt"}</definedName>
    <definedName name="LLLLL" localSheetId="11" hidden="1">{#N/A,#N/A,FALSE,"Chi tiÆt"}</definedName>
    <definedName name="LLLLL" localSheetId="25" hidden="1">{#N/A,#N/A,FALSE,"Chi tiÆt"}</definedName>
    <definedName name="LLLLL" localSheetId="24" hidden="1">{#N/A,#N/A,FALSE,"Chi tiÆt"}</definedName>
    <definedName name="LLLLL" localSheetId="22" hidden="1">{#N/A,#N/A,FALSE,"Chi tiÆt"}</definedName>
    <definedName name="LLLLL" localSheetId="0" hidden="1">{#N/A,#N/A,FALSE,"Chi tiÆt"}</definedName>
    <definedName name="LLLLL" hidden="1">{#N/A,#N/A,FALSE,"Chi tiÆt"}</definedName>
    <definedName name="lllzil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localSheetId="11" hidden="1">{"revsale",#N/A,FALSE,"REV-ยุพดี"}</definedName>
    <definedName name="llolo" hidden="1">{"revsale",#N/A,FALSE,"REV-ยุพดี"}</definedName>
    <definedName name="l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localSheetId="11" hidden="1">{"'매출계획'!$D$2"}</definedName>
    <definedName name="LOAD" hidden="1">{"'매출계획'!$D$2"}</definedName>
    <definedName name="LOAD1" localSheetId="11" hidden="1">{"'매출계획'!$D$2"}</definedName>
    <definedName name="LOAD1" hidden="1">{"'매출계획'!$D$2"}</definedName>
    <definedName name="LOAD2" localSheetId="11" hidden="1">{"'매출계획'!$D$2"}</definedName>
    <definedName name="LOAD2" hidden="1">{"'매출계획'!$D$2"}</definedName>
    <definedName name="LOAD3" localSheetId="11" hidden="1">{"'매출계획'!$D$2"}</definedName>
    <definedName name="LOAD3" hidden="1">{"'매출계획'!$D$2"}</definedName>
    <definedName name="LOADDD" localSheetId="11" hidden="1">{"'매출계획'!$D$2"}</definedName>
    <definedName name="LOADDD" hidden="1">{"'매출계획'!$D$2"}</definedName>
    <definedName name="Loan" localSheetId="10" hidden="1">#REF!</definedName>
    <definedName name="Loan" localSheetId="25" hidden="1">#REF!</definedName>
    <definedName name="Loan" hidden="1">#REF!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 localSheetId="10">#REF!</definedName>
    <definedName name="LocalPGrossUp">#REF!</definedName>
    <definedName name="Localpit" localSheetId="10">#REF!</definedName>
    <definedName name="Localpit">#REF!</definedName>
    <definedName name="LocalProposePit" localSheetId="10">#REF!</definedName>
    <definedName name="LocalProposePit">#REF!</definedName>
    <definedName name="LocCtu" localSheetId="10" hidden="1">OFFSET(#REF!,0,0,COUNTA(#REF!))</definedName>
    <definedName name="LocCtu" hidden="1">OFFSET(#REF!,0,0,COUNTA(#REF!))</definedName>
    <definedName name="lokk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localSheetId="11" hidden="1">{"'Sheet1'!$L$16"}</definedName>
    <definedName name="lsdfkas" hidden="1">{"'Sheet1'!$L$16"}</definedName>
    <definedName name="luan" localSheetId="11" hidden="1">{"'Sheet1'!$L$16"}</definedName>
    <definedName name="luan" hidden="1">{"'Sheet1'!$L$16"}</definedName>
    <definedName name="lui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localSheetId="11" hidden="1">{"'Sheet1'!$L$16"}</definedName>
    <definedName name="luuu" hidden="1">{"'Sheet1'!$L$16"}</definedName>
    <definedName name="M_PlaceofPath" hidden="1">"F:\danders\COMPANY\HET\HET_VDF.XLS"</definedName>
    <definedName name="M10." localSheetId="11" hidden="1">{"'Sheet1'!$L$16"}</definedName>
    <definedName name="M10." hidden="1">{"'Sheet1'!$L$16"}</definedName>
    <definedName name="M12aE" localSheetId="11" hidden="1">{"'照明目录'!$A$1:$H$31"}</definedName>
    <definedName name="M12aE" localSheetId="0" hidden="1">{"'照明目录'!$A$1:$H$31"}</definedName>
    <definedName name="M12aE" hidden="1">{"'照明目录'!$A$1:$H$31"}</definedName>
    <definedName name="MÂM" localSheetId="11" hidden="1">{"'Sheet1'!$L$16"}</definedName>
    <definedName name="MÂM" hidden="1">{"'Sheet1'!$L$16"}</definedName>
    <definedName name="Mar" localSheetId="11" hidden="1">{"hilight3",#N/A,FALSE,"HILIGHT3"}</definedName>
    <definedName name="Mar" hidden="1">{"hilight3",#N/A,FALSE,"HILIGHT3"}</definedName>
    <definedName name="marc" localSheetId="10">#REF!</definedName>
    <definedName name="marc">#REF!</definedName>
    <definedName name="marce" localSheetId="10">#REF!</definedName>
    <definedName name="marce">#REF!</definedName>
    <definedName name="may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localSheetId="11" hidden="1">{"'Sheet1'!$L$16"}</definedName>
    <definedName name="mco" localSheetId="25" hidden="1">{"'Sheet1'!$L$16"}</definedName>
    <definedName name="mco" localSheetId="24" hidden="1">{"'Sheet1'!$L$16"}</definedName>
    <definedName name="mco" localSheetId="22" hidden="1">{"'Sheet1'!$L$16"}</definedName>
    <definedName name="mco" localSheetId="0" hidden="1">{"'Sheet1'!$L$16"}</definedName>
    <definedName name="mco" hidden="1">{"'Sheet1'!$L$16"}</definedName>
    <definedName name="mdfhjr" localSheetId="11" hidden="1">{"'Sheet1'!$L$16"}</definedName>
    <definedName name="mdfhjr" hidden="1">{"'Sheet1'!$L$16"}</definedName>
    <definedName name="MeasureListbox">[23]!MeasureList</definedName>
    <definedName name="MeetingRoomWP" localSheetId="11" hidden="1">{"index",#N/A,FALSE,"INDEX"}</definedName>
    <definedName name="MeetingRoomWP" hidden="1">{"index",#N/A,FALSE,"INDEX"}</definedName>
    <definedName name="Mer" localSheetId="11" hidden="1">{"'Sheet1'!$L$16"}</definedName>
    <definedName name="Mer" hidden="1">{"'Sheet1'!$L$16"}</definedName>
    <definedName name="MET" localSheetId="11" hidden="1">{"'Sheet1'!$L$16"}</definedName>
    <definedName name="MET" hidden="1">{"'Sheet1'!$L$16"}</definedName>
    <definedName name="MEWarning" hidden="1">1</definedName>
    <definedName name="mfigjh" localSheetId="11" hidden="1">{"'Sheet1'!$L$16"}</definedName>
    <definedName name="mfigjh" hidden="1">{"'Sheet1'!$L$16"}</definedName>
    <definedName name="mg" localSheetId="11" hidden="1">{#N/A,#N/A,FALSE,"Chi tiÆt"}</definedName>
    <definedName name="mg" localSheetId="0" hidden="1">{#N/A,#N/A,FALSE,"Chi tiÆt"}</definedName>
    <definedName name="mg" hidden="1">{#N/A,#N/A,FALSE,"Chi tiÆt"}</definedName>
    <definedName name="MGM" localSheetId="11" hidden="1">{#N/A,#N/A,FALSE,"CCTV"}</definedName>
    <definedName name="MGM" hidden="1">{#N/A,#N/A,FALSE,"CCTV"}</definedName>
    <definedName name="MH" localSheetId="11" hidden="1">{"'매출계획'!$D$2"}</definedName>
    <definedName name="MH" hidden="1">{"'매출계획'!$D$2"}</definedName>
    <definedName name="MHD" localSheetId="11" hidden="1">{"'매출계획'!$D$2"}</definedName>
    <definedName name="MHD" hidden="1">{"'매출계획'!$D$2"}</definedName>
    <definedName name="mhm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localSheetId="11" hidden="1">{"'매출계획'!$D$2"}</definedName>
    <definedName name="MHY" hidden="1">{"'매출계획'!$D$2"}</definedName>
    <definedName name="miko" localSheetId="10" hidden="1">#REF!</definedName>
    <definedName name="miko" hidden="1">#REF!</definedName>
    <definedName name="min" localSheetId="11" hidden="1">{"'Feb 99'!$A$1:$G$30"}</definedName>
    <definedName name="min" hidden="1">{"'Feb 99'!$A$1:$G$30"}</definedName>
    <definedName name="mis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localSheetId="10" hidden="1">#REF!</definedName>
    <definedName name="MKT" hidden="1">#REF!</definedName>
    <definedName name="MKU" localSheetId="11" hidden="1">{"'매출계획'!$D$2"}</definedName>
    <definedName name="MKU" hidden="1">{"'매출계획'!$D$2"}</definedName>
    <definedName name="mm" localSheetId="11" hidden="1">{"'Sheet1'!$L$16"}</definedName>
    <definedName name="mm" hidden="1">{"'Sheet1'!$L$16"}</definedName>
    <definedName name="MMJJKK" localSheetId="11" hidden="1">{"Jan-June",#N/A,FALSE,"Sheet4";"Jul-Dec",#N/A,FALSE,"Sheet4"}</definedName>
    <definedName name="MMJJKK" hidden="1">{"Jan-June",#N/A,FALSE,"Sheet4";"Jul-Dec",#N/A,FALSE,"Sheet4"}</definedName>
    <definedName name="MMM" localSheetId="11" hidden="1">{#N/A,#N/A,FALSE,"CCTV"}</definedName>
    <definedName name="MMM" hidden="1">{#N/A,#N/A,FALSE,"CCTV"}</definedName>
    <definedName name="mmmmm" localSheetId="11" hidden="1">{#N/A,#N/A,FALSE,"CCTV"}</definedName>
    <definedName name="mmmmm" hidden="1">{#N/A,#N/A,FALSE,"CCTV"}</definedName>
    <definedName name="MMMMMMMMMMM" localSheetId="11" hidden="1">{"'Sheet1'!$L$16"}</definedName>
    <definedName name="MMMMMMMMMMM" hidden="1">{"'Sheet1'!$L$16"}</definedName>
    <definedName name="mnjnm" localSheetId="10" hidden="1">#REF!</definedName>
    <definedName name="mnjnm" hidden="1">#REF!</definedName>
    <definedName name="mnth" localSheetId="10">#REF!</definedName>
    <definedName name="mnth">#REF!</definedName>
    <definedName name="mnth_tab" localSheetId="10">#REF!</definedName>
    <definedName name="mnth_tab">#REF!</definedName>
    <definedName name="moi" localSheetId="11" hidden="1">{"'Sheet1'!$L$16"}</definedName>
    <definedName name="moi" localSheetId="25" hidden="1">{"'Sheet1'!$L$16"}</definedName>
    <definedName name="moi" localSheetId="24" hidden="1">{"'Sheet1'!$L$16"}</definedName>
    <definedName name="moi" localSheetId="22" hidden="1">{"'Sheet1'!$L$16"}</definedName>
    <definedName name="moi" localSheetId="0" hidden="1">{"'Sheet1'!$L$16"}</definedName>
    <definedName name="moi" hidden="1">{"'Sheet1'!$L$16"}</definedName>
    <definedName name="MP" localSheetId="11" hidden="1">{#N/A,#N/A,FALSE,"CCTV"}</definedName>
    <definedName name="MP" hidden="1">{#N/A,#N/A,FALSE,"CCTV"}</definedName>
    <definedName name="mrn.inv._.budget" localSheetId="11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TY" localSheetId="11" hidden="1">{"'매출계획'!$D$2"}</definedName>
    <definedName name="MTY" hidden="1">{"'매출계획'!$D$2"}</definedName>
    <definedName name="mua" localSheetId="11" hidden="1">{"'Sheet1'!$L$16"}</definedName>
    <definedName name="mua" localSheetId="25" hidden="1">{"'Sheet1'!$L$16"}</definedName>
    <definedName name="mua" localSheetId="24" hidden="1">{"'Sheet1'!$L$16"}</definedName>
    <definedName name="mua" localSheetId="22" hidden="1">{"'Sheet1'!$L$16"}</definedName>
    <definedName name="mua" localSheetId="0" hidden="1">{"'Sheet1'!$L$16"}</definedName>
    <definedName name="mua" hidden="1">{"'Sheet1'!$L$16"}</definedName>
    <definedName name="my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localSheetId="11" hidden="1">{"'Model'!$A$1:$N$53"}</definedName>
    <definedName name="Myanmar_3T" hidden="1">{"'Model'!$A$1:$N$53"}</definedName>
    <definedName name="n" localSheetId="11" hidden="1">{"F3 detail",#N/A,FALSE,"F1";"F3 Presentation",#N/A,FALSE,"F3 "}</definedName>
    <definedName name="n" localSheetId="0" hidden="1">{"F3 detail",#N/A,FALSE,"F1";"F3 Presentation",#N/A,FALSE,"F3 "}</definedName>
    <definedName name="n" hidden="1">{"F3 detail",#N/A,FALSE,"F1";"F3 Presentation",#N/A,FALSE,"F3 "}</definedName>
    <definedName name="Nam" hidden="1">#N/A</definedName>
    <definedName name="nat" localSheetId="11" hidden="1">{#N/A,#N/A,FALSE,"Assessment";#N/A,#N/A,FALSE,"Staffing";#N/A,#N/A,FALSE,"Hires";#N/A,#N/A,FALSE,"Assumptions"}</definedName>
    <definedName name="nat" localSheetId="0" hidden="1">{#N/A,#N/A,FALSE,"Assessment";#N/A,#N/A,FALSE,"Staffing";#N/A,#N/A,FALSE,"Hires";#N/A,#N/A,FALSE,"Assumptions"}</definedName>
    <definedName name="nat" hidden="1">{#N/A,#N/A,FALSE,"Assessment";#N/A,#N/A,FALSE,"Staffing";#N/A,#N/A,FALSE,"Hires";#N/A,#N/A,FALSE,"Assumptions"}</definedName>
    <definedName name="NBNM" localSheetId="11" hidden="1">{"'Sheet1'!$L$16"}</definedName>
    <definedName name="NBNM" hidden="1">{"'Sheet1'!$L$16"}</definedName>
    <definedName name="nbxnx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localSheetId="11" hidden="1">{"'매출계획'!$D$2"}</definedName>
    <definedName name="ND" hidden="1">{"'매출계획'!$D$2"}</definedName>
    <definedName name="ndf0hten" localSheetId="11" hidden="1">{"'Sheet1'!$L$16"}</definedName>
    <definedName name="ndf0hten" hidden="1">{"'Sheet1'!$L$16"}</definedName>
    <definedName name="new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localSheetId="11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n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localSheetId="11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localSheetId="10" hidden="1">OFFSET([12]!Data.Top.Left,1,0)</definedName>
    <definedName name="neww" localSheetId="24" hidden="1">OFFSET([12]!Data.Top.Left,1,0)</definedName>
    <definedName name="neww" localSheetId="0" hidden="1">OFFSET(#REF!,1,0)</definedName>
    <definedName name="neww" hidden="1">OFFSET([12]!Data.Top.Left,1,0)</definedName>
    <definedName name="newww" localSheetId="10">#REF!</definedName>
    <definedName name="newww">#REF!</definedName>
    <definedName name="NFG" localSheetId="11" hidden="1">{"'매출계획'!$D$2"}</definedName>
    <definedName name="NFG" hidden="1">{"'매출계획'!$D$2"}</definedName>
    <definedName name="n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localSheetId="11" hidden="1">{"'Sheet1'!$L$16"}</definedName>
    <definedName name="ngay23" hidden="1">{"'Sheet1'!$L$16"}</definedName>
    <definedName name="NGF" localSheetId="11" hidden="1">{"'매출계획'!$D$2"}</definedName>
    <definedName name="NGF" hidden="1">{"'매출계획'!$D$2"}</definedName>
    <definedName name="ngoc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 localSheetId="10">#REF!</definedName>
    <definedName name="ngonngu">#REF!</definedName>
    <definedName name="ngothithanhthuy" localSheetId="11" hidden="1">{"'Sheet1'!$L$16"}</definedName>
    <definedName name="ngothithanhthuy" hidden="1">{"'Sheet1'!$L$16"}</definedName>
    <definedName name="nhu" localSheetId="11" hidden="1">{"'Sheet1'!$L$16"}</definedName>
    <definedName name="nhu" hidden="1">{"'Sheet1'!$L$16"}</definedName>
    <definedName name="nil" localSheetId="11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localSheetId="11" hidden="1">{"'Sheet1'!$L$16"}</definedName>
    <definedName name="ninhson" hidden="1">{"'Sheet1'!$L$16"}</definedName>
    <definedName name="NKKN" localSheetId="11" hidden="1">{"'Sheet1'!$L$16"}</definedName>
    <definedName name="NKKN" hidden="1">{"'Sheet1'!$L$16"}</definedName>
    <definedName name="nkknk" localSheetId="11" hidden="1">{#N/A,#N/A,FALSE,"CCTV"}</definedName>
    <definedName name="nkknk" hidden="1">{#N/A,#N/A,FALSE,"CCTV"}</definedName>
    <definedName name="nll" localSheetId="11" hidden="1">{"'Sheet1'!$L$16"}</definedName>
    <definedName name="nll" hidden="1">{"'Sheet1'!$L$16"}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 localSheetId="10">#REF!</definedName>
    <definedName name="Nomination">#REF!</definedName>
    <definedName name="NotUse" localSheetId="11" hidden="1">{"'ตัวอย่าง'!$A$1:$O$21"}</definedName>
    <definedName name="NotUse" localSheetId="0" hidden="1">{"'ตัวอย่าง'!$A$1:$O$21"}</definedName>
    <definedName name="NotUse" hidden="1">{"'ตัวอย่าง'!$A$1:$O$21"}</definedName>
    <definedName name="NPP" localSheetId="10" hidden="1">#REF!</definedName>
    <definedName name="NPP" localSheetId="25" hidden="1">#REF!</definedName>
    <definedName name="NPP" hidden="1">#REF!</definedName>
    <definedName name="nrwe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localSheetId="11" hidden="1">{"'Sheet1'!$L$16"}</definedName>
    <definedName name="NSOO" hidden="1">{"'Sheet1'!$L$16"}</definedName>
    <definedName name="ntzhn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localSheetId="11" hidden="1">{"'Sheet1'!$L$16"}</definedName>
    <definedName name="nwe" localSheetId="25" hidden="1">{"'Sheet1'!$L$16"}</definedName>
    <definedName name="nwe" localSheetId="24" hidden="1">{"'Sheet1'!$L$16"}</definedName>
    <definedName name="nwe" localSheetId="22" hidden="1">{"'Sheet1'!$L$16"}</definedName>
    <definedName name="nwe" localSheetId="0" hidden="1">{"'Sheet1'!$L$16"}</definedName>
    <definedName name="nwe" hidden="1">{"'Sheet1'!$L$16"}</definedName>
    <definedName name="ny" localSheetId="11" hidden="1">{"'Sheet1'!$L$16"}</definedName>
    <definedName name="ny" hidden="1">{"'Sheet1'!$L$16"}</definedName>
    <definedName name="O" localSheetId="10">#REF!</definedName>
    <definedName name="o" localSheetId="0" hidden="1">{#N/A,#N/A,FALSE,"Aging Summary";#N/A,#N/A,FALSE,"Ratio Analysis";#N/A,#N/A,FALSE,"Test 120 Day Accts";#N/A,#N/A,FALSE,"Tickmarks"}</definedName>
    <definedName name="O">#REF!</definedName>
    <definedName name="o_1" localSheetId="11" hidden="1">{"'Sheet1'!$L$16"}</definedName>
    <definedName name="o_1" hidden="1">{"'Sheet1'!$L$16"}</definedName>
    <definedName name="od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localSheetId="11" hidden="1">{#N/A,#N/A,FALSE,"CCTV"}</definedName>
    <definedName name="oi" hidden="1">{#N/A,#N/A,FALSE,"CCTV"}</definedName>
    <definedName name="oikk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localSheetId="11" hidden="1">{#N/A,#N/A,FALSE,"CCTV"}</definedName>
    <definedName name="oililui" hidden="1">{#N/A,#N/A,FALSE,"CCTV"}</definedName>
    <definedName name="öio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localSheetId="11" hidden="1">{"'Sheet1'!$L$16"}</definedName>
    <definedName name="okkkk" hidden="1">{"'Sheet1'!$L$16"}</definedName>
    <definedName name="okoo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localSheetId="11" hidden="1">{"revable",#N/A,FALSE,"REVABLE"}</definedName>
    <definedName name="ol" hidden="1">{"revable",#N/A,FALSE,"REVABLE"}</definedName>
    <definedName name="olio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localSheetId="11" hidden="1">{"'Bidfailed'!$D$2:$AB$14","'Bidfailed'!$D$4:$AB$4"}</definedName>
    <definedName name="omm" hidden="1">{"'Bidfailed'!$D$2:$AB$14","'Bidfailed'!$D$4:$AB$4"}</definedName>
    <definedName name="OO" localSheetId="11" hidden="1">{"'매출계획'!$D$2"}</definedName>
    <definedName name="OO" hidden="1">{"'매출계획'!$D$2"}</definedName>
    <definedName name="OOO" localSheetId="11" hidden="1">{"'매출계획'!$D$2"}</definedName>
    <definedName name="ooo" localSheetId="0" hidden="1">{"'ตัวอย่าง'!$A$1:$O$21"}</definedName>
    <definedName name="OOO" hidden="1">{"'매출계획'!$D$2"}</definedName>
    <definedName name="öo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localSheetId="11" hidden="1">{"'매출계획'!$D$2"}</definedName>
    <definedName name="OOOO" hidden="1">{"'매출계획'!$D$2"}</definedName>
    <definedName name="ooooo" localSheetId="11" hidden="1">{"'connew '!$C$40:$C$60"}</definedName>
    <definedName name="ooooo" localSheetId="0" hidden="1">{"'connew '!$C$40:$C$60"}</definedName>
    <definedName name="ooooo" hidden="1">{"'connew '!$C$40:$C$60"}</definedName>
    <definedName name="oooooooooooo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localSheetId="10" hidden="1">#REF!</definedName>
    <definedName name="OrderTable" localSheetId="25" hidden="1">#REF!</definedName>
    <definedName name="OrderTable" hidden="1">#REF!</definedName>
    <definedName name="orgn_issues" localSheetId="10">#REF!</definedName>
    <definedName name="orgn_issues">#REF!</definedName>
    <definedName name="OrgUnitList" localSheetId="10">#REF!</definedName>
    <definedName name="OrgUnitList">#REF!</definedName>
    <definedName name="ote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localSheetId="11" hidden="1">{#VALUE!,#N/A,FALSE,0}</definedName>
    <definedName name="ots" hidden="1">{#VALUE!,#N/A,FALSE,0}</definedName>
    <definedName name="öui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localSheetId="10" hidden="1">OFFSET([12]!Data.Top.Left,1,0)</definedName>
    <definedName name="Ownership" localSheetId="24" hidden="1">OFFSET([12]!Data.Top.Left,1,0)</definedName>
    <definedName name="Ownership" localSheetId="0" hidden="1">OFFSET(#REF!,1,0)</definedName>
    <definedName name="Ownership" hidden="1">OFFSET([12]!Data.Top.Left,1,0)</definedName>
    <definedName name="p" localSheetId="11" hidden="1">{"'ตัวอย่าง'!$A$1:$O$21"}</definedName>
    <definedName name="p" localSheetId="0" hidden="1">{"'ตัวอย่าง'!$A$1:$O$21"}</definedName>
    <definedName name="p" hidden="1">{"'ตัวอย่าง'!$A$1:$O$21"}</definedName>
    <definedName name="PARTS_TAX" localSheetId="0" hidden="1">#REF!</definedName>
    <definedName name="PARTS_TAX" hidden="1">'[22]Service Invoice'!$D$15</definedName>
    <definedName name="payabl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localSheetId="11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 localSheetId="10">#REF!</definedName>
    <definedName name="pending_settlement">#REF!</definedName>
    <definedName name="Pending_Settlements___Employees_who_have_left_and_F_F_papers_are_yet_to_come_to_payroll" localSheetId="10">#REF!</definedName>
    <definedName name="Pending_Settlements___Employees_who_have_left_and_F_F_papers_are_yet_to_come_to_payroll">#REF!</definedName>
    <definedName name="PeriodListbox">[23]!PeriodList</definedName>
    <definedName name="PGV" localSheetId="10" hidden="1">#REF!</definedName>
    <definedName name="PGV" hidden="1">#REF!</definedName>
    <definedName name="PHAN" localSheetId="11" hidden="1">{#N/A,#N/A,FALSE,"CCTV"}</definedName>
    <definedName name="PHAN" hidden="1">{#N/A,#N/A,FALSE,"CCTV"}</definedName>
    <definedName name="PHAT" localSheetId="11" hidden="1">{#N/A,#N/A,FALSE,"CCTV"}</definedName>
    <definedName name="PHAT" hidden="1">{#N/A,#N/A,FALSE,"CCTV"}</definedName>
    <definedName name="Phil" localSheetId="11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localSheetId="11" hidden="1">{"'Sheet1'!$L$16"}</definedName>
    <definedName name="phogn" hidden="1">{"'Sheet1'!$L$16"}</definedName>
    <definedName name="PHUONG" localSheetId="11" hidden="1">{#N/A,#N/A,TRUE,"BT M200 da 10x20"}</definedName>
    <definedName name="PHUONG" localSheetId="25" hidden="1">{#N/A,#N/A,TRUE,"BT M200 da 10x20"}</definedName>
    <definedName name="PHUONG" localSheetId="24" hidden="1">{#N/A,#N/A,TRUE,"BT M200 da 10x20"}</definedName>
    <definedName name="PHUONG" localSheetId="22" hidden="1">{#N/A,#N/A,TRUE,"BT M200 da 10x20"}</definedName>
    <definedName name="PHUONG" localSheetId="0" hidden="1">{#N/A,#N/A,TRUE,"BT M200 da 10x20"}</definedName>
    <definedName name="PHUONG" hidden="1">{#N/A,#N/A,TRUE,"BT M200 da 10x20"}</definedName>
    <definedName name="pison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 localSheetId="10">#REF!</definedName>
    <definedName name="pit">#REF!</definedName>
    <definedName name="pitch" localSheetId="11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KTN." localSheetId="11" hidden="1">{"'Sheet1'!$L$16"}</definedName>
    <definedName name="PKTN." localSheetId="25" hidden="1">{"'Sheet1'!$L$16"}</definedName>
    <definedName name="PKTN." localSheetId="24" hidden="1">{"'Sheet1'!$L$16"}</definedName>
    <definedName name="PKTN." localSheetId="22" hidden="1">{"'Sheet1'!$L$16"}</definedName>
    <definedName name="PKTN." localSheetId="0" hidden="1">{"'Sheet1'!$L$16"}</definedName>
    <definedName name="PKTN." hidden="1">{"'Sheet1'!$L$16"}</definedName>
    <definedName name="PKTNN" localSheetId="11" hidden="1">{"'Sheet1'!$L$16"}</definedName>
    <definedName name="PKTNN" localSheetId="25" hidden="1">{"'Sheet1'!$L$16"}</definedName>
    <definedName name="PKTNN" localSheetId="24" hidden="1">{"'Sheet1'!$L$16"}</definedName>
    <definedName name="PKTNN" localSheetId="22" hidden="1">{"'Sheet1'!$L$16"}</definedName>
    <definedName name="PKTNN" localSheetId="0" hidden="1">{"'Sheet1'!$L$16"}</definedName>
    <definedName name="PKTNN" hidden="1">{"'Sheet1'!$L$16"}</definedName>
    <definedName name="pl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localSheetId="11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localSheetId="11" hidden="1">{#N/A,#N/A,FALSE,"CCTV"}</definedName>
    <definedName name="PLK" hidden="1">{#N/A,#N/A,FALSE,"CCTV"}</definedName>
    <definedName name="PO" localSheetId="10" hidden="1">#REF!</definedName>
    <definedName name="PO" hidden="1">#REF!</definedName>
    <definedName name="PONL" localSheetId="11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pCache_FA_MASS_ADDITIONS_AMORTIZE_NBV_FLAG" localSheetId="10" hidden="1">#REF!</definedName>
    <definedName name="PopCache_FA_MASS_ADDITIONS_AMORTIZE_NBV_FLAG" hidden="1">#REF!</definedName>
    <definedName name="PopCache_FA_MASS_ADDITIONS_ASSET_TYPE" localSheetId="10" hidden="1">#REF!</definedName>
    <definedName name="PopCache_FA_MASS_ADDITIONS_ASSET_TYPE" hidden="1">#REF!</definedName>
    <definedName name="PopCache_FA_MASS_ADDITIONS_DEPRECIATE_FLAG" localSheetId="10" hidden="1">#REF!</definedName>
    <definedName name="PopCache_FA_MASS_ADDITIONS_DEPRECIATE_FLAG" hidden="1">#REF!</definedName>
    <definedName name="Popn" localSheetId="11" hidden="1">{"'Sheet1'!$L$16"}</definedName>
    <definedName name="Popn" hidden="1">{"'Sheet1'!$L$16"}</definedName>
    <definedName name="PP" localSheetId="11" hidden="1">{"'Model'!$A$1:$N$53"}</definedName>
    <definedName name="PP" localSheetId="0" hidden="1">{"'매출계획'!$D$2"}</definedName>
    <definedName name="PP" hidden="1">{"'Model'!$A$1:$N$53"}</definedName>
    <definedName name="PPLSP403" localSheetId="11" hidden="1">{"'Sheet1'!$L$16"}</definedName>
    <definedName name="PPLSP403" hidden="1">{"'Sheet1'!$L$16"}</definedName>
    <definedName name="ppp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localSheetId="11" hidden="1">{"'매출계획'!$D$2"}</definedName>
    <definedName name="PPPP" hidden="1">{"'매출계획'!$D$2"}</definedName>
    <definedName name="ppppppppppppppp" localSheetId="11" hidden="1">{#N/A,#N/A,FALSE,"Sheet1"}</definedName>
    <definedName name="ppppppppppppppp" hidden="1">{#N/A,#N/A,FALSE,"Sheet1"}</definedName>
    <definedName name="pppppppppppppppppppppppp" localSheetId="11" hidden="1">{#N/A,#N/A,FALSE,"Sheet1"}</definedName>
    <definedName name="pppppppppppppppppppppppp" hidden="1">{#N/A,#N/A,FALSE,"Sheet1"}</definedName>
    <definedName name="pppppppppppppppppppppppppppppppppp" localSheetId="11" hidden="1">{"'Feb 99'!$A$1:$G$30"}</definedName>
    <definedName name="pppppppppppppppppppppppppppppppppp" hidden="1">{"'Feb 99'!$A$1:$G$30"}</definedName>
    <definedName name="Prepayments" localSheetId="11" hidden="1">{"'Sheet1'!$L$16"}</definedName>
    <definedName name="Prepayments" hidden="1">{"'Sheet1'!$L$16"}</definedName>
    <definedName name="Pres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[24]Index!$A$30</definedName>
    <definedName name="pro" localSheetId="11" hidden="1">{"revable",#N/A,FALSE,"REVABLE"}</definedName>
    <definedName name="pro" hidden="1">{"revable",#N/A,FALSE,"REVABLE"}</definedName>
    <definedName name="Process" localSheetId="10">#REF!</definedName>
    <definedName name="Process">#REF!</definedName>
    <definedName name="ProdForm" localSheetId="10" hidden="1">#REF!</definedName>
    <definedName name="ProdForm" hidden="1">#REF!</definedName>
    <definedName name="Product" localSheetId="10" hidden="1">#REF!</definedName>
    <definedName name="Product" hidden="1">#REF!</definedName>
    <definedName name="prolinks_3778d6323f894a8f971c957d55cde273" localSheetId="10" hidden="1">#REF!</definedName>
    <definedName name="prolinks_3778d6323f894a8f971c957d55cde273" hidden="1">#REF!</definedName>
    <definedName name="prolinks_6e0a8d1a68ad47a7b8d317bf6622980f" localSheetId="10" hidden="1">#REF!</definedName>
    <definedName name="prolinks_6e0a8d1a68ad47a7b8d317bf6622980f" hidden="1">#REF!</definedName>
    <definedName name="prolinks_6e699c4ed9124ce7acd9be4eeb206984" localSheetId="10" hidden="1">#REF!</definedName>
    <definedName name="prolinks_6e699c4ed9124ce7acd9be4eeb206984" hidden="1">#REF!</definedName>
    <definedName name="prolinks_745b4aee80f44ea3a0ec6374896d845f" localSheetId="10" hidden="1">#REF!</definedName>
    <definedName name="prolinks_745b4aee80f44ea3a0ec6374896d845f" hidden="1">#REF!</definedName>
    <definedName name="prolinks_9fe00f4d9e5e425f835b1b55a3d853c6" localSheetId="10" hidden="1">#REF!</definedName>
    <definedName name="prolinks_9fe00f4d9e5e425f835b1b55a3d853c6" hidden="1">#REF!</definedName>
    <definedName name="prolinks_eefcaca52667481a9a1173a148bf2466" localSheetId="10" hidden="1">#REF!</definedName>
    <definedName name="prolinks_eefcaca52667481a9a1173a148bf2466" hidden="1">#REF!</definedName>
    <definedName name="prolinks_ffdd085da0de44b891084f32dde300ee" localSheetId="10" hidden="1">#REF!</definedName>
    <definedName name="prolinks_ffdd085da0de44b891084f32dde300ee" hidden="1">#REF!</definedName>
    <definedName name="pt" localSheetId="11" hidden="1">{#N/A,#N/A,FALSE,"CCTV"}</definedName>
    <definedName name="pt" hidden="1">{#N/A,#N/A,FALSE,"CCTV"}</definedName>
    <definedName name="ptdm1" localSheetId="11" hidden="1">{#N/A,#N/A,FALSE,"CCTV"}</definedName>
    <definedName name="ptdm1" hidden="1">{#N/A,#N/A,FALSE,"CCTV"}</definedName>
    <definedName name="ptich" localSheetId="11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UserID" hidden="1">"MAYERX"</definedName>
    <definedName name="PUTA" localSheetId="11" hidden="1">{"revsale",#N/A,FALSE,"REV-ยุพดี"}</definedName>
    <definedName name="PUTA" localSheetId="0" hidden="1">{"revsale",#N/A,FALSE,"REV-ยุพดี"}</definedName>
    <definedName name="PUTA" hidden="1">{"revsale",#N/A,FALSE,"REV-ยุพดี"}</definedName>
    <definedName name="PV140_All" localSheetId="10">#REF!</definedName>
    <definedName name="PV140_All">#REF!</definedName>
    <definedName name="PV140_BP" localSheetId="10">#REF!</definedName>
    <definedName name="PV140_BP">#REF!</definedName>
    <definedName name="PV140_ColRef" localSheetId="10">#REF!</definedName>
    <definedName name="PV140_ColRef">#REF!</definedName>
    <definedName name="PV140_FC" localSheetId="10">#REF!</definedName>
    <definedName name="PV140_FC">#REF!</definedName>
    <definedName name="PV140_NS" localSheetId="10">#REF!</definedName>
    <definedName name="PV140_NS">#REF!</definedName>
    <definedName name="PV140_RowRef" localSheetId="10">#REF!</definedName>
    <definedName name="PV140_RowRef">#REF!</definedName>
    <definedName name="PV140_RowRef_Extra" localSheetId="10">#REF!</definedName>
    <definedName name="PV140_RowRef_Extra">#REF!</definedName>
    <definedName name="PV140_RowRef_Extra_2" localSheetId="10">#REF!</definedName>
    <definedName name="PV140_RowRef_Extra_2">#REF!</definedName>
    <definedName name="PV140_SAP" localSheetId="10">#REF!</definedName>
    <definedName name="PV140_SAP">#REF!</definedName>
    <definedName name="PV140_TH2020" localSheetId="10">#REF!</definedName>
    <definedName name="PV140_TH2020">#REF!</definedName>
    <definedName name="PV140_Total_FC" localSheetId="10">#REF!</definedName>
    <definedName name="PV140_Total_FC">#REF!</definedName>
    <definedName name="PV140_Total_NS" localSheetId="10">#REF!</definedName>
    <definedName name="PV140_Total_NS">#REF!</definedName>
    <definedName name="PV140_Value" localSheetId="10">#REF!</definedName>
    <definedName name="PV140_Value">#REF!</definedName>
    <definedName name="PV140_ValueExtra" localSheetId="10">#REF!</definedName>
    <definedName name="PV140_ValueExtra">#REF!</definedName>
    <definedName name="PVDep_ColRef" localSheetId="10">#REF!</definedName>
    <definedName name="PVDep_ColRef">#REF!</definedName>
    <definedName name="PVDep_RowRef" localSheetId="10">#REF!</definedName>
    <definedName name="PVDep_RowRef">#REF!</definedName>
    <definedName name="PVDep_RowRef_1" localSheetId="10">#REF!</definedName>
    <definedName name="PVDep_RowRef_1">#REF!</definedName>
    <definedName name="PVDep_RowRef_2" localSheetId="10">#REF!</definedName>
    <definedName name="PVDep_RowRef_2">#REF!</definedName>
    <definedName name="PVDep_Total_FC" localSheetId="10">#REF!</definedName>
    <definedName name="PVDep_Total_FC">#REF!</definedName>
    <definedName name="PVDep_Total_NS" localSheetId="10">#REF!</definedName>
    <definedName name="PVDep_Total_NS">#REF!</definedName>
    <definedName name="PVDep_Value_All" localSheetId="10">#REF!</definedName>
    <definedName name="PVDep_Value_All">#REF!</definedName>
    <definedName name="PVDep_Value_NS" localSheetId="10">#REF!</definedName>
    <definedName name="PVDep_Value_NS">#REF!</definedName>
    <definedName name="q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" localSheetId="0" hidden="1">{#N/A,#N/A,FALSE,"Assessment";#N/A,#N/A,FALSE,"Staffing";#N/A,#N/A,FALSE,"Hires";#N/A,#N/A,FALSE,"Assumptions"}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localSheetId="11" hidden="1">{"PAGE 1",#N/A,FALSE,"หน้า 1,2,3";"PAGE 2",#N/A,FALSE,"หน้า 1,2,3";"PAGE 3",#N/A,FALSE,"หน้า 1,2,3"}</definedName>
    <definedName name="q1_05" localSheetId="0" hidden="1">{"PAGE 1",#N/A,FALSE,"หน้า 1,2,3";"PAGE 2",#N/A,FALSE,"หน้า 1,2,3";"PAGE 3",#N/A,FALSE,"หน้า 1,2,3"}</definedName>
    <definedName name="q1_05" hidden="1">{"PAGE 1",#N/A,FALSE,"หน้า 1,2,3";"PAGE 2",#N/A,FALSE,"หน้า 1,2,3";"PAGE 3",#N/A,FALSE,"หน้า 1,2,3"}</definedName>
    <definedName name="Q2_05" localSheetId="1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localSheetId="11" hidden="1">{"PAGE 1",#N/A,FALSE,"หน้า 1,2,3";"PAGE 2",#N/A,FALSE,"หน้า 1,2,3";"PAGE 3",#N/A,FALSE,"หน้า 1,2,3"}</definedName>
    <definedName name="Q3_05" localSheetId="0" hidden="1">{"PAGE 1",#N/A,FALSE,"หน้า 1,2,3";"PAGE 2",#N/A,FALSE,"หน้า 1,2,3";"PAGE 3",#N/A,FALSE,"หน้า 1,2,3"}</definedName>
    <definedName name="Q3_05" hidden="1">{"PAGE 1",#N/A,FALSE,"หน้า 1,2,3";"PAGE 2",#N/A,FALSE,"หน้า 1,2,3";"PAGE 3",#N/A,FALSE,"หน้า 1,2,3"}</definedName>
    <definedName name="qa" localSheetId="11" hidden="1">{#N/A,#N/A,FALSE,"Monthly Rate By Activity";#N/A,#N/A,FALSE,"Hourly Rate By Activity";#N/A,#N/A,FALSE,"Monthly Rate By Custom Resource";#N/A,#N/A,FALSE,"Hourly Rate By Custom Resource"}</definedName>
    <definedName name="qa" localSheetId="0" hidden="1">{#N/A,#N/A,FALSE,"Monthly Rate By Activity";#N/A,#N/A,FALSE,"Hourly Rate By Activity";#N/A,#N/A,FALSE,"Monthly Rate By Custom Resource";#N/A,#N/A,FALSE,"Hourly Rate By Custom Resource"}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localSheetId="11" hidden="1">{"'Sheet1'!$L$16"}</definedName>
    <definedName name="qeqe" localSheetId="25" hidden="1">{"'Sheet1'!$L$16"}</definedName>
    <definedName name="qeqe" localSheetId="24" hidden="1">{"'Sheet1'!$L$16"}</definedName>
    <definedName name="qeqe" localSheetId="22" hidden="1">{"'Sheet1'!$L$16"}</definedName>
    <definedName name="qeqe" localSheetId="0" hidden="1">{"'Sheet1'!$L$16"}</definedName>
    <definedName name="qeqe" hidden="1">{"'Sheet1'!$L$16"}</definedName>
    <definedName name="qeqweq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localSheetId="11" hidden="1">{"'Sheet1'!$L$16"}</definedName>
    <definedName name="qẽrwdsfdfwfwdfw" hidden="1">{"'Sheet1'!$L$16"}</definedName>
    <definedName name="qetqwt3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localSheetId="11" hidden="1">{#N/A,#N/A,FALSE,"Gesamt";#N/A,#N/A,FALSE,"Ree KG";#N/A,#N/A,FALSE,"Ree Inter";#N/A,#N/A,FALSE,"BTM";#N/A,#N/A,FALSE,"GmbH";#N/A,#N/A,FALSE,"Sonstige"}</definedName>
    <definedName name="qewqeqw" hidden="1">{#N/A,#N/A,FALSE,"Gesamt";#N/A,#N/A,FALSE,"Ree KG";#N/A,#N/A,FALSE,"Ree Inter";#N/A,#N/A,FALSE,"BTM";#N/A,#N/A,FALSE,"GmbH";#N/A,#N/A,FALSE,"Sonstige"}</definedName>
    <definedName name="qq" localSheetId="11" hidden="1">{"'ตัวอย่าง'!$A$1:$O$21"}</definedName>
    <definedName name="qq" localSheetId="0" hidden="1">{"balance",#N/A,FALSE,"BALANCE"}</definedName>
    <definedName name="qq" hidden="1">{"'ตัวอย่าง'!$A$1:$O$21"}</definedName>
    <definedName name="qqq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localSheetId="10" hidden="1">#REF!</definedName>
    <definedName name="qqqq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qqqq" hidden="1">#REF!</definedName>
    <definedName name="QQQQQ" localSheetId="10" hidden="1">#REF!</definedName>
    <definedName name="QQQQQ" hidden="1">#REF!</definedName>
    <definedName name="qqqqqq" localSheetId="10" hidden="1">#REF!</definedName>
    <definedName name="qqqqqq" hidden="1">#REF!</definedName>
    <definedName name="qqqqqqqq" localSheetId="10" hidden="1">#REF!</definedName>
    <definedName name="qqqqqqqq" hidden="1">#REF!</definedName>
    <definedName name="qqqqqqqqqq" hidden="1">71</definedName>
    <definedName name="qqqqqqqqqqqq" localSheetId="10" hidden="1">#REF!</definedName>
    <definedName name="qqqqqqqqqqqq" hidden="1">#REF!</definedName>
    <definedName name="qqqqqqqqqqqqqqq" localSheetId="10" hidden="1">#REF!</definedName>
    <definedName name="qqqqqqqqqqqqqqq" hidden="1">#REF!</definedName>
    <definedName name="qqqqqqqqqqqqqqqq" localSheetId="10" hidden="1">#REF!</definedName>
    <definedName name="qqqqqqqqqqqqqqqq" hidden="1">#REF!</definedName>
    <definedName name="qqqqqqqqqqqqqqqqq" localSheetId="10" hidden="1">#REF!</definedName>
    <definedName name="qqqqqqqqqqqqqqqqq" hidden="1">#REF!</definedName>
    <definedName name="qqqqqqqqqqqqqqqqqqqq" localSheetId="10" hidden="1">#REF!</definedName>
    <definedName name="qqqqqqqqqqqqqqqqqqqq" hidden="1">#REF!</definedName>
    <definedName name="qqqqqqqqqqqqqqqqqqqqqq" localSheetId="10" hidden="1">#REF!</definedName>
    <definedName name="qqqqqqqqqqqqqqqqqqqqqq" hidden="1">#REF!</definedName>
    <definedName name="qqqqqqqqqqqqqqqqqqqqqqqqô" localSheetId="11" hidden="1">{"'Sheet1'!$L$16"}</definedName>
    <definedName name="qqqqqqqqqqqqqqqqqqqqqqqqô" hidden="1">{"'Sheet1'!$L$16"}</definedName>
    <definedName name="qrtq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localSheetId="11" hidden="1">{"PRINT_EST",#N/A,FALSE,"ESTMON"}</definedName>
    <definedName name="qs" hidden="1">{"PRINT_EST",#N/A,FALSE,"ESTMON"}</definedName>
    <definedName name="qt243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localSheetId="11" hidden="1">{"'Sheet1'!$L$16"}</definedName>
    <definedName name="quoctuyen" hidden="1">{"'Sheet1'!$L$16"}</definedName>
    <definedName name="qwe" localSheetId="11" hidden="1">{#N/A,#N/A,FALSE,"SPLIT1";#N/A,#N/A,FALSE,"SPLIT2";#N/A,#N/A,FALSE,"TELEX";#N/A,#N/A,FALSE,"TELEX"}</definedName>
    <definedName name="qwe" hidden="1">{#N/A,#N/A,FALSE,"SPLIT1";#N/A,#N/A,FALSE,"SPLIT2";#N/A,#N/A,FALSE,"TELEX";#N/A,#N/A,FALSE,"TELEX"}</definedName>
    <definedName name="qweqwerqwer" localSheetId="10" hidden="1">#REF!</definedName>
    <definedName name="qweqwerqwer" hidden="1">#REF!</definedName>
    <definedName name="qwer" localSheetId="10" hidden="1">#REF!</definedName>
    <definedName name="qwer" hidden="1">#REF!</definedName>
    <definedName name="qwewret" localSheetId="10" hidden="1">#REF!</definedName>
    <definedName name="qwewret" hidden="1">#REF!</definedName>
    <definedName name="qwewrtetyrd" localSheetId="10" hidden="1">#REF!</definedName>
    <definedName name="qwewrtetyrd" hidden="1">#REF!</definedName>
    <definedName name="qwqwwqwq" localSheetId="11" hidden="1">{#N/A,#N/A,TRUE,"BT M200 da 10x20"}</definedName>
    <definedName name="qwqwwqwq" hidden="1">{#N/A,#N/A,TRUE,"BT M200 da 10x20"}</definedName>
    <definedName name="ram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localSheetId="11" hidden="1">{#N/A,#N/A,FALSE,"CCTV"}</definedName>
    <definedName name="rarewt" hidden="1">{#N/A,#N/A,FALSE,"CCTV"}</definedName>
    <definedName name="RCArea" localSheetId="10" hidden="1">#REF!</definedName>
    <definedName name="RCArea" hidden="1">#REF!</definedName>
    <definedName name="rd" localSheetId="11" hidden="1">{"'ตัวอย่าง'!$A$1:$O$21"}</definedName>
    <definedName name="rd" localSheetId="0" hidden="1">{"'ตัวอย่าง'!$A$1:$O$21"}</definedName>
    <definedName name="rd" hidden="1">{"'ตัวอย่าง'!$A$1:$O$21"}</definedName>
    <definedName name="RDF" localSheetId="11" hidden="1">{"'매출계획'!$D$2"}</definedName>
    <definedName name="RDF" hidden="1">{"'매출계획'!$D$2"}</definedName>
    <definedName name="re" localSheetId="11" hidden="1">{"'Sheet1'!$L$16"}</definedName>
    <definedName name="re" hidden="1">{"'Sheet1'!$L$16"}</definedName>
    <definedName name="Reasonableness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localSheetId="11" hidden="1">{"Jan-June",#N/A,FALSE,"Sheet4";"Jul-Dec",#N/A,FALSE,"Sheet4"}</definedName>
    <definedName name="reconcile.in" hidden="1">{"Jan-June",#N/A,FALSE,"Sheet4";"Jul-Dec",#N/A,FALSE,"Sheet4"}</definedName>
    <definedName name="ree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localSheetId="11" hidden="1">{"hilight2",#N/A,FALSE,"HILIGHT2"}</definedName>
    <definedName name="ref" hidden="1">{"hilight2",#N/A,FALSE,"HILIGHT2"}</definedName>
    <definedName name="refg" localSheetId="11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povh" localSheetId="11" hidden="1">{"'Bidfailed'!$D$2:$AB$14","'Bidfailed'!$D$4:$AB$4"}</definedName>
    <definedName name="repovh" hidden="1">{"'Bidfailed'!$D$2:$AB$14","'Bidfailed'!$D$4:$AB$4"}</definedName>
    <definedName name="rer" localSheetId="11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ẻr34rwer" localSheetId="11" hidden="1">{"HK PR",#N/A,FALSE,"HK";"SUMMARY",#N/A,FALSE,"PAYROLL";"SUMMARY",#N/A,FALSE,"PAYROLL";"HK PR",#N/A,FALSE,"HK"}</definedName>
    <definedName name="rẻr34rwer" hidden="1">{"HK PR",#N/A,FALSE,"HK";"SUMMARY",#N/A,FALSE,"PAYROLL";"SUMMARY",#N/A,FALSE,"PAYROLL";"HK PR",#N/A,FALSE,"HK"}</definedName>
    <definedName name="re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localSheetId="11" hidden="1">{#N/A,#N/A,FALSE,"CCTV"}</definedName>
    <definedName name="rety" hidden="1">{#N/A,#N/A,FALSE,"CCTV"}</definedName>
    <definedName name="REYT" localSheetId="11" hidden="1">{#N/A,#N/A,FALSE,"CCTV"}</definedName>
    <definedName name="REYT" hidden="1">{#N/A,#N/A,FALSE,"CCTV"}</definedName>
    <definedName name="RF" localSheetId="11" hidden="1">{#N/A,#N/A,FALSE,"CCTV"}</definedName>
    <definedName name="RF" hidden="1">{#N/A,#N/A,FALSE,"CCTV"}</definedName>
    <definedName name="rfju" localSheetId="11" hidden="1">{"'Sheet1'!$L$16"}</definedName>
    <definedName name="rfju" localSheetId="25" hidden="1">{"'Sheet1'!$L$16"}</definedName>
    <definedName name="rfju" localSheetId="24" hidden="1">{"'Sheet1'!$L$16"}</definedName>
    <definedName name="rfju" localSheetId="22" hidden="1">{"'Sheet1'!$L$16"}</definedName>
    <definedName name="rfju" localSheetId="0" hidden="1">{"'Sheet1'!$L$16"}</definedName>
    <definedName name="rfju" hidden="1">{"'Sheet1'!$L$16"}</definedName>
    <definedName name="RGD" localSheetId="11" hidden="1">{#N/A,#N/A,FALSE,"CCTV"}</definedName>
    <definedName name="RGD" hidden="1">{#N/A,#N/A,FALSE,"CCTV"}</definedName>
    <definedName name="rgf4r5345" localSheetId="11" hidden="1">Sales #REF!</definedName>
    <definedName name="rgf4r5345" localSheetId="10" hidden="1">Sales #REF!</definedName>
    <definedName name="rgf4r5345" hidden="1">Sales #REF!</definedName>
    <definedName name="rgff" localSheetId="11" hidden="1">{"lev2ytd",#N/A,FALSE,"2_LEVYTD"}</definedName>
    <definedName name="rgff" hidden="1">{"lev2ytd",#N/A,FALSE,"2_LEVYTD"}</definedName>
    <definedName name="rgr" localSheetId="11" hidden="1">{"income",#N/A,FALSE,"INCOME"}</definedName>
    <definedName name="rgr" hidden="1">{"income",#N/A,FALSE,"INCOME"}</definedName>
    <definedName name="rg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localSheetId="11" hidden="1">{"'Sheet1'!$L$16"}</definedName>
    <definedName name="rgwgyh" hidden="1">{"'Sheet1'!$L$16"}</definedName>
    <definedName name="RH" localSheetId="11" hidden="1">{"'매출계획'!$D$2"}</definedName>
    <definedName name="RH" hidden="1">{"'매출계획'!$D$2"}</definedName>
    <definedName name="rhtr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localSheetId="11" hidden="1">{"'Sheet1'!$L$16"}</definedName>
    <definedName name="RI" hidden="1">{"'Sheet1'!$L$16"}</definedName>
    <definedName name="RJE" localSheetId="11" hidden="1">{#N/A,#N/A,FALSE,"Sheet1"}</definedName>
    <definedName name="RJE" hidden="1">{#N/A,#N/A,FALSE,"Sheet1"}</definedName>
    <definedName name="rkd" localSheetId="11" hidden="1">{#N/A,#N/A,FALSE,"CCTV"}</definedName>
    <definedName name="rkd" hidden="1">{#N/A,#N/A,FALSE,"CCTV"}</definedName>
    <definedName name="RKSK" localSheetId="1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localSheetId="11" hidden="1">{"'Bidfailed'!$D$2:$AB$14","'Bidfailed'!$D$4:$AB$4"}</definedName>
    <definedName name="rol" hidden="1">{"'Bidfailed'!$D$2:$AB$14","'Bidfailed'!$D$4:$AB$4"}</definedName>
    <definedName name="RPTs1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localSheetId="10" hidden="1">#REF!</definedName>
    <definedName name="rqwerwer" hidden="1">#REF!</definedName>
    <definedName name="rr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localSheetId="11" hidden="1">{"Tages_D",#N/A,FALSE,"Tagesbericht";"Tages_PL",#N/A,FALSE,"Tagesbericht"}</definedName>
    <definedName name="rrehe" hidden="1">{"Tages_D",#N/A,FALSE,"Tagesbericht";"Tages_PL",#N/A,FALSE,"Tagesbericht"}</definedName>
    <definedName name="rrer" localSheetId="11" hidden="1">{"'ตัวอย่าง'!$A$1:$O$21"}</definedName>
    <definedName name="rrer" localSheetId="0" hidden="1">{"'ตัวอย่าง'!$A$1:$O$21"}</definedName>
    <definedName name="rrer" hidden="1">{"'ตัวอย่าง'!$A$1:$O$21"}</definedName>
    <definedName name="rrrr" localSheetId="11" hidden="1">{"'ตัวอย่าง'!$A$1:$O$21"}</definedName>
    <definedName name="rrrr" localSheetId="0" hidden="1">{"'ตัวอย่าง'!$A$1:$O$21"}</definedName>
    <definedName name="rrrr" hidden="1">{"'ตัวอย่าง'!$A$1:$O$21"}</definedName>
    <definedName name="rrrr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localSheetId="11" hidden="1">{#N/A,#N/A,FALSE,"CCTV"}</definedName>
    <definedName name="rsdtusryu" hidden="1">{#N/A,#N/A,FALSE,"CCTV"}</definedName>
    <definedName name="rt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localSheetId="11" hidden="1">{#N/A,#N/A,FALSE,"sum";#N/A,#N/A,FALSE,"MARTV";#N/A,#N/A,FALSE,"APRTV"}</definedName>
    <definedName name="rter" localSheetId="25" hidden="1">{#N/A,#N/A,FALSE,"sum";#N/A,#N/A,FALSE,"MARTV";#N/A,#N/A,FALSE,"APRTV"}</definedName>
    <definedName name="rter" localSheetId="24" hidden="1">{#N/A,#N/A,FALSE,"sum";#N/A,#N/A,FALSE,"MARTV";#N/A,#N/A,FALSE,"APRTV"}</definedName>
    <definedName name="rter" localSheetId="22" hidden="1">{#N/A,#N/A,FALSE,"sum";#N/A,#N/A,FALSE,"MARTV";#N/A,#N/A,FALSE,"APRTV"}</definedName>
    <definedName name="rter" localSheetId="0" hidden="1">{#N/A,#N/A,FALSE,"sum";#N/A,#N/A,FALSE,"MARTV";#N/A,#N/A,FALSE,"APRTV"}</definedName>
    <definedName name="rter" hidden="1">{#N/A,#N/A,FALSE,"sum";#N/A,#N/A,FALSE,"MARTV";#N/A,#N/A,FALSE,"APRTV"}</definedName>
    <definedName name="rtht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localSheetId="11" hidden="1">{"Tages_D",#N/A,FALSE,"Tagesbericht";"Tages_PL",#N/A,FALSE,"Tagesbericht"}</definedName>
    <definedName name="rtrr" hidden="1">{"Tages_D",#N/A,FALSE,"Tagesbericht";"Tages_PL",#N/A,FALSE,"Tagesbericht"}</definedName>
    <definedName name="rtuetu" localSheetId="11" hidden="1">{#N/A,#N/A,FALSE,"CCTV"}</definedName>
    <definedName name="rtuetu" hidden="1">{#N/A,#N/A,FALSE,"CCTV"}</definedName>
    <definedName name="rtyweryer" localSheetId="11" hidden="1">{"index",#N/A,FALSE,"INDEX"}</definedName>
    <definedName name="rtyweryer" hidden="1">{"index",#N/A,FALSE,"INDEX"}</definedName>
    <definedName name="rtzert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localSheetId="11" hidden="1">{"'Sheet1'!$L$16"}</definedName>
    <definedName name="ru" localSheetId="25" hidden="1">{"'Sheet1'!$L$16"}</definedName>
    <definedName name="ru" localSheetId="24" hidden="1">{"'Sheet1'!$L$16"}</definedName>
    <definedName name="ru" localSheetId="22" hidden="1">{"'Sheet1'!$L$16"}</definedName>
    <definedName name="ru" localSheetId="0" hidden="1">{"'Sheet1'!$L$16"}</definedName>
    <definedName name="ru" hidden="1">{"'Sheet1'!$L$16"}</definedName>
    <definedName name="rung" hidden="1">"sci"</definedName>
    <definedName name="rwtszr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localSheetId="11" hidden="1">{#N/A,#N/A,FALSE,"CCTV"}</definedName>
    <definedName name="rwuswrtu" hidden="1">{#N/A,#N/A,FALSE,"CCTV"}</definedName>
    <definedName name="rwwrrww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localSheetId="11" hidden="1">{#N/A,#N/A,FALSE,"CCTV"}</definedName>
    <definedName name="rwyswy" hidden="1">{#N/A,#N/A,FALSE,"CCTV"}</definedName>
    <definedName name="ry" localSheetId="11" hidden="1">{"hilight1",#N/A,FALSE,"HILIGHT1"}</definedName>
    <definedName name="ry" hidden="1">{"hilight1",#N/A,FALSE,"HILIGHT1"}</definedName>
    <definedName name="ryswty" localSheetId="11" hidden="1">{#N/A,#N/A,FALSE,"CCTV"}</definedName>
    <definedName name="ryswty" hidden="1">{#N/A,#N/A,FALSE,"CCTV"}</definedName>
    <definedName name="rytiryi" localSheetId="11" hidden="1">{#N/A,#N/A,FALSE,"CCTV"}</definedName>
    <definedName name="rytiryi" hidden="1">{#N/A,#N/A,FALSE,"CCTV"}</definedName>
    <definedName name="S" localSheetId="11" hidden="1">{"'Sheet1'!$L$16"}</definedName>
    <definedName name="S" localSheetId="0" hidden="1">{"'Sheet1'!$L$16"}</definedName>
    <definedName name="S" hidden="1">{"'Sheet1'!$L$16"}</definedName>
    <definedName name="sa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localSheetId="11" hidden="1">{"Teacher",#N/A,FALSE,"Summary";"Teacher",#N/A,FALSE,"Assumptions";"Teacher",#N/A,FALSE,"Buildup";"Teacher",#N/A,FALSE,"Financials";"Teacher",#N/A,FALSE,"Debt &amp; Other"}</definedName>
    <definedName name="sá" hidden="1">{"Teacher",#N/A,FALSE,"Summary";"Teacher",#N/A,FALSE,"Assumptions";"Teacher",#N/A,FALSE,"Buildup";"Teacher",#N/A,FALSE,"Financials";"Teacher",#N/A,FALSE,"Debt &amp; Other"}</definedName>
    <definedName name="sa0" localSheetId="11" hidden="1">{"'Sheet1'!$L$16"}</definedName>
    <definedName name="sa0" hidden="1">{"'Sheet1'!$L$16"}</definedName>
    <definedName name="sacas" localSheetId="11" hidden="1">{"'Bidfailed'!$D$2:$AB$14","'Bidfailed'!$D$4:$AB$4"}</definedName>
    <definedName name="sacas" hidden="1">{"'Bidfailed'!$D$2:$AB$14","'Bidfailed'!$D$4:$AB$4"}</definedName>
    <definedName name="sad" localSheetId="11" hidden="1">{0}</definedName>
    <definedName name="sad" localSheetId="25" hidden="1">{0}</definedName>
    <definedName name="sad" localSheetId="24" hidden="1">{0}</definedName>
    <definedName name="sad" localSheetId="22" hidden="1">{0}</definedName>
    <definedName name="sad" localSheetId="0" hidden="1">{0}</definedName>
    <definedName name="sad" hidden="1">{0}</definedName>
    <definedName name="sadasdsad" localSheetId="10" hidden="1">#REF!</definedName>
    <definedName name="sadasdsad" hidden="1">#REF!</definedName>
    <definedName name="sadf" localSheetId="11" hidden="1">{"hilight1",#N/A,FALSE,"HILIGHT1"}</definedName>
    <definedName name="sadf" hidden="1">{"hilight1",#N/A,FALSE,"HILIGHT1"}</definedName>
    <definedName name="sadfds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localSheetId="11" hidden="1">{#N/A,#N/A,FALSE,"CCTV"}</definedName>
    <definedName name="saf" hidden="1">{#N/A,#N/A,FALSE,"CCTV"}</definedName>
    <definedName name="SALES_TAX" localSheetId="10">#REF!</definedName>
    <definedName name="SALES_TAX">#REF!</definedName>
    <definedName name="SANG" localSheetId="11" hidden="1">{#N/A,#N/A,FALSE,"sum";#N/A,#N/A,FALSE,"MARTV";#N/A,#N/A,FALSE,"APRTV"}</definedName>
    <definedName name="SANG" localSheetId="25" hidden="1">{#N/A,#N/A,FALSE,"sum";#N/A,#N/A,FALSE,"MARTV";#N/A,#N/A,FALSE,"APRTV"}</definedName>
    <definedName name="SANG" localSheetId="24" hidden="1">{#N/A,#N/A,FALSE,"sum";#N/A,#N/A,FALSE,"MARTV";#N/A,#N/A,FALSE,"APRTV"}</definedName>
    <definedName name="SANG" localSheetId="22" hidden="1">{#N/A,#N/A,FALSE,"sum";#N/A,#N/A,FALSE,"MARTV";#N/A,#N/A,FALSE,"APRTV"}</definedName>
    <definedName name="SANG" localSheetId="0" hidden="1">{#N/A,#N/A,FALSE,"sum";#N/A,#N/A,FALSE,"MARTV";#N/A,#N/A,FALSE,"APRTV"}</definedName>
    <definedName name="SANG" hidden="1">{#N/A,#N/A,FALSE,"sum";#N/A,#N/A,FALSE,"MARTV";#N/A,#N/A,FALSE,"APRTV"}</definedName>
    <definedName name="saø" localSheetId="11" hidden="1">{"'Sheet1'!$L$16"}</definedName>
    <definedName name="saø" hidden="1">{"'Sheet1'!$L$16"}</definedName>
    <definedName name="sáoaosao" localSheetId="11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localSheetId="25" hidden="1">3</definedName>
    <definedName name="SAPBEXrevision" localSheetId="24" hidden="1">3</definedName>
    <definedName name="SAPBEXrevision" localSheetId="22" hidden="1">3</definedName>
    <definedName name="SAPBEXrevision" localSheetId="0" hidden="1">2</definedName>
    <definedName name="SAPBEXrevision" hidden="1">2</definedName>
    <definedName name="SAPBEXsysID" localSheetId="25" hidden="1">"EPB"</definedName>
    <definedName name="SAPBEXsysID" localSheetId="24" hidden="1">"EPB"</definedName>
    <definedName name="SAPBEXsysID" localSheetId="22" hidden="1">"EPB"</definedName>
    <definedName name="SAPBEXsysID" localSheetId="0" hidden="1">"BWP"</definedName>
    <definedName name="SAPBEXsysID" hidden="1">"BWP"</definedName>
    <definedName name="SAPBEXwbID" localSheetId="25" hidden="1">"3UK6UXLZHQ3KXE93XFRP3AZAH"</definedName>
    <definedName name="SAPBEXwbID" localSheetId="24" hidden="1">"3UK6UXLZHQ3KXE93XFRP3AZAH"</definedName>
    <definedName name="SAPBEXwbID" localSheetId="22" hidden="1">"3UK6UXLZHQ3KXE93XFRP3AZAH"</definedName>
    <definedName name="SAPBEXwbID" localSheetId="0" hidden="1">"45TSOG149EJ5R0N9HDKCO6BXG"</definedName>
    <definedName name="SAPBEXwbID" hidden="1">"45TSOG149EJ5R0N9HDKCO6BXG"</definedName>
    <definedName name="SAPFuncF4Help" localSheetId="11" hidden="1">Main.SAPF4Help()</definedName>
    <definedName name="SAPFuncF4Help" localSheetId="10" hidden="1">Main.SAPF4Help()</definedName>
    <definedName name="SAPFuncF4Help" hidden="1">Main.SAPF4Help()</definedName>
    <definedName name="sas" localSheetId="11" hidden="1">{"'ตัวอย่าง'!$A$1:$O$21"}</definedName>
    <definedName name="sas" localSheetId="0" hidden="1">{"'ตัวอย่าง'!$A$1:$O$21"}</definedName>
    <definedName name="sas" hidden="1">{"'ตัวอย่าง'!$A$1:$O$21"}</definedName>
    <definedName name="SC" localSheetId="11" hidden="1">{"'Sheet1'!$L$16"}</definedName>
    <definedName name="SC" localSheetId="25" hidden="1">{"'Sheet1'!$L$16"}</definedName>
    <definedName name="SC" localSheetId="24" hidden="1">{"'Sheet1'!$L$16"}</definedName>
    <definedName name="SC" localSheetId="22" hidden="1">{"'Sheet1'!$L$16"}</definedName>
    <definedName name="sc" localSheetId="0" hidden="1">{"index",#N/A,FALSE,"INDEX"}</definedName>
    <definedName name="SC" hidden="1">{"'Sheet1'!$L$16"}</definedName>
    <definedName name="SCMT" localSheetId="11" hidden="1">{"'connew '!$C$40:$C$60"}</definedName>
    <definedName name="SCMT" hidden="1">{"'connew '!$C$40:$C$60"}</definedName>
    <definedName name="sd" localSheetId="11" hidden="1">{"cashflow",#N/A,FALSE,"CASHFLOW "}</definedName>
    <definedName name="s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" hidden="1">{"cashflow",#N/A,FALSE,"CASHFLOW "}</definedName>
    <definedName name="SD_ColRef_SLB" localSheetId="10">#REF!</definedName>
    <definedName name="SD_ColRef_SLB">#REF!</definedName>
    <definedName name="SD_ColRefExtra_SLB" localSheetId="10">#REF!</definedName>
    <definedName name="SD_ColRefExtra_SLB">#REF!</definedName>
    <definedName name="SD_DT_GDT_TT2020" localSheetId="10">#REF!</definedName>
    <definedName name="SD_DT_GDT_TT2020">#REF!</definedName>
    <definedName name="SD_DT_Other" localSheetId="10">#REF!</definedName>
    <definedName name="SD_DT_Other">#REF!</definedName>
    <definedName name="SD_Period_DB" localSheetId="10">#REF!</definedName>
    <definedName name="SD_Period_DB">#REF!</definedName>
    <definedName name="SD_Period_NS" localSheetId="10">#REF!</definedName>
    <definedName name="SD_Period_NS">#REF!</definedName>
    <definedName name="SD_Period_TT" localSheetId="10">#REF!</definedName>
    <definedName name="SD_Period_TT">#REF!</definedName>
    <definedName name="SD_Period_TT2020" localSheetId="10">#REF!</definedName>
    <definedName name="SD_Period_TT2020">#REF!</definedName>
    <definedName name="SD_RowRef_DT" localSheetId="10">#REF!</definedName>
    <definedName name="SD_RowRef_DT">#REF!</definedName>
    <definedName name="SD_RowRef_SLB" localSheetId="10">#REF!</definedName>
    <definedName name="SD_RowRef_SLB">#REF!</definedName>
    <definedName name="SD_RowRef_SX" localSheetId="10">#REF!</definedName>
    <definedName name="SD_RowRef_SX">#REF!</definedName>
    <definedName name="SD_SLB_GDT_DB" localSheetId="10">#REF!</definedName>
    <definedName name="SD_SLB_GDT_DB">#REF!</definedName>
    <definedName name="SD_SLB_GDT_NS" localSheetId="10">#REF!</definedName>
    <definedName name="SD_SLB_GDT_NS">#REF!</definedName>
    <definedName name="SD_SLB_GDT_TT" localSheetId="10">#REF!</definedName>
    <definedName name="SD_SLB_GDT_TT">#REF!</definedName>
    <definedName name="SD_SLB_GDT_TT2020" localSheetId="10">#REF!</definedName>
    <definedName name="SD_SLB_GDT_TT2020">#REF!</definedName>
    <definedName name="SD_SLSX_GDT_DB" localSheetId="10">#REF!</definedName>
    <definedName name="SD_SLSX_GDT_DB">#REF!</definedName>
    <definedName name="SD_SLSX_GDT_NS" localSheetId="10">#REF!</definedName>
    <definedName name="SD_SLSX_GDT_NS">#REF!</definedName>
    <definedName name="SD_SLSX_GDT_TT" localSheetId="10">#REF!</definedName>
    <definedName name="SD_SLSX_GDT_TT">#REF!</definedName>
    <definedName name="SD_SLSX_GDT_TT2020" localSheetId="10">#REF!</definedName>
    <definedName name="SD_SLSX_GDT_TT2020">#REF!</definedName>
    <definedName name="SD_SLSX_HHL" localSheetId="10">#REF!</definedName>
    <definedName name="SD_SLSX_HHL">#REF!</definedName>
    <definedName name="SD_SLSX_HHL_DB" localSheetId="10">#REF!</definedName>
    <definedName name="SD_SLSX_HHL_DB">#REF!</definedName>
    <definedName name="SD_SLSX_HHL_NS" localSheetId="10">#REF!</definedName>
    <definedName name="SD_SLSX_HHL_NS">#REF!</definedName>
    <definedName name="SD_SLSX_HHL_TT" localSheetId="10">#REF!</definedName>
    <definedName name="SD_SLSX_HHL_TT">#REF!</definedName>
    <definedName name="SD_SLSX_HHL_TT2019" localSheetId="10">#REF!</definedName>
    <definedName name="SD_SLSX_HHL_TT2019">#REF!</definedName>
    <definedName name="SD_SLSX_HHL_TT2020" localSheetId="10">#REF!</definedName>
    <definedName name="SD_SLSX_HHL_TT2020">#REF!</definedName>
    <definedName name="SD_SLSX_Other" localSheetId="10">#REF!</definedName>
    <definedName name="SD_SLSX_Other">#REF!</definedName>
    <definedName name="SD_SLSX_Other_DB" localSheetId="10">#REF!</definedName>
    <definedName name="SD_SLSX_Other_DB">#REF!</definedName>
    <definedName name="SD_SLSX_Other_NS" localSheetId="10">#REF!</definedName>
    <definedName name="SD_SLSX_Other_NS">#REF!</definedName>
    <definedName name="SD_SLSX_Other_TT" localSheetId="10">#REF!</definedName>
    <definedName name="SD_SLSX_Other_TT">#REF!</definedName>
    <definedName name="SD_SLSX_Other_TT2019" localSheetId="10">#REF!</definedName>
    <definedName name="SD_SLSX_Other_TT2019">#REF!</definedName>
    <definedName name="SD_SLSX_Other_TT2020" localSheetId="10">#REF!</definedName>
    <definedName name="SD_SLSX_Other_TT2020">#REF!</definedName>
    <definedName name="SD_Total_DT" localSheetId="10">#REF!</definedName>
    <definedName name="SD_Total_DT">#REF!</definedName>
    <definedName name="SD_Total_SLB" localSheetId="10">#REF!</definedName>
    <definedName name="SD_Total_SLB">#REF!</definedName>
    <definedName name="SD_Total_SLSX" localSheetId="10">#REF!</definedName>
    <definedName name="SD_Total_SLSX">#REF!</definedName>
    <definedName name="SD_TotalDT_DB" localSheetId="10">#REF!</definedName>
    <definedName name="SD_TotalDT_DB">#REF!</definedName>
    <definedName name="SD_TotalDT_NS" localSheetId="10">#REF!</definedName>
    <definedName name="SD_TotalDT_NS">#REF!</definedName>
    <definedName name="SD_TotalDT_TT" localSheetId="10">#REF!</definedName>
    <definedName name="SD_TotalDT_TT">#REF!</definedName>
    <definedName name="SD_TotalSLSX_HHL_DB" localSheetId="10">#REF!</definedName>
    <definedName name="SD_TotalSLSX_HHL_DB">#REF!</definedName>
    <definedName name="SD_TotalSLSX_HHL_NS" localSheetId="10">#REF!</definedName>
    <definedName name="SD_TotalSLSX_HHL_NS">#REF!</definedName>
    <definedName name="SD_TotalSLSX_HHL_TT" localSheetId="10">#REF!</definedName>
    <definedName name="SD_TotalSLSX_HHL_TT">#REF!</definedName>
    <definedName name="SD_TotalSLSX_Other_DB" localSheetId="10">#REF!</definedName>
    <definedName name="SD_TotalSLSX_Other_DB">#REF!</definedName>
    <definedName name="SD_TotalSLSX_Other_NS" localSheetId="10">#REF!</definedName>
    <definedName name="SD_TotalSLSX_Other_NS">#REF!</definedName>
    <definedName name="SD_TotalSLSX_Other_TT" localSheetId="10">#REF!</definedName>
    <definedName name="SD_TotalSLSX_Other_TT">#REF!</definedName>
    <definedName name="SD_Value_SLB" localSheetId="10">#REF!</definedName>
    <definedName name="SD_Value_SLB">#REF!</definedName>
    <definedName name="SDA" localSheetId="11" hidden="1">{"'매출계획'!$D$2"}</definedName>
    <definedName name="SDA" hidden="1">{"'매출계획'!$D$2"}</definedName>
    <definedName name="sdad" localSheetId="10" hidden="1">#REF!</definedName>
    <definedName name="sdad" hidden="1">#REF!</definedName>
    <definedName name="sdad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localSheetId="11" hidden="1">{"HK PR",#N/A,FALSE,"HK";"SUMMARY",#N/A,FALSE,"PAYROLL";"SUMMARY",#N/A,FALSE,"PAYROLL";"HK PR",#N/A,FALSE,"HK"}</definedName>
    <definedName name="sdadss" localSheetId="25" hidden="1">{"HK PR",#N/A,FALSE,"HK";"SUMMARY",#N/A,FALSE,"PAYROLL";"SUMMARY",#N/A,FALSE,"PAYROLL";"HK PR",#N/A,FALSE,"HK"}</definedName>
    <definedName name="sdadss" localSheetId="24" hidden="1">{"HK PR",#N/A,FALSE,"HK";"SUMMARY",#N/A,FALSE,"PAYROLL";"SUMMARY",#N/A,FALSE,"PAYROLL";"HK PR",#N/A,FALSE,"HK"}</definedName>
    <definedName name="sdadss" localSheetId="22" hidden="1">{"HK PR",#N/A,FALSE,"HK";"SUMMARY",#N/A,FALSE,"PAYROLL";"SUMMARY",#N/A,FALSE,"PAYROLL";"HK PR",#N/A,FALSE,"HK"}</definedName>
    <definedName name="sdadss" localSheetId="0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a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localSheetId="11" hidden="1">{"revable",#N/A,FALSE,"REVABLE"}</definedName>
    <definedName name="sdasd" hidden="1">{"revable",#N/A,FALSE,"REVABLE"}</definedName>
    <definedName name="sdasdasd" localSheetId="10" hidden="1">#REF!</definedName>
    <definedName name="sdasdasd" hidden="1">#REF!</definedName>
    <definedName name="sdasdasds" localSheetId="10" hidden="1">#REF!</definedName>
    <definedName name="sdasdasds" hidden="1">#REF!</definedName>
    <definedName name="sdasfafdf" localSheetId="10" hidden="1">#REF!</definedName>
    <definedName name="sdasfafdf" hidden="1">#REF!</definedName>
    <definedName name="sdd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localSheetId="11" hidden="1">{"'ตัวอย่าง'!$A$1:$O$21"}</definedName>
    <definedName name="sdf" localSheetId="0" hidden="1">{"lev2monbt",#N/A,FALSE,"2_levmonB-T"}</definedName>
    <definedName name="sdf" hidden="1">{"'ตัวอย่าง'!$A$1:$O$21"}</definedName>
    <definedName name="sdfas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localSheetId="11" hidden="1">{#N/A,#N/A,FALSE,"SPLIT1";#N/A,#N/A,FALSE,"SPLIT2";#N/A,#N/A,FALSE,"TELEX";#N/A,#N/A,FALSE,"TELEX"}</definedName>
    <definedName name="sdfasdf" hidden="1">{#N/A,#N/A,FALSE,"SPLIT1";#N/A,#N/A,FALSE,"SPLIT2";#N/A,#N/A,FALSE,"TELEX";#N/A,#N/A,FALSE,"TELEX"}</definedName>
    <definedName name="sdfdsgdgs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localSheetId="11" hidden="1">{"'Sheet1'!$L$16"}</definedName>
    <definedName name="sdffgd" hidden="1">{"'Sheet1'!$L$16"}</definedName>
    <definedName name="SDFG" localSheetId="11" hidden="1">{"'매출계획'!$D$2"}</definedName>
    <definedName name="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G" hidden="1">{"'매출계획'!$D$2"}</definedName>
    <definedName name="sdfghj" localSheetId="10" hidden="1">#REF!</definedName>
    <definedName name="sdfghj" hidden="1">#REF!</definedName>
    <definedName name="sdfghjk" localSheetId="10" hidden="1">#REF!</definedName>
    <definedName name="sdfghjk" hidden="1">#REF!</definedName>
    <definedName name="sdfghkjl" localSheetId="11" hidden="1">{"sales",#N/A,FALSE,"SALES"}</definedName>
    <definedName name="sdfghkjl" hidden="1">{"sales",#N/A,FALSE,"SALES"}</definedName>
    <definedName name="sdfs" localSheetId="11" hidden="1">{"'Sheet1'!$L$16"}</definedName>
    <definedName name="sdfs" hidden="1">{"'Sheet1'!$L$16"}</definedName>
    <definedName name="sdfw" localSheetId="11" hidden="1">{"'Sheet1'!$L$16"}</definedName>
    <definedName name="sdfw" hidden="1">{"'Sheet1'!$L$16"}</definedName>
    <definedName name="sd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localSheetId="11" hidden="1">{#N/A,#N/A,FALSE,"CCTV"}</definedName>
    <definedName name="SDGHADH" hidden="1">{#N/A,#N/A,FALSE,"CCTV"}</definedName>
    <definedName name="sdgrh" localSheetId="11" hidden="1">{"'Sheet1'!$L$16"}</definedName>
    <definedName name="sdgrh" hidden="1">{"'Sheet1'!$L$16"}</definedName>
    <definedName name="sdjh0et" localSheetId="11" hidden="1">{"'Sheet1'!$L$16"}</definedName>
    <definedName name="sdjh0et" hidden="1">{"'Sheet1'!$L$16"}</definedName>
    <definedName name="sdlfkdklsf" localSheetId="11" hidden="1">{"'Sheet1'!$L$16"}</definedName>
    <definedName name="sdlfkdklsf" hidden="1">{"'Sheet1'!$L$16"}</definedName>
    <definedName name="SDRH" localSheetId="11" hidden="1">{"'매출계획'!$D$2"}</definedName>
    <definedName name="SDRH" hidden="1">{"'매출계획'!$D$2"}</definedName>
    <definedName name="sdrhsdfh" localSheetId="11" hidden="1">{#N/A,#N/A,FALSE,"CCTV"}</definedName>
    <definedName name="sdrhsdfh" hidden="1">{#N/A,#N/A,FALSE,"CCTV"}</definedName>
    <definedName name="sdrjtdfyj" localSheetId="11" hidden="1">{#N/A,#N/A,FALSE,"CCTV"}</definedName>
    <definedName name="sdrjtdfyj" hidden="1">{#N/A,#N/A,FALSE,"CCTV"}</definedName>
    <definedName name="SDSA" localSheetId="11" hidden="1">{"hilight3",#N/A,FALSE,"HILIGHT3"}</definedName>
    <definedName name="SDSA" hidden="1">{"hilight3",#N/A,FALSE,"HILIGHT3"}</definedName>
    <definedName name="sdsd" localSheetId="11" hidden="1">{#N/A,#N/A,FALSE,"CCTV"}</definedName>
    <definedName name="sdsd" hidden="1">{#N/A,#N/A,FALSE,"CCTV"}</definedName>
    <definedName name="sdsdasd" localSheetId="11" hidden="1">{"HK PR",#N/A,FALSE,"HK";"SUMMARY",#N/A,FALSE,"PAYROLL";"SUMMARY",#N/A,FALSE,"PAYROLL";"HK PR",#N/A,FALSE,"HK"}</definedName>
    <definedName name="sdsdasd" localSheetId="25" hidden="1">{"HK PR",#N/A,FALSE,"HK";"SUMMARY",#N/A,FALSE,"PAYROLL";"SUMMARY",#N/A,FALSE,"PAYROLL";"HK PR",#N/A,FALSE,"HK"}</definedName>
    <definedName name="sdsdasd" localSheetId="24" hidden="1">{"HK PR",#N/A,FALSE,"HK";"SUMMARY",#N/A,FALSE,"PAYROLL";"SUMMARY",#N/A,FALSE,"PAYROLL";"HK PR",#N/A,FALSE,"HK"}</definedName>
    <definedName name="sdsdasd" localSheetId="22" hidden="1">{"HK PR",#N/A,FALSE,"HK";"SUMMARY",#N/A,FALSE,"PAYROLL";"SUMMARY",#N/A,FALSE,"PAYROLL";"HK PR",#N/A,FALSE,"HK"}</definedName>
    <definedName name="sdsdasd" localSheetId="0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25" hidden="1">{"HK PR",#N/A,FALSE,"HK";"SUMMARY",#N/A,FALSE,"PAYROLL";"SUMMARY",#N/A,FALSE,"PAYROLL";"HK PR",#N/A,FALSE,"HK"}</definedName>
    <definedName name="sdsds" localSheetId="24" hidden="1">{"HK PR",#N/A,FALSE,"HK";"SUMMARY",#N/A,FALSE,"PAYROLL";"SUMMARY",#N/A,FALSE,"PAYROLL";"HK PR",#N/A,FALSE,"HK"}</definedName>
    <definedName name="sdsds" localSheetId="22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localSheetId="11" hidden="1">{#N/A,#N/A,FALSE,"TAX COMPUTATION";#N/A,#N/A,FALSE,"TAX SCHEDULE";#N/A,#N/A,FALSE,"ADDITIONS";#N/A,#N/A,FALSE,"W &amp; T"}</definedName>
    <definedName name="se" hidden="1">{#N/A,#N/A,FALSE,"TAX COMPUTATION";#N/A,#N/A,FALSE,"TAX SCHEDULE";#N/A,#N/A,FALSE,"ADDITIONS";#N/A,#N/A,FALSE,"W &amp; T"}</definedName>
    <definedName name="SectionCode" localSheetId="10">#REF!</definedName>
    <definedName name="SectionCode">#REF!</definedName>
    <definedName name="sedf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localSheetId="11" hidden="1">{#N/A,#N/A,FALSE,"Gesamt";#N/A,#N/A,FALSE,"Ree KG";#N/A,#N/A,FALSE,"Ree Inter";#N/A,#N/A,FALSE,"BTM";#N/A,#N/A,FALSE,"GmbH";#N/A,#N/A,FALSE,"Sonstige"}</definedName>
    <definedName name="sell" hidden="1">{#N/A,#N/A,FALSE,"Gesamt";#N/A,#N/A,FALSE,"Ree KG";#N/A,#N/A,FALSE,"Ree Inter";#N/A,#N/A,FALSE,"BTM";#N/A,#N/A,FALSE,"GmbH";#N/A,#N/A,FALSE,"Sonstige"}</definedName>
    <definedName name="Selling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localSheetId="11" hidden="1">{"'Sheet1'!$L$16"}</definedName>
    <definedName name="sen" hidden="1">{"'Sheet1'!$L$16"}</definedName>
    <definedName name="sen_1" localSheetId="11" hidden="1">{"'Sheet1'!$L$16"}</definedName>
    <definedName name="sen_1" hidden="1">{"'Sheet1'!$L$16"}</definedName>
    <definedName name="sencount" hidden="1">1</definedName>
    <definedName name="sep" localSheetId="11" hidden="1">{"level1",#N/A,FALSE,"1_LEV";"LEVEL1",#N/A,FALSE,"1_LEV"}</definedName>
    <definedName name="sep" hidden="1">{"level1",#N/A,FALSE,"1_LEV";"LEVEL1",#N/A,FALSE,"1_LEV"}</definedName>
    <definedName name="SEPFIX01" localSheetId="11" hidden="1">{"income",#N/A,FALSE,"INCOME"}</definedName>
    <definedName name="SEPFIX01" localSheetId="0" hidden="1">{"income",#N/A,FALSE,"INCOME"}</definedName>
    <definedName name="SEPFIX01" hidden="1">{"income",#N/A,FALSE,"INCOME"}</definedName>
    <definedName name="SERG" localSheetId="11" hidden="1">{"'매출계획'!$D$2"}</definedName>
    <definedName name="SERG" hidden="1">{"'매출계획'!$D$2"}</definedName>
    <definedName name="sergewrgtw" localSheetId="11" hidden="1">{"'Sheet1'!$L$16"}</definedName>
    <definedName name="sergewrgtw" hidden="1">{"'Sheet1'!$L$16"}</definedName>
    <definedName name="Settlement_pending_on_account_of_recovery" localSheetId="10">'[25]pending settlement'!#REF!</definedName>
    <definedName name="Settlement_pending_on_account_of_recovery">'[25]pending settlement'!#REF!</definedName>
    <definedName name="SEVE" localSheetId="10" hidden="1">#REF!</definedName>
    <definedName name="SEVE" hidden="1">#REF!</definedName>
    <definedName name="seysety" localSheetId="11" hidden="1">{"'Sheet1'!$L$16"}</definedName>
    <definedName name="seysety" hidden="1">{"'Sheet1'!$L$16"}</definedName>
    <definedName name="sf" localSheetId="11" hidden="1">{"'Sheet1'!$L$16"}</definedName>
    <definedName name="sf" hidden="1">{"'Sheet1'!$L$16"}</definedName>
    <definedName name="sfd" localSheetId="11" hidden="1">{"hilight3",#N/A,FALSE,"HILIGHT3"}</definedName>
    <definedName name="sfd" hidden="1">{"hilight3",#N/A,FALSE,"HILIGHT3"}</definedName>
    <definedName name="sfdf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localSheetId="11" hidden="1">{"'ตัวอย่าง'!$A$1:$O$21"}</definedName>
    <definedName name="sfe" localSheetId="0" hidden="1">{"'ตัวอย่าง'!$A$1:$O$21"}</definedName>
    <definedName name="sfe" hidden="1">{"'ตัวอย่าง'!$A$1:$O$21"}</definedName>
    <definedName name="sff" localSheetId="11" hidden="1">{"'Sheet1'!$L$16"}</definedName>
    <definedName name="sff" hidden="1">{"'Sheet1'!$L$16"}</definedName>
    <definedName name="sf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localSheetId="11" hidden="1">{"'매출계획'!$D$2"}</definedName>
    <definedName name="SFGDF" hidden="1">{"'매출계획'!$D$2"}</definedName>
    <definedName name="sfgrgew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localSheetId="11" hidden="1">{#N/A,#N/A,FALSE,"Gesamt";#N/A,#N/A,FALSE,"Ree KG";#N/A,#N/A,FALSE,"Ree Inter";#N/A,#N/A,FALSE,"BTM";#N/A,#N/A,FALSE,"GmbH";#N/A,#N/A,FALSE,"Sonstige"}</definedName>
    <definedName name="sfr" hidden="1">{#N/A,#N/A,FALSE,"Gesamt";#N/A,#N/A,FALSE,"Ree KG";#N/A,#N/A,FALSE,"Ree Inter";#N/A,#N/A,FALSE,"BTM";#N/A,#N/A,FALSE,"GmbH";#N/A,#N/A,FALSE,"Sonstige"}</definedName>
    <definedName name="sfsf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localSheetId="11" hidden="1">{"'Sheet1'!$L$16"}</definedName>
    <definedName name="sfsgsfhg" hidden="1">{"'Sheet1'!$L$16"}</definedName>
    <definedName name="sfutsu" localSheetId="11" hidden="1">{#N/A,#N/A,FALSE,"CCTV"}</definedName>
    <definedName name="sfutsu" hidden="1">{#N/A,#N/A,FALSE,"CCTV"}</definedName>
    <definedName name="SG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localSheetId="10" hidden="1">#REF!</definedName>
    <definedName name="sgfg" hidden="1">#REF!</definedName>
    <definedName name="SGR" localSheetId="11" hidden="1">{"'매출계획'!$D$2"}</definedName>
    <definedName name="SGR" hidden="1">{"'매출계획'!$D$2"}</definedName>
    <definedName name="sgsg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localSheetId="11" hidden="1">{#N/A,#N/A,FALSE,"CCTV"}</definedName>
    <definedName name="ShA" hidden="1">{#N/A,#N/A,FALSE,"CCTV"}</definedName>
    <definedName name="shas" localSheetId="11" hidden="1">{"F3 detail",#N/A,FALSE,"F1";"F3 Presentation",#N/A,FALSE,"F3 "}</definedName>
    <definedName name="shas" hidden="1">{"F3 detail",#N/A,FALSE,"F1";"F3 Presentation",#N/A,FALSE,"F3 "}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11" hidden="1">{"balance",#N/A,FALSE,"BALANCE"}</definedName>
    <definedName name="sheet1" hidden="1">{"balance",#N/A,FALSE,"BALANCE"}</definedName>
    <definedName name="Sheet1_BNE_MESSAGES" localSheetId="10" hidden="1">#REF!</definedName>
    <definedName name="Sheet1_BNE_MESSAGES" hidden="1">#REF!</definedName>
    <definedName name="Sheet1_BNE_MESSAGES_HIDDEN" localSheetId="10" hidden="1">#REF!</definedName>
    <definedName name="Sheet1_BNE_MESSAGES_HIDDEN" hidden="1">#REF!</definedName>
    <definedName name="Sheet1_BNE_MESSAGES_LAMP" localSheetId="10" hidden="1">#REF!</definedName>
    <definedName name="Sheet1_BNE_MESSAGES_LAMP" hidden="1">#REF!</definedName>
    <definedName name="Sheet1_BNE_UPLOAD" localSheetId="10" hidden="1">#REF!</definedName>
    <definedName name="Sheet1_BNE_UPLOAD" hidden="1">#REF!</definedName>
    <definedName name="Sheet1_GL_INTERFACE_ACCOUNTED_CR" localSheetId="10" hidden="1">#REF!</definedName>
    <definedName name="Sheet1_GL_INTERFACE_ACCOUNTED_CR" hidden="1">#REF!</definedName>
    <definedName name="Sheet1_GL_INTERFACE_ACCOUNTED_DR" localSheetId="10" hidden="1">#REF!</definedName>
    <definedName name="Sheet1_GL_INTERFACE_ACCOUNTED_DR" hidden="1">#REF!</definedName>
    <definedName name="Sheet1_GL_INTERFACE_ACCOUNTING_DATE" localSheetId="10" hidden="1">#REF!</definedName>
    <definedName name="Sheet1_GL_INTERFACE_ACCOUNTING_DATE" hidden="1">#REF!</definedName>
    <definedName name="Sheet1_GL_INTERFACE_ACTUAL_FLAG" localSheetId="10" hidden="1">#REF!</definedName>
    <definedName name="Sheet1_GL_INTERFACE_ACTUAL_FLAG" hidden="1">#REF!</definedName>
    <definedName name="Sheet1_GL_INTERFACE_CONTEXT" localSheetId="10" hidden="1">#REF!</definedName>
    <definedName name="Sheet1_GL_INTERFACE_CONTEXT" hidden="1">#REF!</definedName>
    <definedName name="Sheet1_GL_INTERFACE_CURRENCY_CODE" localSheetId="10" hidden="1">#REF!</definedName>
    <definedName name="Sheet1_GL_INTERFACE_CURRENCY_CODE" hidden="1">#REF!</definedName>
    <definedName name="Sheet1_GL_INTERFACE_CURRENCY_CONVERSION_DATE" localSheetId="10" hidden="1">#REF!</definedName>
    <definedName name="Sheet1_GL_INTERFACE_CURRENCY_CONVERSION_DATE" hidden="1">#REF!</definedName>
    <definedName name="Sheet1_GL_INTERFACE_CURRENCY_CONVERSION_RATE" localSheetId="10" hidden="1">#REF!</definedName>
    <definedName name="Sheet1_GL_INTERFACE_CURRENCY_CONVERSION_RATE" hidden="1">#REF!</definedName>
    <definedName name="Sheet1_GL_INTERFACE_DATABASE" localSheetId="10" hidden="1">#REF!</definedName>
    <definedName name="Sheet1_GL_INTERFACE_DATABASE" hidden="1">#REF!</definedName>
    <definedName name="Sheet1_GL_INTERFACE_ENTERED_CR" localSheetId="10" hidden="1">#REF!</definedName>
    <definedName name="Sheet1_GL_INTERFACE_ENTERED_CR" hidden="1">#REF!</definedName>
    <definedName name="Sheet1_GL_INTERFACE_ENTERED_DR" localSheetId="10" hidden="1">#REF!</definedName>
    <definedName name="Sheet1_GL_INTERFACE_ENTERED_DR" hidden="1">#REF!</definedName>
    <definedName name="Sheet1_GL_INTERFACE_JOURNAL_LINE_DFF" localSheetId="10" hidden="1">#REF!</definedName>
    <definedName name="Sheet1_GL_INTERFACE_JOURNAL_LINE_DFF" hidden="1">#REF!</definedName>
    <definedName name="Sheet1_GL_INTERFACE_REFERENCE1" localSheetId="10" hidden="1">#REF!</definedName>
    <definedName name="Sheet1_GL_INTERFACE_REFERENCE1" hidden="1">#REF!</definedName>
    <definedName name="Sheet1_GL_INTERFACE_REFERENCE10" localSheetId="10" hidden="1">#REF!</definedName>
    <definedName name="Sheet1_GL_INTERFACE_REFERENCE10" hidden="1">#REF!</definedName>
    <definedName name="Sheet1_GL_INTERFACE_REFERENCE2" localSheetId="10" hidden="1">#REF!</definedName>
    <definedName name="Sheet1_GL_INTERFACE_REFERENCE2" hidden="1">#REF!</definedName>
    <definedName name="Sheet1_GL_INTERFACE_REFERENCE25" localSheetId="10" hidden="1">#REF!</definedName>
    <definedName name="Sheet1_GL_INTERFACE_REFERENCE25" hidden="1">#REF!</definedName>
    <definedName name="Sheet1_GL_INTERFACE_REFERENCE4" localSheetId="10" hidden="1">#REF!</definedName>
    <definedName name="Sheet1_GL_INTERFACE_REFERENCE4" hidden="1">#REF!</definedName>
    <definedName name="Sheet1_GL_INTERFACE_REFERENCE5" localSheetId="10" hidden="1">#REF!</definedName>
    <definedName name="Sheet1_GL_INTERFACE_REFERENCE5" hidden="1">#REF!</definedName>
    <definedName name="Sheet1_GL_INTERFACE_SEGMENT1" localSheetId="10" hidden="1">#REF!</definedName>
    <definedName name="Sheet1_GL_INTERFACE_SEGMENT1" hidden="1">#REF!</definedName>
    <definedName name="Sheet1_GL_INTERFACE_SEGMENT2" localSheetId="10" hidden="1">#REF!</definedName>
    <definedName name="Sheet1_GL_INTERFACE_SEGMENT2" hidden="1">#REF!</definedName>
    <definedName name="Sheet1_GL_INTERFACE_SEGMENT3" localSheetId="10" hidden="1">#REF!</definedName>
    <definedName name="Sheet1_GL_INTERFACE_SEGMENT3" hidden="1">#REF!</definedName>
    <definedName name="Sheet1_GL_INTERFACE_SEGMENT4" localSheetId="10" hidden="1">#REF!</definedName>
    <definedName name="Sheet1_GL_INTERFACE_SEGMENT4" hidden="1">#REF!</definedName>
    <definedName name="Sheet1_GL_INTERFACE_SEGMENT5" localSheetId="10" hidden="1">#REF!</definedName>
    <definedName name="Sheet1_GL_INTERFACE_SEGMENT5" hidden="1">#REF!</definedName>
    <definedName name="Sheet1_GL_INTERFACE_SEGMENT6" localSheetId="10" hidden="1">#REF!</definedName>
    <definedName name="Sheet1_GL_INTERFACE_SEGMENT6" hidden="1">#REF!</definedName>
    <definedName name="Sheet1_GL_INTERFACE_SEGMENT7" localSheetId="10" hidden="1">#REF!</definedName>
    <definedName name="Sheet1_GL_INTERFACE_SEGMENT7" hidden="1">#REF!</definedName>
    <definedName name="Sheet1_GL_INTERFACE_SEGMENT8" localSheetId="10" hidden="1">#REF!</definedName>
    <definedName name="Sheet1_GL_INTERFACE_SEGMENT8" hidden="1">#REF!</definedName>
    <definedName name="Sheet1_GL_INTERFACE_SET_OF_BOOKS_ID" localSheetId="10" hidden="1">#REF!</definedName>
    <definedName name="Sheet1_GL_INTERFACE_SET_OF_BOOKS_ID" hidden="1">#REF!</definedName>
    <definedName name="Sheet1_GL_INTERFACE_USER_CURRENCY_CONVERSION_TYPE" localSheetId="10" hidden="1">#REF!</definedName>
    <definedName name="Sheet1_GL_INTERFACE_USER_CURRENCY_CONVERSION_TYPE" hidden="1">#REF!</definedName>
    <definedName name="Sheet1_GL_INTERFACE_USER_JE_CATEGORY_NAME" localSheetId="10" hidden="1">#REF!</definedName>
    <definedName name="Sheet1_GL_INTERFACE_USER_JE_CATEGORY_NAME" hidden="1">#REF!</definedName>
    <definedName name="Sheet1_GL_INTERFACE_USER_JE_SOURCE_NAME" localSheetId="10" hidden="1">#REF!</definedName>
    <definedName name="Sheet1_GL_INTERFACE_USER_JE_SOURCE_NAME" hidden="1">#REF!</definedName>
    <definedName name="Sheet2" localSheetId="11" hidden="1">{#N/A,#N/A,FALSE,"CCTV"}</definedName>
    <definedName name="Sheet2" hidden="1">{#N/A,#N/A,FALSE,"CCTV"}</definedName>
    <definedName name="sheetnew" localSheetId="11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localSheetId="10" hidden="1">#REF!</definedName>
    <definedName name="Show.Acct.Update.Warning" hidden="1">#REF!</definedName>
    <definedName name="Show.MDB.Update.Warning" localSheetId="10" hidden="1">#REF!</definedName>
    <definedName name="Show.MDB.Update.Warning" hidden="1">#REF!</definedName>
    <definedName name="shs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localSheetId="10" hidden="1">#REF!</definedName>
    <definedName name="sklfhkls" hidden="1">#REF!</definedName>
    <definedName name="SL" localSheetId="11" hidden="1">{"Profit",#N/A,FALSE,"Cisco4500";"Capital",#N/A,FALSE,"Cisco4500"}</definedName>
    <definedName name="SL" localSheetId="25" hidden="1">{"Profit",#N/A,FALSE,"Cisco4500";"Capital",#N/A,FALSE,"Cisco4500"}</definedName>
    <definedName name="SL" localSheetId="24" hidden="1">{"Profit",#N/A,FALSE,"Cisco4500";"Capital",#N/A,FALSE,"Cisco4500"}</definedName>
    <definedName name="SL" localSheetId="22" hidden="1">{"Profit",#N/A,FALSE,"Cisco4500";"Capital",#N/A,FALSE,"Cisco4500"}</definedName>
    <definedName name="SL" localSheetId="0" hidden="1">{"Profit",#N/A,FALSE,"Cisco4500";"Capital",#N/A,FALSE,"Cisco4500"}</definedName>
    <definedName name="SL" hidden="1">{"Profit",#N/A,FALSE,"Cisco4500";"Capital",#N/A,FALSE,"Cisco4500"}</definedName>
    <definedName name="SMT_Owner_1" localSheetId="10">#REF!</definedName>
    <definedName name="SMT_Owner_1">#REF!</definedName>
    <definedName name="snohdtsp" localSheetId="11" hidden="1">{"'Sheet1'!$L$16"}</definedName>
    <definedName name="snohdtsp" hidden="1">{"'Sheet1'!$L$16"}</definedName>
    <definedName name="sns" localSheetId="11" hidden="1">{"'Bidfailed'!$D$2:$AB$14","'Bidfailed'!$D$4:$AB$4"}</definedName>
    <definedName name="sns" hidden="1">{"'Bidfailed'!$D$2:$AB$14","'Bidfailed'!$D$4:$AB$4"}</definedName>
    <definedName name="solver_adj" localSheetId="10" hidden="1">[5]DIL4!#REF!</definedName>
    <definedName name="solver_adj" localSheetId="25" hidden="1">#REF!</definedName>
    <definedName name="solver_adj" localSheetId="24" hidden="1">#REF!</definedName>
    <definedName name="solver_adj" localSheetId="22" hidden="1">#REF!</definedName>
    <definedName name="solver_adj" localSheetId="0" hidden="1">#REF!</definedName>
    <definedName name="solver_adj" hidden="1">[5]DIL4!#REF!</definedName>
    <definedName name="solver_lhs1" localSheetId="10" hidden="1">[5]DIL4!#REF!</definedName>
    <definedName name="solver_lhs1" localSheetId="25" hidden="1">#REF!</definedName>
    <definedName name="solver_lhs1" localSheetId="24" hidden="1">#REF!</definedName>
    <definedName name="solver_lhs1" localSheetId="22" hidden="1">#REF!</definedName>
    <definedName name="solver_lhs1" localSheetId="0" hidden="1">#REF!</definedName>
    <definedName name="solver_lhs1" hidden="1">[5]DIL4!#REF!</definedName>
    <definedName name="solver_lin" hidden="1">0</definedName>
    <definedName name="solver_num" hidden="1">1</definedName>
    <definedName name="solver_opt" localSheetId="10" hidden="1">[5]DIL4!#REF!</definedName>
    <definedName name="solver_opt" localSheetId="25" hidden="1">#REF!</definedName>
    <definedName name="solver_opt" localSheetId="24" hidden="1">#REF!</definedName>
    <definedName name="solver_opt" localSheetId="22" hidden="1">#REF!</definedName>
    <definedName name="solver_opt" localSheetId="0" hidden="1">#REF!</definedName>
    <definedName name="solver_opt" hidden="1">[5]DIL4!#REF!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localSheetId="10" hidden="1">#REF!</definedName>
    <definedName name="sor" hidden="1">#REF!</definedName>
    <definedName name="SpecialPrice" localSheetId="10" hidden="1">#REF!</definedName>
    <definedName name="SpecialPrice" localSheetId="25" hidden="1">#REF!</definedName>
    <definedName name="SpecialPrice" hidden="1">#REF!</definedName>
    <definedName name="sr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localSheetId="11" hidden="1">{#N/A,#N/A,FALSE,"CCTV"}</definedName>
    <definedName name="SRGDSG" hidden="1">{#N/A,#N/A,FALSE,"CCTV"}</definedName>
    <definedName name="srgsaergfsergaerg" localSheetId="11" hidden="1">{"month_a",#N/A,FALSE,"ACTUALS";"ytd_a",#N/A,FALSE,"ACTUALS"}</definedName>
    <definedName name="srgsaergfsergaerg" localSheetId="25" hidden="1">{"month_a",#N/A,FALSE,"ACTUALS";"ytd_a",#N/A,FALSE,"ACTUALS"}</definedName>
    <definedName name="srgsaergfsergaerg" localSheetId="24" hidden="1">{"month_a",#N/A,FALSE,"ACTUALS";"ytd_a",#N/A,FALSE,"ACTUALS"}</definedName>
    <definedName name="srgsaergfsergaerg" localSheetId="22" hidden="1">{"month_a",#N/A,FALSE,"ACTUALS";"ytd_a",#N/A,FALSE,"ACTUALS"}</definedName>
    <definedName name="srgsaergfsergaerg" localSheetId="0" hidden="1">{"month_a",#N/A,FALSE,"ACTUALS";"ytd_a",#N/A,FALSE,"ACTUALS"}</definedName>
    <definedName name="srgsaergfsergaerg" hidden="1">{"month_a",#N/A,FALSE,"ACTUALS";"ytd_a",#N/A,FALSE,"ACTUALS"}</definedName>
    <definedName name="srr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localSheetId="11" hidden="1">{#N/A,#N/A,FALSE,"CCTV"}</definedName>
    <definedName name="sruysrt" hidden="1">{#N/A,#N/A,FALSE,"CCTV"}</definedName>
    <definedName name="SS" localSheetId="11" hidden="1">{"'Sheet1'!$L$16"}</definedName>
    <definedName name="ss" localSheetId="0" hidden="1">{"'ตัวอย่าง'!$A$1:$O$21"}</definedName>
    <definedName name="SS" hidden="1">{"'Sheet1'!$L$16"}</definedName>
    <definedName name="sss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0" hidden="1">{"'ตัวอย่าง'!$A$1:$O$21"}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11" hidden="1">{"'ตัวอย่าง'!$A$1:$O$21"}</definedName>
    <definedName name="ssss" localSheetId="0" hidden="1">{"'ตัวอย่าง'!$A$1:$O$21"}</definedName>
    <definedName name="ssss" hidden="1">{"'ตัวอย่าง'!$A$1:$O$21"}</definedName>
    <definedName name="ssssdsd" localSheetId="10" hidden="1">#REF!</definedName>
    <definedName name="ssssdsd" hidden="1">#REF!</definedName>
    <definedName name="sssss" localSheetId="11" hidden="1">{"'ตัวอย่าง'!$A$1:$O$21"}</definedName>
    <definedName name="sssss" localSheetId="0" hidden="1">{"'ตัวอย่าง'!$A$1:$O$21"}</definedName>
    <definedName name="sssss" hidden="1">{"'ตัวอย่าง'!$A$1:$O$21"}</definedName>
    <definedName name="sssssss" localSheetId="11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localSheetId="11" hidden="1">{"'Sheet1'!$L$16"}</definedName>
    <definedName name="ssssss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25" hidden="1">{"HK PR",#N/A,FALSE,"HK";"SUMMARY",#N/A,FALSE,"PAYROLL";"SUMMARY",#N/A,FALSE,"PAYROLL";"HK PR",#N/A,FALSE,"HK"}</definedName>
    <definedName name="ssxsdcdsfcdsf" localSheetId="24" hidden="1">{"HK PR",#N/A,FALSE,"HK";"SUMMARY",#N/A,FALSE,"PAYROLL";"SUMMARY",#N/A,FALSE,"PAYROLL";"HK PR",#N/A,FALSE,"HK"}</definedName>
    <definedName name="ssxsdcdsfcdsf" localSheetId="22" hidden="1">{"HK PR",#N/A,FALSE,"HK";"SUMMARY",#N/A,FALSE,"PAYROLL";"SUMMARY",#N/A,FALSE,"PAYROLL";"HK PR",#N/A,FALSE,"HK"}</definedName>
    <definedName name="ssxsdcdsfcdsf" localSheetId="0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ffing2" localSheetId="11" hidden="1">{#N/A,#N/A,FALSE,"Assessment";#N/A,#N/A,FALSE,"Staffing";#N/A,#N/A,FALSE,"Hires";#N/A,#N/A,FALSE,"Assumptions"}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11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localSheetId="11" hidden="1">{"Jan-June",#N/A,FALSE,"Sheet4";"Jul-Dec",#N/A,FALSE,"Sheet4"}</definedName>
    <definedName name="STOCK" hidden="1">{"Jan-June",#N/A,FALSE,"Sheet4";"Jul-Dec",#N/A,FALSE,"Sheet4"}</definedName>
    <definedName name="stock1" localSheetId="11" hidden="1">{"Jan-June",#N/A,FALSE,"Sheet4";"Jul-Dec",#N/A,FALSE,"Sheet4"}</definedName>
    <definedName name="stock1" hidden="1">{"Jan-June",#N/A,FALSE,"Sheet4";"Jul-Dec",#N/A,FALSE,"Sheet4"}</definedName>
    <definedName name="Subandit" localSheetId="11" hidden="1">{"'ตัวอย่าง'!$A$1:$O$21"}</definedName>
    <definedName name="Subandit" localSheetId="0" hidden="1">{"'ตัวอย่าง'!$A$1:$O$21"}</definedName>
    <definedName name="Subandit" hidden="1">{"'ตัวอย่าง'!$A$1:$O$21"}</definedName>
    <definedName name="Sum_Ce48_Ref" localSheetId="10">#REF!</definedName>
    <definedName name="Sum_Ce48_Ref">#REF!</definedName>
    <definedName name="Sum_Ce48_SLSX" localSheetId="10">#REF!</definedName>
    <definedName name="Sum_Ce48_SLSX">#REF!</definedName>
    <definedName name="Sum_TCdata" localSheetId="10">#REF!</definedName>
    <definedName name="Sum_TCdata">#REF!</definedName>
    <definedName name="summary" localSheetId="10">#REF!</definedName>
    <definedName name="summary">#REF!</definedName>
    <definedName name="Summary_Of_Activities__July_2000" localSheetId="10">#REF!</definedName>
    <definedName name="Summary_Of_Activities__July_2000">#REF!</definedName>
    <definedName name="SuperUser" hidden="1">FALSE</definedName>
    <definedName name="svsv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localSheetId="11" hidden="1">{#N/A,#N/A,FALSE,"CCTV"}</definedName>
    <definedName name="swtgzd" hidden="1">{#N/A,#N/A,FALSE,"CCTV"}</definedName>
    <definedName name="swww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localSheetId="11" hidden="1">{"'매출계획'!$D$2"}</definedName>
    <definedName name="SY" hidden="1">{"'매출계획'!$D$2"}</definedName>
    <definedName name="SZ" localSheetId="11" hidden="1">{"'매출계획'!$D$2"}</definedName>
    <definedName name="SZ" hidden="1">{"'매출계획'!$D$2"}</definedName>
    <definedName name="szdhxgfj" localSheetId="11" hidden="1">{"F3 Presentation",#N/A,FALSE,"F3 ";"F3 detail",#N/A,FALSE,"F3 "}</definedName>
    <definedName name="szdhxgfj" hidden="1">{"F3 Presentation",#N/A,FALSE,"F3 ";"F3 detail",#N/A,FALSE,"F3 "}</definedName>
    <definedName name="t" localSheetId="11" hidden="1">{"F3 Presentation",#N/A,FALSE,"F3 ";"F3 detail",#N/A,FALSE,"F3 "}</definedName>
    <definedName name="t" localSheetId="0" hidden="1">{"'connew '!$C$40:$C$60"}</definedName>
    <definedName name="t" hidden="1">{"F3 Presentation",#N/A,FALSE,"F3 ";"F3 detail",#N/A,FALSE,"F3 "}</definedName>
    <definedName name="t_1" localSheetId="11" hidden="1">{"'Sheet1'!$L$16"}</definedName>
    <definedName name="t_1" hidden="1">{"'Sheet1'!$L$16"}</definedName>
    <definedName name="t12ki1" localSheetId="11" hidden="1">{"'Sheet1'!$L$16"}</definedName>
    <definedName name="t12ki1" hidden="1">{"'Sheet1'!$L$16"}</definedName>
    <definedName name="ta" localSheetId="11" hidden="1">{"'Sheet1'!$L$16"}</definedName>
    <definedName name="ta" hidden="1">{"'Sheet1'!$L$16"}</definedName>
    <definedName name="taisan" localSheetId="11" hidden="1">{"'Sheet1'!$L$16"}</definedName>
    <definedName name="taisan" localSheetId="25" hidden="1">{"'Sheet1'!$L$16"}</definedName>
    <definedName name="taisan" localSheetId="24" hidden="1">{"'Sheet1'!$L$16"}</definedName>
    <definedName name="taisan" localSheetId="22" hidden="1">{"'Sheet1'!$L$16"}</definedName>
    <definedName name="taisan" localSheetId="0" hidden="1">{"'Sheet1'!$L$16"}</definedName>
    <definedName name="taisan" hidden="1">{"'Sheet1'!$L$16"}</definedName>
    <definedName name="tamluong" localSheetId="11" hidden="1">{"'Sheet1'!$L$16"}</definedName>
    <definedName name="tamluong" hidden="1">{"'Sheet1'!$L$16"}</definedName>
    <definedName name="Tan" localSheetId="11" hidden="1">{"'Sheet1'!$L$16"}</definedName>
    <definedName name="Tan" localSheetId="25" hidden="1">{"'Sheet1'!$L$16"}</definedName>
    <definedName name="Tan" localSheetId="24" hidden="1">{"'Sheet1'!$L$16"}</definedName>
    <definedName name="Tan" localSheetId="22" hidden="1">{"'Sheet1'!$L$16"}</definedName>
    <definedName name="Tan" localSheetId="0" hidden="1">{"'Sheet1'!$L$16"}</definedName>
    <definedName name="Tan" hidden="1">{"'Sheet1'!$L$16"}</definedName>
    <definedName name="tast" localSheetId="11" hidden="1">{"'connew '!$C$40:$C$60"}</definedName>
    <definedName name="tast" localSheetId="0" hidden="1">{"'connew '!$C$40:$C$60"}</definedName>
    <definedName name="tast" hidden="1">{"'connew '!$C$40:$C$60"}</definedName>
    <definedName name="tax" localSheetId="11" hidden="1">{"level1",#N/A,FALSE,"1_LEV";"LEVEL1",#N/A,FALSE,"1_LEV"}</definedName>
    <definedName name="tax" hidden="1">{"level1",#N/A,FALSE,"1_LEV";"LEVEL1",#N/A,FALSE,"1_LEV"}</definedName>
    <definedName name="tbl_ProdInfo" localSheetId="10" hidden="1">#REF!</definedName>
    <definedName name="tbl_ProdInfo" localSheetId="25" hidden="1">#REF!</definedName>
    <definedName name="tbl_ProdInfo" hidden="1">#REF!</definedName>
    <definedName name="TCI_Carton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localSheetId="11" hidden="1">{#N/A,#N/A,FALSE,"CCTV"}</definedName>
    <definedName name="tdutyu" hidden="1">{#N/A,#N/A,FALSE,"CCTV"}</definedName>
    <definedName name="tedd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localSheetId="10" hidden="1">#REF!</definedName>
    <definedName name="temm" hidden="1">#REF!</definedName>
    <definedName name="Temp_2" localSheetId="11" hidden="1">{#N/A,#N/A,FALSE,"Assessment";#N/A,#N/A,FALSE,"Staffing";#N/A,#N/A,FALSE,"Hires";#N/A,#N/A,FALSE,"Assumptions"}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11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localSheetId="11" hidden="1">{"'ตัวอย่าง'!$A$1:$O$21"}</definedName>
    <definedName name="test" localSheetId="0" hidden="1">{#N/A,#N/A,FALSE,"Assessment";#N/A,#N/A,FALSE,"Staffing";#N/A,#N/A,FALSE,"Hires";#N/A,#N/A,FALSE,"Assumptions"}</definedName>
    <definedName name="test" hidden="1">{"'ตัวอย่าง'!$A$1:$O$21"}</definedName>
    <definedName name="test77" localSheetId="11" hidden="1">{"'ตัวอย่าง'!$A$1:$O$21"}</definedName>
    <definedName name="test77" localSheetId="0" hidden="1">{"'ตัวอย่าง'!$A$1:$O$21"}</definedName>
    <definedName name="test77" hidden="1">{"'ตัวอย่าง'!$A$1:$O$21"}</definedName>
    <definedName name="test8888" localSheetId="11" hidden="1">{"'ตัวอย่าง'!$A$1:$O$21"}</definedName>
    <definedName name="test8888" localSheetId="0" hidden="1">{"'ตัวอย่าง'!$A$1:$O$21"}</definedName>
    <definedName name="test8888" hidden="1">{"'ตัวอย่าง'!$A$1:$O$21"}</definedName>
    <definedName name="testa" localSheetId="11" hidden="1">{"'ตัวอย่าง'!$A$1:$O$21"}</definedName>
    <definedName name="testa" localSheetId="0" hidden="1">{"'ตัวอย่าง'!$A$1:$O$21"}</definedName>
    <definedName name="testa" hidden="1">{"'ตัวอย่าง'!$A$1:$O$21"}</definedName>
    <definedName name="tew" localSheetId="11" hidden="1">{#N/A,#N/A,FALSE,"Gesamt";#N/A,#N/A,FALSE,"Ree KG";#N/A,#N/A,FALSE,"Ree Inter";#N/A,#N/A,FALSE,"BTM";#N/A,#N/A,FALSE,"GmbH";#N/A,#N/A,FALSE,"Sonstige"}</definedName>
    <definedName name="tew" hidden="1">{#N/A,#N/A,FALSE,"Gesamt";#N/A,#N/A,FALSE,"Ree KG";#N/A,#N/A,FALSE,"Ree Inter";#N/A,#N/A,FALSE,"BTM";#N/A,#N/A,FALSE,"GmbH";#N/A,#N/A,FALSE,"Sonstige"}</definedName>
    <definedName name="TextRefCopyRangeCount" localSheetId="0" hidden="1">32</definedName>
    <definedName name="TextRefCopyRangeCount" hidden="1">5</definedName>
    <definedName name="TH" localSheetId="11" hidden="1">{"'Sheet1'!$L$16"}</definedName>
    <definedName name="TH" localSheetId="25" hidden="1">{"'Sheet1'!$L$16"}</definedName>
    <definedName name="TH" localSheetId="24" hidden="1">{"'Sheet1'!$L$16"}</definedName>
    <definedName name="TH" localSheetId="22" hidden="1">{"'Sheet1'!$L$16"}</definedName>
    <definedName name="TH" localSheetId="0" hidden="1">{"'Sheet1'!$L$16"}</definedName>
    <definedName name="TH" hidden="1">{"'Sheet1'!$L$16"}</definedName>
    <definedName name="TH_1" localSheetId="11" hidden="1">{"'Sheet1'!$L$16"}</definedName>
    <definedName name="TH_1" hidden="1">{"'Sheet1'!$L$16"}</definedName>
    <definedName name="tha" localSheetId="11" hidden="1">{"'Sheet1'!$L$16"}</definedName>
    <definedName name="tha" localSheetId="25" hidden="1">{"'Sheet1'!$L$16"}</definedName>
    <definedName name="tha" localSheetId="24" hidden="1">{"'Sheet1'!$L$16"}</definedName>
    <definedName name="tha" localSheetId="22" hidden="1">{"'Sheet1'!$L$16"}</definedName>
    <definedName name="tha" localSheetId="0" hidden="1">{"'Sheet1'!$L$16"}</definedName>
    <definedName name="tha" hidden="1">{"'Sheet1'!$L$16"}</definedName>
    <definedName name="THAN" localSheetId="11" hidden="1">{"'Sheet1'!$L$16"}</definedName>
    <definedName name="THAN" hidden="1">{"'Sheet1'!$L$16"}</definedName>
    <definedName name="thang10" localSheetId="11" hidden="1">{"'Sheet1'!$L$16"}</definedName>
    <definedName name="thang10" hidden="1">{"'Sheet1'!$L$16"}</definedName>
    <definedName name="Thang11" localSheetId="11" hidden="1">{#N/A,#N/A,TRUE,"BT M200 da 10x20"}</definedName>
    <definedName name="Thang11" hidden="1">{#N/A,#N/A,TRUE,"BT M200 da 10x20"}</definedName>
    <definedName name="thang13" localSheetId="11" hidden="1">{"'Sheet1'!$L$16"}</definedName>
    <definedName name="thang13" hidden="1">{"'Sheet1'!$L$16"}</definedName>
    <definedName name="thang13_1" localSheetId="11" hidden="1">{"'Sheet1'!$L$16"}</definedName>
    <definedName name="thang13_1" hidden="1">{"'Sheet1'!$L$16"}</definedName>
    <definedName name="thanh" localSheetId="11" hidden="1">{"'Sheet1'!$L$16"}</definedName>
    <definedName name="thanh" localSheetId="25" hidden="1">{"'Sheet1'!$L$16"}</definedName>
    <definedName name="thanh" localSheetId="24" hidden="1">{"'Sheet1'!$L$16"}</definedName>
    <definedName name="thanh" localSheetId="22" hidden="1">{"'Sheet1'!$L$16"}</definedName>
    <definedName name="thanh" localSheetId="0" hidden="1">{"'Sheet1'!$L$16"}</definedName>
    <definedName name="thanh" hidden="1">{"'Sheet1'!$L$16"}</definedName>
    <definedName name="thanhthao" localSheetId="11" hidden="1">{#N/A,#N/A,FALSE,"Chi tiÆt"}</definedName>
    <definedName name="thanhthao" localSheetId="25" hidden="1">{#N/A,#N/A,FALSE,"Chi tiÆt"}</definedName>
    <definedName name="thanhthao" localSheetId="24" hidden="1">{#N/A,#N/A,FALSE,"Chi tiÆt"}</definedName>
    <definedName name="thanhthao" localSheetId="22" hidden="1">{#N/A,#N/A,FALSE,"Chi tiÆt"}</definedName>
    <definedName name="thanhthao" localSheetId="0" hidden="1">{#N/A,#N/A,FALSE,"Chi tiÆt"}</definedName>
    <definedName name="thanhthao" hidden="1">{#N/A,#N/A,FALSE,"Chi tiÆt"}</definedName>
    <definedName name="Thao" localSheetId="11" hidden="1">{"'Sheet1'!$L$16"}</definedName>
    <definedName name="Thao" hidden="1">{"'Sheet1'!$L$16"}</definedName>
    <definedName name="THCP2" localSheetId="11" hidden="1">{"'Sheet1'!$L$16"}</definedName>
    <definedName name="THCP2" localSheetId="25" hidden="1">{"'Sheet1'!$L$16"}</definedName>
    <definedName name="THCP2" localSheetId="24" hidden="1">{"'Sheet1'!$L$16"}</definedName>
    <definedName name="THCP2" localSheetId="22" hidden="1">{"'Sheet1'!$L$16"}</definedName>
    <definedName name="THCP2" localSheetId="0" hidden="1">{"'Sheet1'!$L$16"}</definedName>
    <definedName name="THCP2" hidden="1">{"'Sheet1'!$L$16"}</definedName>
    <definedName name="THCPCTD" localSheetId="11" hidden="1">{"'Sheet1'!$L$16"}</definedName>
    <definedName name="THCPCTD" localSheetId="25" hidden="1">{"'Sheet1'!$L$16"}</definedName>
    <definedName name="THCPCTD" localSheetId="24" hidden="1">{"'Sheet1'!$L$16"}</definedName>
    <definedName name="THCPCTD" localSheetId="22" hidden="1">{"'Sheet1'!$L$16"}</definedName>
    <definedName name="THCPCTD" localSheetId="0" hidden="1">{"'Sheet1'!$L$16"}</definedName>
    <definedName name="THCPCTD" hidden="1">{"'Sheet1'!$L$16"}</definedName>
    <definedName name="thephinh" localSheetId="11" hidden="1">{#N/A,#N/A,FALSE,"CCTV"}</definedName>
    <definedName name="thephinh" hidden="1">{#N/A,#N/A,FALSE,"CCTV"}</definedName>
    <definedName name="Thepsan" localSheetId="11" hidden="1">{"'Sheet1'!$L$16"}</definedName>
    <definedName name="Thepsan" localSheetId="25" hidden="1">{"'Sheet1'!$L$16"}</definedName>
    <definedName name="Thepsan" localSheetId="24" hidden="1">{"'Sheet1'!$L$16"}</definedName>
    <definedName name="Thepsan" localSheetId="22" hidden="1">{"'Sheet1'!$L$16"}</definedName>
    <definedName name="Thepsan" localSheetId="0" hidden="1">{"'Sheet1'!$L$16"}</definedName>
    <definedName name="Thepsan" hidden="1">{"'Sheet1'!$L$16"}</definedName>
    <definedName name="thepsan2" localSheetId="11" hidden="1">{"'Sheet1'!$L$16"}</definedName>
    <definedName name="thepsan2" localSheetId="25" hidden="1">{"'Sheet1'!$L$16"}</definedName>
    <definedName name="thepsan2" localSheetId="24" hidden="1">{"'Sheet1'!$L$16"}</definedName>
    <definedName name="thepsan2" localSheetId="22" hidden="1">{"'Sheet1'!$L$16"}</definedName>
    <definedName name="thepsan2" localSheetId="0" hidden="1">{"'Sheet1'!$L$16"}</definedName>
    <definedName name="thepsan2" hidden="1">{"'Sheet1'!$L$16"}</definedName>
    <definedName name="thieu" localSheetId="11" hidden="1">{#N/A,#N/A,FALSE,"m66";#N/A,#N/A,FALSE,"m66"}</definedName>
    <definedName name="thieu" hidden="1">{#N/A,#N/A,FALSE,"m66";#N/A,#N/A,FALSE,"m66"}</definedName>
    <definedName name="THJ" localSheetId="11" hidden="1">{"'매출계획'!$D$2"}</definedName>
    <definedName name="THJ" hidden="1">{"'매출계획'!$D$2"}</definedName>
    <definedName name="THKP7YT" localSheetId="11" hidden="1">{"'Sheet1'!$L$16"}</definedName>
    <definedName name="THKP7YT" hidden="1">{"'Sheet1'!$L$16"}</definedName>
    <definedName name="thpp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localSheetId="11" hidden="1">{"'Sheet1'!$L$16"}</definedName>
    <definedName name="thu" localSheetId="25" hidden="1">{"'Sheet1'!$L$16"}</definedName>
    <definedName name="thu" localSheetId="24" hidden="1">{"'Sheet1'!$L$16"}</definedName>
    <definedName name="thu" localSheetId="22" hidden="1">{"'Sheet1'!$L$16"}</definedName>
    <definedName name="thu" localSheetId="0" hidden="1">{"'Sheet1'!$L$16"}</definedName>
    <definedName name="thu" hidden="1">{"'Sheet1'!$L$16"}</definedName>
    <definedName name="thu_1" localSheetId="11" hidden="1">{"'Sheet1'!$L$16"}</definedName>
    <definedName name="thu_1" hidden="1">{"'Sheet1'!$L$16"}</definedName>
    <definedName name="thu_1_1" localSheetId="11" hidden="1">{"'Sheet1'!$L$16"}</definedName>
    <definedName name="thu_1_1" hidden="1">{"'Sheet1'!$L$16"}</definedName>
    <definedName name="thu_1_1_1" localSheetId="11" hidden="1">{"'Sheet1'!$L$16"}</definedName>
    <definedName name="thu_1_1_1" hidden="1">{"'Sheet1'!$L$16"}</definedName>
    <definedName name="thu_1_1_2" localSheetId="11" hidden="1">{"'Sheet1'!$L$16"}</definedName>
    <definedName name="thu_1_1_2" hidden="1">{"'Sheet1'!$L$16"}</definedName>
    <definedName name="thu_1_2" localSheetId="11" hidden="1">{"'Sheet1'!$L$16"}</definedName>
    <definedName name="thu_1_2" hidden="1">{"'Sheet1'!$L$16"}</definedName>
    <definedName name="thu_1_3" localSheetId="11" hidden="1">{"'Sheet1'!$L$16"}</definedName>
    <definedName name="thu_1_3" hidden="1">{"'Sheet1'!$L$16"}</definedName>
    <definedName name="thu_2" localSheetId="11" hidden="1">{"'Sheet1'!$L$16"}</definedName>
    <definedName name="thu_2" hidden="1">{"'Sheet1'!$L$16"}</definedName>
    <definedName name="thu_2_1" localSheetId="11" hidden="1">{"'Sheet1'!$L$16"}</definedName>
    <definedName name="thu_2_1" hidden="1">{"'Sheet1'!$L$16"}</definedName>
    <definedName name="thu_2_2" localSheetId="11" hidden="1">{"'Sheet1'!$L$16"}</definedName>
    <definedName name="thu_2_2" hidden="1">{"'Sheet1'!$L$16"}</definedName>
    <definedName name="thu_3" localSheetId="11" hidden="1">{"'Sheet1'!$L$16"}</definedName>
    <definedName name="thu_3" hidden="1">{"'Sheet1'!$L$16"}</definedName>
    <definedName name="thu_4" localSheetId="11" hidden="1">{"'Sheet1'!$L$16"}</definedName>
    <definedName name="thu_4" hidden="1">{"'Sheet1'!$L$16"}</definedName>
    <definedName name="thu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localSheetId="11" hidden="1">{"'Sheet1'!$L$16"}</definedName>
    <definedName name="thut" hidden="1">{"'Sheet1'!$L$16"}</definedName>
    <definedName name="thut_1" localSheetId="11" hidden="1">{"'Sheet1'!$L$16"}</definedName>
    <definedName name="thut_1" hidden="1">{"'Sheet1'!$L$16"}</definedName>
    <definedName name="thut_1_1" localSheetId="11" hidden="1">{"'Sheet1'!$L$16"}</definedName>
    <definedName name="thut_1_1" hidden="1">{"'Sheet1'!$L$16"}</definedName>
    <definedName name="thut_1_1_1" localSheetId="11" hidden="1">{"'Sheet1'!$L$16"}</definedName>
    <definedName name="thut_1_1_1" hidden="1">{"'Sheet1'!$L$16"}</definedName>
    <definedName name="thut_1_1_2" localSheetId="11" hidden="1">{"'Sheet1'!$L$16"}</definedName>
    <definedName name="thut_1_1_2" hidden="1">{"'Sheet1'!$L$16"}</definedName>
    <definedName name="thut_1_2" localSheetId="11" hidden="1">{"'Sheet1'!$L$16"}</definedName>
    <definedName name="thut_1_2" hidden="1">{"'Sheet1'!$L$16"}</definedName>
    <definedName name="thut_1_3" localSheetId="11" hidden="1">{"'Sheet1'!$L$16"}</definedName>
    <definedName name="thut_1_3" hidden="1">{"'Sheet1'!$L$16"}</definedName>
    <definedName name="thut_2" localSheetId="11" hidden="1">{"'Sheet1'!$L$16"}</definedName>
    <definedName name="thut_2" hidden="1">{"'Sheet1'!$L$16"}</definedName>
    <definedName name="thut_2_1" localSheetId="11" hidden="1">{"'Sheet1'!$L$16"}</definedName>
    <definedName name="thut_2_1" hidden="1">{"'Sheet1'!$L$16"}</definedName>
    <definedName name="thut_2_2" localSheetId="11" hidden="1">{"'Sheet1'!$L$16"}</definedName>
    <definedName name="thut_2_2" hidden="1">{"'Sheet1'!$L$16"}</definedName>
    <definedName name="thut_3" localSheetId="11" hidden="1">{"'Sheet1'!$L$16"}</definedName>
    <definedName name="thut_3" hidden="1">{"'Sheet1'!$L$16"}</definedName>
    <definedName name="thut_4" localSheetId="11" hidden="1">{"'Sheet1'!$L$16"}</definedName>
    <definedName name="thut_4" hidden="1">{"'Sheet1'!$L$16"}</definedName>
    <definedName name="thuy" localSheetId="11" hidden="1">{#N/A,#N/A,FALSE,"Chung"}</definedName>
    <definedName name="thuy" hidden="1">{#N/A,#N/A,FALSE,"Chung"}</definedName>
    <definedName name="thuy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localSheetId="11" hidden="1">{"'Sheet1'!$L$16"}</definedName>
    <definedName name="thvt" hidden="1">{"'Sheet1'!$L$16"}</definedName>
    <definedName name="TI" hidden="1">#N/A</definedName>
    <definedName name="Tien" localSheetId="11" hidden="1">{"'Sheet1'!$L$16"}</definedName>
    <definedName name="Tien" hidden="1">{"'Sheet1'!$L$16"}</definedName>
    <definedName name="tio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localSheetId="11" hidden="1">{"'Sheet1'!$L$16"}</definedName>
    <definedName name="TM" localSheetId="0" hidden="1">{"'Sheet1'!$L$16"}</definedName>
    <definedName name="TM" hidden="1">{"'Sheet1'!$L$16"}</definedName>
    <definedName name="TOANCAU" localSheetId="11" hidden="1">{"'Sheet1'!$L$16"}</definedName>
    <definedName name="TOANCAU" hidden="1">{"'Sheet1'!$L$16"}</definedName>
    <definedName name="Tonghop" localSheetId="11" hidden="1">{"'Sheet1'!$L$16"}</definedName>
    <definedName name="Tonghop" localSheetId="25" hidden="1">{"'Sheet1'!$L$16"}</definedName>
    <definedName name="Tonghop" localSheetId="24" hidden="1">{"'Sheet1'!$L$16"}</definedName>
    <definedName name="Tonghop" localSheetId="22" hidden="1">{"'Sheet1'!$L$16"}</definedName>
    <definedName name="Tonghop" localSheetId="0" hidden="1">{"'Sheet1'!$L$16"}</definedName>
    <definedName name="Tonghop" hidden="1">{"'Sheet1'!$L$16"}</definedName>
    <definedName name="TOUT" localSheetId="1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localSheetId="1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localSheetId="1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localSheetId="1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localSheetId="1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localSheetId="1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localSheetId="11" hidden="1">{"'Sheet1'!$L$16"}</definedName>
    <definedName name="TQ" hidden="1">{"'Sheet1'!$L$16"}</definedName>
    <definedName name="TQM_SK" localSheetId="11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localSheetId="11" hidden="1">{"'Sheet1'!$L$16"}</definedName>
    <definedName name="TRANG" hidden="1">{"'Sheet1'!$L$16"}</definedName>
    <definedName name="tre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localSheetId="11" hidden="1">{"'Sheet1'!$L$16"}</definedName>
    <definedName name="truc" hidden="1">{"'Sheet1'!$L$16"}</definedName>
    <definedName name="trygmdgdh" localSheetId="11" hidden="1">{"'Sheet1'!$L$16"}</definedName>
    <definedName name="trygmdgdh" localSheetId="25" hidden="1">{"'Sheet1'!$L$16"}</definedName>
    <definedName name="trygmdgdh" localSheetId="24" hidden="1">{"'Sheet1'!$L$16"}</definedName>
    <definedName name="trygmdgdh" localSheetId="22" hidden="1">{"'Sheet1'!$L$16"}</definedName>
    <definedName name="trygmdgdh" localSheetId="0" hidden="1">{"'Sheet1'!$L$16"}</definedName>
    <definedName name="trygmdgdh" hidden="1">{"'Sheet1'!$L$16"}</definedName>
    <definedName name="tryijtryi" localSheetId="11" hidden="1">{"'Sheet1'!$L$16"}</definedName>
    <definedName name="tryijtryi" hidden="1">{"'Sheet1'!$L$16"}</definedName>
    <definedName name="ts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localSheetId="11" hidden="1">{"'Sheet1'!$L$16"}</definedName>
    <definedName name="TSCDVH" hidden="1">{"'Sheet1'!$L$16"}</definedName>
    <definedName name="tt" localSheetId="11" hidden="1">{"'connew '!$C$40:$C$60"}</definedName>
    <definedName name="tt" localSheetId="0" hidden="1">{"'connew '!$C$40:$C$60"}</definedName>
    <definedName name="tt" hidden="1">{"'connew '!$C$40:$C$60"}</definedName>
    <definedName name="TTE" localSheetId="11" hidden="1">{"'ตัวอย่าง'!$A$1:$O$21"}</definedName>
    <definedName name="TTE" localSheetId="0" hidden="1">{"'ตัวอย่าง'!$A$1:$O$21"}</definedName>
    <definedName name="TTE" hidden="1">{"'ตัวอย่าง'!$A$1:$O$21"}</definedName>
    <definedName name="ttr" localSheetId="11" hidden="1">{#N/A,#N/A,FALSE,"CCTV"}</definedName>
    <definedName name="ttr" hidden="1">{#N/A,#N/A,FALSE,"CCTV"}</definedName>
    <definedName name="ttrr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localSheetId="11" hidden="1">{"'Sheet1'!$L$16"}</definedName>
    <definedName name="TTSC" localSheetId="25" hidden="1">{"'Sheet1'!$L$16"}</definedName>
    <definedName name="TTSC" localSheetId="24" hidden="1">{"'Sheet1'!$L$16"}</definedName>
    <definedName name="TTSC" localSheetId="22" hidden="1">{"'Sheet1'!$L$16"}</definedName>
    <definedName name="TTSC" localSheetId="0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25" hidden="1">{"Teacher",#N/A,FALSE,"Summary";"Teacher",#N/A,FALSE,"Assumptions";"Teacher",#N/A,FALSE,"Buildup";"Teacher",#N/A,FALSE,"Financials";"Teacher",#N/A,FALSE,"Debt &amp; Other"}</definedName>
    <definedName name="ttt" localSheetId="24" hidden="1">{"Teacher",#N/A,FALSE,"Summary";"Teacher",#N/A,FALSE,"Assumptions";"Teacher",#N/A,FALSE,"Buildup";"Teacher",#N/A,FALSE,"Financials";"Teacher",#N/A,FALSE,"Debt &amp; Other"}</definedName>
    <definedName name="ttt" localSheetId="22" hidden="1">{"Teacher",#N/A,FALSE,"Summary";"Teacher",#N/A,FALSE,"Assumptions";"Teacher",#N/A,FALSE,"Buildup";"Teacher",#N/A,FALSE,"Financials";"Teacher",#N/A,FALSE,"Debt &amp; Other"}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eer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localSheetId="10" hidden="1">#REF!</definedName>
    <definedName name="tttt" localSheetId="25" hidden="1">#REF!</definedName>
    <definedName name="tttt" localSheetId="0" hidden="1">{"'TOTAL'!$A$1:$AG$20"}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25" hidden="1">{"Reader",#N/A,FALSE,"Summary";"Reader",#N/A,FALSE,"Buildup";"Reader",#N/A,FALSE,"Financials";"Reader",#N/A,FALSE,"Debt &amp; Other"}</definedName>
    <definedName name="ttttt" localSheetId="24" hidden="1">{"Reader",#N/A,FALSE,"Summary";"Reader",#N/A,FALSE,"Buildup";"Reader",#N/A,FALSE,"Financials";"Reader",#N/A,FALSE,"Debt &amp; Other"}</definedName>
    <definedName name="ttttt" localSheetId="22" hidden="1">{"Reader",#N/A,FALSE,"Summary";"Reader",#N/A,FALSE,"Buildup";"Reader",#N/A,FALSE,"Financials";"Reader",#N/A,FALSE,"Debt &amp; Other"}</definedName>
    <definedName name="ttttt" localSheetId="0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localSheetId="11" hidden="1">{"'Sheet1'!$L$16"}</definedName>
    <definedName name="tuanh" hidden="1">{"'Sheet1'!$L$16"}</definedName>
    <definedName name="tupi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localSheetId="11" hidden="1">{"'Sheet1'!$L$16"}</definedName>
    <definedName name="tuy" localSheetId="25" hidden="1">{"'Sheet1'!$L$16"}</definedName>
    <definedName name="tuy" localSheetId="24" hidden="1">{"'Sheet1'!$L$16"}</definedName>
    <definedName name="tuy" localSheetId="22" hidden="1">{"'Sheet1'!$L$16"}</definedName>
    <definedName name="tuy" localSheetId="0" hidden="1">{"'Sheet1'!$L$16"}</definedName>
    <definedName name="tuy" hidden="1">{"'Sheet1'!$L$16"}</definedName>
    <definedName name="TUYET" localSheetId="11" hidden="1">{"'Sheet1'!$L$16"}</definedName>
    <definedName name="TUYET" hidden="1">{"'Sheet1'!$L$16"}</definedName>
    <definedName name="tuyps" localSheetId="11" hidden="1">{"'Sheet1'!$L$16"}</definedName>
    <definedName name="tuyps" hidden="1">{"'Sheet1'!$L$16"}</definedName>
    <definedName name="tw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localSheetId="10" hidden="1">#REF!</definedName>
    <definedName name="Types" hidden="1">#REF!</definedName>
    <definedName name="tziuo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localSheetId="10" hidden="1">#REF!</definedName>
    <definedName name="U30_FSA" hidden="1">#REF!</definedName>
    <definedName name="ưeg" localSheetId="11" hidden="1">{"F3 detail",#N/A,FALSE,"F1";"F3 Presentation",#N/A,FALSE,"F3 "}</definedName>
    <definedName name="ưeg" hidden="1">{"F3 detail",#N/A,FALSE,"F1";"F3 Presentation",#N/A,FALSE,"F3 "}</definedName>
    <definedName name="UGVG" localSheetId="11" hidden="1">{#N/A,#N/A,TRUE,"BT M200 da 10x20"}</definedName>
    <definedName name="UGVG" localSheetId="25" hidden="1">{#N/A,#N/A,TRUE,"BT M200 da 10x20"}</definedName>
    <definedName name="UGVG" localSheetId="24" hidden="1">{#N/A,#N/A,TRUE,"BT M200 da 10x20"}</definedName>
    <definedName name="UGVG" localSheetId="22" hidden="1">{#N/A,#N/A,TRUE,"BT M200 da 10x20"}</definedName>
    <definedName name="UGVG" localSheetId="0" hidden="1">{#N/A,#N/A,TRUE,"BT M200 da 10x20"}</definedName>
    <definedName name="UGVG" hidden="1">{#N/A,#N/A,TRUE,"BT M200 da 10x20"}</definedName>
    <definedName name="UH" localSheetId="11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ühjkgh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 localSheetId="10">#REF!</definedName>
    <definedName name="unfair_comp">#REF!</definedName>
    <definedName name="ungT3" localSheetId="11" hidden="1">{"'Sheet1'!$L$16"}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'[15]Single Measure Analysis'!$P$22</definedName>
    <definedName name="unsafe" localSheetId="11" hidden="1">{"'TOTAL'!$A$1:$AG$20"}</definedName>
    <definedName name="unsafe" localSheetId="0" hidden="1">{"'TOTAL'!$A$1:$AG$20"}</definedName>
    <definedName name="unsafe" hidden="1">{"'TOTAL'!$A$1:$AG$20"}</definedName>
    <definedName name="uöuö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localSheetId="11" hidden="1">{"PRINT_EST",#N/A,FALSE,"ESTMON"}</definedName>
    <definedName name="utu" hidden="1">{"PRINT_EST",#N/A,FALSE,"ESTMON"}</definedName>
    <definedName name="ututu" localSheetId="11" hidden="1">{"index",#N/A,FALSE,"INDEX"}</definedName>
    <definedName name="ututu" hidden="1">{"index",#N/A,FALSE,"INDEX"}</definedName>
    <definedName name="uu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localSheetId="11" hidden="1">{#N/A,#N/A,FALSE,"CCTV"}</definedName>
    <definedName name="UUU" hidden="1">{#N/A,#N/A,FALSE,"CCTV"}</definedName>
    <definedName name="üüü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localSheetId="11" hidden="1">{"'Sheet1'!$L$16"}</definedName>
    <definedName name="uy" hidden="1">{"'Sheet1'!$L$16"}</definedName>
    <definedName name="uyen" localSheetId="11" hidden="1">{#N/A,#N/A,TRUE,"BT M200 da 10x20"}</definedName>
    <definedName name="uyen" hidden="1">{#N/A,#N/A,TRUE,"BT M200 da 10x20"}</definedName>
    <definedName name="UYI" localSheetId="11" hidden="1">{#N/A,#N/A,FALSE,"CCTV"}</definedName>
    <definedName name="UYI" hidden="1">{#N/A,#N/A,FALSE,"CCTV"}</definedName>
    <definedName name="UYT" localSheetId="11" hidden="1">{#N/A,#N/A,FALSE,"CCTV"}</definedName>
    <definedName name="UYT" hidden="1">{#N/A,#N/A,FALSE,"CCTV"}</definedName>
    <definedName name="uyyy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localSheetId="11" hidden="1">{"'매출계획'!$D$2"}</definedName>
    <definedName name="V" hidden="1">{"'매출계획'!$D$2"}</definedName>
    <definedName name="va" localSheetId="1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localSheetId="11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n" localSheetId="11" hidden="1">{"'Sheet1'!$L$16"}</definedName>
    <definedName name="van" hidden="1">{"'Sheet1'!$L$16"}</definedName>
    <definedName name="VATinput" localSheetId="11" hidden="1">{"Jan-June",#N/A,FALSE,"Sheet4";"Jul-Dec",#N/A,FALSE,"Sheet4"}</definedName>
    <definedName name="VATinput" hidden="1">{"Jan-June",#N/A,FALSE,"Sheet4";"Jul-Dec",#N/A,FALSE,"Sheet4"}</definedName>
    <definedName name="VATM" localSheetId="11" hidden="1">{"'Sheet1'!$L$16"}</definedName>
    <definedName name="VATM" hidden="1">{"'Sheet1'!$L$16"}</definedName>
    <definedName name="vay" localSheetId="11" hidden="1">{"'Sheet1'!$L$16"}</definedName>
    <definedName name="vay" hidden="1">{"'Sheet1'!$L$16"}</definedName>
    <definedName name="VB" localSheetId="11" hidden="1">{"'매출계획'!$D$2"}</definedName>
    <definedName name="VB" hidden="1">{"'매출계획'!$D$2"}</definedName>
    <definedName name="vbjfgh" localSheetId="11" hidden="1">{#N/A,#N/A,FALSE,"CCTV"}</definedName>
    <definedName name="vbjfgh" hidden="1">{#N/A,#N/A,FALSE,"CCTV"}</definedName>
    <definedName name="vbx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localSheetId="11" hidden="1">{"'Sheet1'!$L$16"}</definedName>
    <definedName name="vccv" hidden="1">{"'Sheet1'!$L$16"}</definedName>
    <definedName name="VCMX" localSheetId="11" hidden="1">{#N/A,#N/A,FALSE,"CCTV"}</definedName>
    <definedName name="VCMX" hidden="1">{#N/A,#N/A,FALSE,"CCTV"}</definedName>
    <definedName name="vcoto" localSheetId="11" hidden="1">{"'Sheet1'!$L$16"}</definedName>
    <definedName name="vcoto" hidden="1">{"'Sheet1'!$L$16"}</definedName>
    <definedName name="vcvvvv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localSheetId="11" hidden="1">{#N/A,#N/A,FALSE,"CCTV"}</definedName>
    <definedName name="vfhkfhk" hidden="1">{#N/A,#N/A,FALSE,"CCTV"}</definedName>
    <definedName name="vfrd" localSheetId="11" hidden="1">{"'ตัวอย่าง'!$A$1:$O$21"}</definedName>
    <definedName name="vfrd" localSheetId="0" hidden="1">{"'ตัวอย่าง'!$A$1:$O$21"}</definedName>
    <definedName name="vfrd" hidden="1">{"'ตัวอย่าง'!$A$1:$O$21"}</definedName>
    <definedName name="vg" localSheetId="11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khjfg" localSheetId="11" hidden="1">{#N/A,#N/A,FALSE,"Chi tiÆt"}</definedName>
    <definedName name="vgkhjfg" hidden="1">{#N/A,#N/A,FALSE,"Chi tiÆt"}</definedName>
    <definedName name="vhjh" localSheetId="11" hidden="1">{#N/A,#N/A,FALSE,"CCTV"}</definedName>
    <definedName name="vhjh" hidden="1">{#N/A,#N/A,FALSE,"CCTV"}</definedName>
    <definedName name="vhxfj" localSheetId="11" hidden="1">{"'Sheet1'!$L$16"}</definedName>
    <definedName name="vhxfj" hidden="1">{"'Sheet1'!$L$16"}</definedName>
    <definedName name="VIET" localSheetId="11" hidden="1">{#N/A,#N/A,FALSE,"m66";#N/A,#N/A,FALSE,"m66"}</definedName>
    <definedName name="VIET" hidden="1">{#N/A,#N/A,FALSE,"m66";#N/A,#N/A,FALSE,"m66"}</definedName>
    <definedName name="vmh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localSheetId="11" hidden="1">{#N/A,#N/A,FALSE,"CCTV"}</definedName>
    <definedName name="VNJ" hidden="1">{#N/A,#N/A,FALSE,"CCTV"}</definedName>
    <definedName name="VRERE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localSheetId="11" hidden="1">{"'Feb 99'!$A$1:$G$30"}</definedName>
    <definedName name="VRP" hidden="1">{"'Feb 99'!$A$1:$G$30"}</definedName>
    <definedName name="VS" localSheetId="11" hidden="1">{"'매출계획'!$D$2"}</definedName>
    <definedName name="VS" hidden="1">{"'매출계획'!$D$2"}</definedName>
    <definedName name="vssvsvsv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localSheetId="10" hidden="1">#REF!</definedName>
    <definedName name="VTM_1" hidden="1">#REF!</definedName>
    <definedName name="VTM_2" localSheetId="10" hidden="1">#REF!</definedName>
    <definedName name="VTM_2" hidden="1">#REF!</definedName>
    <definedName name="VTM_3" localSheetId="10" hidden="1">#REF!</definedName>
    <definedName name="VTM_3" hidden="1">#REF!</definedName>
    <definedName name="VTN_8888" localSheetId="10" hidden="1">#REF!</definedName>
    <definedName name="VTN_8888" hidden="1">#REF!</definedName>
    <definedName name="vv" localSheetId="11" hidden="1">{"cashflow",#N/A,FALSE,"CASHFLOW "}</definedName>
    <definedName name="vv" hidden="1">{"cashflow",#N/A,FALSE,"CASHFLOW "}</definedName>
    <definedName name="VVV" localSheetId="11" hidden="1">{"USD",#N/A,FALSE,"Dec 96 "}</definedName>
    <definedName name="VVV" hidden="1">{"USD",#N/A,FALSE,"Dec 96 "}</definedName>
    <definedName name="VVVV" localSheetId="11" hidden="1">{#N/A,#N/A,FALSE,"CCTV"}</definedName>
    <definedName name="VVVV" hidden="1">{#N/A,#N/A,FALSE,"CCTV"}</definedName>
    <definedName name="VVVVVV" localSheetId="11" hidden="1">{"'Sheet1'!$L$16"}</definedName>
    <definedName name="VVVVVV" hidden="1">{"'Sheet1'!$L$16"}</definedName>
    <definedName name="vvvvvvv" localSheetId="11" hidden="1">{#N/A,#N/A,FALSE,"CCTV"}</definedName>
    <definedName name="vvvvvvv" hidden="1">{#N/A,#N/A,FALSE,"CCTV"}</definedName>
    <definedName name="w" localSheetId="11" hidden="1">{#N/A,#N/A,FALSE,"Sheet2"}</definedName>
    <definedName name="w" hidden="1">{#N/A,#N/A,FALSE,"Sheet2"}</definedName>
    <definedName name="wdeqkwrjqekr" localSheetId="10" hidden="1">#REF!</definedName>
    <definedName name="wdeqkwrjqekr" hidden="1">#REF!</definedName>
    <definedName name="wdwq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localSheetId="10" hidden="1">#REF!</definedName>
    <definedName name="we" hidden="1">#REF!</definedName>
    <definedName name="WEE" localSheetId="11" hidden="1">{"'ตัวอย่าง'!$A$1:$O$21"}</definedName>
    <definedName name="WEE" localSheetId="0" hidden="1">{"'ตัวอย่าง'!$A$1:$O$21"}</definedName>
    <definedName name="WEE" hidden="1">{"'ตัวอย่าง'!$A$1:$O$21"}</definedName>
    <definedName name="wef" localSheetId="11" hidden="1">{"'Feb 99'!$A$1:$G$30"}</definedName>
    <definedName name="wef" hidden="1">{"'Feb 99'!$A$1:$G$30"}</definedName>
    <definedName name="wegewg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localSheetId="11" hidden="1">{"'Sheet1'!$L$16"}</definedName>
    <definedName name="wegrg" hidden="1">{"'Sheet1'!$L$16"}</definedName>
    <definedName name="weqewq" localSheetId="11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rtsw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localSheetId="11" hidden="1">{"'Sheet1'!$L$16"}</definedName>
    <definedName name="werwer" hidden="1">{"'Sheet1'!$L$16"}</definedName>
    <definedName name="WERWERWER" localSheetId="10" hidden="1">#REF!</definedName>
    <definedName name="WERWERWER" hidden="1">#REF!</definedName>
    <definedName name="wetew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localSheetId="11" hidden="1">{"'Sheet1'!$L$16"}</definedName>
    <definedName name="wewrtw" hidden="1">{"'Sheet1'!$L$16"}</definedName>
    <definedName name="wf" localSheetId="10" hidden="1">[26]T.Tinh!#REF!</definedName>
    <definedName name="wf" localSheetId="25" hidden="1">#REF!</definedName>
    <definedName name="wf" localSheetId="24" hidden="1">#REF!</definedName>
    <definedName name="wf" localSheetId="22" hidden="1">#REF!</definedName>
    <definedName name="wf" localSheetId="0" hidden="1">#REF!</definedName>
    <definedName name="wf" hidden="1">[26]T.Tinh!#REF!</definedName>
    <definedName name="wha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localSheetId="11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localSheetId="11" hidden="1">{#N/A,#N/A,FALSE,"Sheet1"}</definedName>
    <definedName name="woan" hidden="1">{#N/A,#N/A,FALSE,"Sheet1"}</definedName>
    <definedName name="WP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localSheetId="10" hidden="1">#REF!</definedName>
    <definedName name="wqe" hidden="1">#REF!</definedName>
    <definedName name="wqeqe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localSheetId="11" hidden="1">{"'ตัวอย่าง'!$A$1:$O$21"}</definedName>
    <definedName name="wqwqw" localSheetId="0" hidden="1">{"'ตัวอย่าง'!$A$1:$O$21"}</definedName>
    <definedName name="wqwqw" hidden="1">{"'ตัวอย่าง'!$A$1:$O$21"}</definedName>
    <definedName name="wr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localSheetId="11" hidden="1">{"Tages_D",#N/A,FALSE,"Tagesbericht";"Tages_PL",#N/A,FALSE,"Tagesbericht"}</definedName>
    <definedName name="wrg.Tages" hidden="1">{"Tages_D",#N/A,FALSE,"Tagesbericht";"Tages_PL",#N/A,FALSE,"Tagesbericht"}</definedName>
    <definedName name="WRITE" localSheetId="11" hidden="1">{#N/A,#N/A,FALSE,"CCTV"}</definedName>
    <definedName name="WRITE" hidden="1">{#N/A,#N/A,FALSE,"CCTV"}</definedName>
    <definedName name="wrn" localSheetId="11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11" hidden="1">{#N/A,#N/A,FALSE,"Sheet2"}</definedName>
    <definedName name="wrn.1." hidden="1">{#N/A,#N/A,FALSE,"Sheet2"}</definedName>
    <definedName name="wrn.1_lev." localSheetId="11" hidden="1">{"level1",#N/A,FALSE,"1_LEV";"LEVEL1",#N/A,FALSE,"1_LEV"}</definedName>
    <definedName name="wrn.1_lev." localSheetId="0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localSheetId="0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localSheetId="0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localSheetId="0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localSheetId="0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localSheetId="0" hidden="1">{"lev2tytbt",#N/A,FALSE,"2_LEVYTDB-T"}</definedName>
    <definedName name="wrn.2_levytdbt." hidden="1">{"lev2tytbt",#N/A,FALSE,"2_LEVYTDB-T"}</definedName>
    <definedName name="wrn.3LEVEL." localSheetId="11" hidden="1">{#N/A,#N/A,FALSE,"SALE1";#N/A,#N/A,FALSE,"DOMEST1";#N/A,#N/A,FALSE,"PD";#N/A,#N/A,FALSE,"PRODUCT";#N/A,#N/A,FALSE,"PDFAC1";#N/A,#N/A,FALSE,"3LEVEL1";#N/A,#N/A,FALSE,"3LVYTD09"}</definedName>
    <definedName name="wrn.3LEVEL." localSheetId="0" hidden="1">{#N/A,#N/A,FALSE,"SALE1";#N/A,#N/A,FALSE,"DOMEST1";#N/A,#N/A,FALSE,"PD";#N/A,#N/A,FALSE,"PRODUCT";#N/A,#N/A,FALSE,"PDFAC1";#N/A,#N/A,FALSE,"3LEVEL1";#N/A,#N/A,FALSE,"3LVYTD09"}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localSheetId="11" hidden="1">{"Profit",#N/A,FALSE,"448k";"Capital",#N/A,FALSE,"448k"}</definedName>
    <definedName name="wrn.448k." localSheetId="25" hidden="1">{"Profit",#N/A,FALSE,"448k";"Capital",#N/A,FALSE,"448k"}</definedName>
    <definedName name="wrn.448k." localSheetId="24" hidden="1">{"Profit",#N/A,FALSE,"448k";"Capital",#N/A,FALSE,"448k"}</definedName>
    <definedName name="wrn.448k." localSheetId="22" hidden="1">{"Profit",#N/A,FALSE,"448k";"Capital",#N/A,FALSE,"448k"}</definedName>
    <definedName name="wrn.448k." localSheetId="0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25" hidden="1">{"Profit",#N/A,FALSE,"4500(4P)";"Capital",#N/A,FALSE,"4500(4P)"}</definedName>
    <definedName name="wrn.4500_4P." localSheetId="24" hidden="1">{"Profit",#N/A,FALSE,"4500(4P)";"Capital",#N/A,FALSE,"4500(4P)"}</definedName>
    <definedName name="wrn.4500_4P." localSheetId="22" hidden="1">{"Profit",#N/A,FALSE,"4500(4P)";"Capital",#N/A,FALSE,"4500(4P)"}</definedName>
    <definedName name="wrn.4500_4P." localSheetId="0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25" hidden="1">{"Profit",#N/A,FALSE,"4500(6P)";"Capital",#N/A,FALSE,"4500(6P)"}</definedName>
    <definedName name="wrn.4500_6P." localSheetId="24" hidden="1">{"Profit",#N/A,FALSE,"4500(6P)";"Capital",#N/A,FALSE,"4500(6P)"}</definedName>
    <definedName name="wrn.4500_6P." localSheetId="22" hidden="1">{"Profit",#N/A,FALSE,"4500(6P)";"Capital",#N/A,FALSE,"4500(6P)"}</definedName>
    <definedName name="wrn.4500_6P." localSheetId="0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25" hidden="1">{"Profit",#N/A,FALSE,"4500(8P)";"Capital",#N/A,FALSE,"4500(8P)"}</definedName>
    <definedName name="wrn.4500_8P." localSheetId="24" hidden="1">{"Profit",#N/A,FALSE,"4500(8P)";"Capital",#N/A,FALSE,"4500(8P)"}</definedName>
    <definedName name="wrn.4500_8P." localSheetId="22" hidden="1">{"Profit",#N/A,FALSE,"4500(8P)";"Capital",#N/A,FALSE,"4500(8P)"}</definedName>
    <definedName name="wrn.4500_8P." localSheetId="0" hidden="1">{"Profit",#N/A,FALSE,"4500(8P)";"Capital",#N/A,FALSE,"4500(8P)"}</definedName>
    <definedName name="wrn.4500_8P." hidden="1">{"Profit",#N/A,FALSE,"4500(8P)";"Capital",#N/A,FALSE,"4500(8P)"}</definedName>
    <definedName name="wrn.800bsh.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localSheetId="11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localSheetId="11" hidden="1">{#N/A,#N/A,FALSE,"Sheet1";#N/A,#N/A,FALSE,"Sheet1";#N/A,#N/A,FALSE,"Sheet1"}</definedName>
    <definedName name="wrn.aaa." hidden="1">{#N/A,#N/A,FALSE,"Sheet1";#N/A,#N/A,FALSE,"Sheet1";#N/A,#N/A,FALSE,"Sheet1"}</definedName>
    <definedName name="wrn.ACCRUE._.PAYROLL." localSheetId="11" hidden="1">{"HK PR",#N/A,FALSE,"HK";"SUMMARY",#N/A,FALSE,"PAYROLL";"SUMMARY",#N/A,FALSE,"PAYROLL";"HK PR",#N/A,FALSE,"HK"}</definedName>
    <definedName name="wrn.ACCRUE._.PAYROLL." localSheetId="25" hidden="1">{"HK PR",#N/A,FALSE,"HK";"SUMMARY",#N/A,FALSE,"PAYROLL";"SUMMARY",#N/A,FALSE,"PAYROLL";"HK PR",#N/A,FALSE,"HK"}</definedName>
    <definedName name="wrn.ACCRUE._.PAYROLL." localSheetId="24" hidden="1">{"HK PR",#N/A,FALSE,"HK";"SUMMARY",#N/A,FALSE,"PAYROLL";"SUMMARY",#N/A,FALSE,"PAYROLL";"HK PR",#N/A,FALSE,"HK"}</definedName>
    <definedName name="wrn.ACCRUE._.PAYROLL." localSheetId="22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25" hidden="1">{"Acq_matrix",#N/A,FALSE,"Acquisition Matrix"}</definedName>
    <definedName name="wrn.Acquisition_matrix." localSheetId="24" hidden="1">{"Acq_matrix",#N/A,FALSE,"Acquisition Matrix"}</definedName>
    <definedName name="wrn.Acquisition_matrix." localSheetId="22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25" hidden="1">{"adj95mult",#N/A,FALSE,"COMPCO";"adj95est",#N/A,FALSE,"COMPCO"}</definedName>
    <definedName name="wrn.adj95." localSheetId="24" hidden="1">{"adj95mult",#N/A,FALSE,"COMPCO";"adj95est",#N/A,FALSE,"COMPCO"}</definedName>
    <definedName name="wrn.adj95." localSheetId="22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1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5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4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2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4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2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localSheetId="11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NG." localSheetId="11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localSheetId="11" hidden="1">{"AQUIRORDCF",#N/A,FALSE,"Merger consequences";"Acquirorassns",#N/A,FALSE,"Merger consequences"}</definedName>
    <definedName name="wrn.AQUIROR._.DCF." localSheetId="25" hidden="1">{"AQUIRORDCF",#N/A,FALSE,"Merger consequences";"Acquirorassns",#N/A,FALSE,"Merger consequences"}</definedName>
    <definedName name="wrn.AQUIROR._.DCF." localSheetId="24" hidden="1">{"AQUIRORDCF",#N/A,FALSE,"Merger consequences";"Acquirorassns",#N/A,FALSE,"Merger consequences"}</definedName>
    <definedName name="wrn.AQUIROR._.DCF." localSheetId="22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localSheetId="0" hidden="1">{"balance",#N/A,FALSE,"BALANCE"}</definedName>
    <definedName name="wrn.BALANCE." hidden="1">{"balance",#N/A,FALSE,"BALANCE"}</definedName>
    <definedName name="wrn.Bao._.Cao." localSheetId="11" hidden="1">{#N/A,#N/A,FALSE,"Sheet1"}</definedName>
    <definedName name="wrn.Bao._.Cao." hidden="1">{#N/A,#N/A,FALSE,"Sheet1"}</definedName>
    <definedName name="wrn.BAOCAO." localSheetId="11" hidden="1">{#N/A,#N/A,FALSE,"sum";#N/A,#N/A,FALSE,"MARTV";#N/A,#N/A,FALSE,"APRTV"}</definedName>
    <definedName name="wrn.BAOCAO." localSheetId="25" hidden="1">{#N/A,#N/A,FALSE,"sum";#N/A,#N/A,FALSE,"MARTV";#N/A,#N/A,FALSE,"APRTV"}</definedName>
    <definedName name="wrn.BAOCAO." localSheetId="24" hidden="1">{#N/A,#N/A,FALSE,"sum";#N/A,#N/A,FALSE,"MARTV";#N/A,#N/A,FALSE,"APRTV"}</definedName>
    <definedName name="wrn.BAOCAO." localSheetId="22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5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4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2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localSheetId="1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11" hidden="1">{#N/A,#N/A,FALSE,"CCTV"}</definedName>
    <definedName name="wrn.BM." hidden="1">{#N/A,#N/A,FALSE,"CCTV"}</definedName>
    <definedName name="wrn.BOOK11." localSheetId="11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localSheetId="11" hidden="1">{#N/A,"BRÅNEMARK",FALSE,"C1000BAS";#N/A,"PROCERA",FALSE,"C1000BAS"}</definedName>
    <definedName name="wrn.C1000BAS." hidden="1">{#N/A,"BRÅNEMARK",FALSE,"C1000BAS";#N/A,"PROCERA",FALSE,"C1000BAS"}</definedName>
    <definedName name="wrn.C1000BAS._1" localSheetId="11" hidden="1">{#N/A,"BRÅNEMARK",FALSE,"C1000BAS";#N/A,"PROCERA",FALSE,"C1000BAS"}</definedName>
    <definedName name="wrn.C1000BAS._1" hidden="1">{#N/A,"BRÅNEMARK",FALSE,"C1000BAS";#N/A,"PROCERA",FALSE,"C1000BAS"}</definedName>
    <definedName name="wrn.Capex.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localSheetId="1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localSheetId="11" hidden="1">{"CapitalInput",#N/A,FALSE,"Equipt Input";"Capital Profile",#N/A,FALSE,"Equipt Input"}</definedName>
    <definedName name="wrn.Capital." localSheetId="25" hidden="1">{"CapitalInput",#N/A,FALSE,"Equipt Input";"Capital Profile",#N/A,FALSE,"Equipt Input"}</definedName>
    <definedName name="wrn.Capital." localSheetId="24" hidden="1">{"CapitalInput",#N/A,FALSE,"Equipt Input";"Capital Profile",#N/A,FALSE,"Equipt Input"}</definedName>
    <definedName name="wrn.Capital." localSheetId="22" hidden="1">{"CapitalInput",#N/A,FALSE,"Equipt Input";"Capital Profile",#N/A,FALSE,"Equipt Input"}</definedName>
    <definedName name="wrn.Capital." localSheetId="0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localSheetId="0" hidden="1">{"cashflow",#N/A,FALSE,"CASHFLOW "}</definedName>
    <definedName name="wrn.cashflow." hidden="1">{"cashflow",#N/A,FALSE,"CASHFLOW "}</definedName>
    <definedName name="wrn.CBA.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11" hidden="1">{#N/A,#N/A,FALSE,"Chi tiÆt"}</definedName>
    <definedName name="wrn.chi._.tiÆt." localSheetId="25" hidden="1">{#N/A,#N/A,FALSE,"Chi tiÆt"}</definedName>
    <definedName name="wrn.chi._.tiÆt." localSheetId="24" hidden="1">{#N/A,#N/A,FALSE,"Chi tiÆt"}</definedName>
    <definedName name="wrn.chi._.tiÆt." localSheetId="2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11" hidden="1">{#N/A,#N/A,FALSE,"Chi tiÆt"}</definedName>
    <definedName name="wrn.chi._.tiÆt._1" hidden="1">{#N/A,#N/A,FALSE,"Chi tiÆt"}</definedName>
    <definedName name="wrn.chi._.tiÆt._1_1" localSheetId="11" hidden="1">{#N/A,#N/A,FALSE,"Chi tiÆt"}</definedName>
    <definedName name="wrn.chi._.tiÆt._1_1" hidden="1">{#N/A,#N/A,FALSE,"Chi tiÆt"}</definedName>
    <definedName name="wrn.chi._.tiÆt._1_1_1" localSheetId="11" hidden="1">{#N/A,#N/A,FALSE,"Chi tiÆt"}</definedName>
    <definedName name="wrn.chi._.tiÆt._1_1_1" hidden="1">{#N/A,#N/A,FALSE,"Chi tiÆt"}</definedName>
    <definedName name="wrn.chi._.tiÆt._1_1_2" localSheetId="11" hidden="1">{#N/A,#N/A,FALSE,"Chi tiÆt"}</definedName>
    <definedName name="wrn.chi._.tiÆt._1_1_2" hidden="1">{#N/A,#N/A,FALSE,"Chi tiÆt"}</definedName>
    <definedName name="wrn.chi._.tiÆt._1_2" localSheetId="11" hidden="1">{#N/A,#N/A,FALSE,"Chi tiÆt"}</definedName>
    <definedName name="wrn.chi._.tiÆt._1_2" hidden="1">{#N/A,#N/A,FALSE,"Chi tiÆt"}</definedName>
    <definedName name="wrn.chi._.tiÆt._1_3" localSheetId="11" hidden="1">{#N/A,#N/A,FALSE,"Chi tiÆt"}</definedName>
    <definedName name="wrn.chi._.tiÆt._1_3" hidden="1">{#N/A,#N/A,FALSE,"Chi tiÆt"}</definedName>
    <definedName name="wrn.chi._.tiÆt._2" localSheetId="11" hidden="1">{#N/A,#N/A,FALSE,"Chi tiÆt"}</definedName>
    <definedName name="wrn.chi._.tiÆt._2" hidden="1">{#N/A,#N/A,FALSE,"Chi tiÆt"}</definedName>
    <definedName name="wrn.chi._.tiÆt._2_1" localSheetId="11" hidden="1">{#N/A,#N/A,FALSE,"Chi tiÆt"}</definedName>
    <definedName name="wrn.chi._.tiÆt._2_1" hidden="1">{#N/A,#N/A,FALSE,"Chi tiÆt"}</definedName>
    <definedName name="wrn.chi._.tiÆt._2_2" localSheetId="11" hidden="1">{#N/A,#N/A,FALSE,"Chi tiÆt"}</definedName>
    <definedName name="wrn.chi._.tiÆt._2_2" hidden="1">{#N/A,#N/A,FALSE,"Chi tiÆt"}</definedName>
    <definedName name="wrn.chi._.tiÆt._3" localSheetId="11" hidden="1">{#N/A,#N/A,FALSE,"Chi tiÆt"}</definedName>
    <definedName name="wrn.chi._.tiÆt._3" hidden="1">{#N/A,#N/A,FALSE,"Chi tiÆt"}</definedName>
    <definedName name="wrn.chi._.tiÆt._4" localSheetId="11" hidden="1">{#N/A,#N/A,FALSE,"Chi tiÆt"}</definedName>
    <definedName name="wrn.chi._.tiÆt._4" hidden="1">{#N/A,#N/A,FALSE,"Chi tiÆt"}</definedName>
    <definedName name="wrn.cisco2501." localSheetId="11" hidden="1">{"Profit",#N/A,FALSE,"cisco2501";"Capital",#N/A,FALSE,"cisco2501"}</definedName>
    <definedName name="wrn.cisco2501." localSheetId="25" hidden="1">{"Profit",#N/A,FALSE,"cisco2501";"Capital",#N/A,FALSE,"cisco2501"}</definedName>
    <definedName name="wrn.cisco2501." localSheetId="24" hidden="1">{"Profit",#N/A,FALSE,"cisco2501";"Capital",#N/A,FALSE,"cisco2501"}</definedName>
    <definedName name="wrn.cisco2501." localSheetId="22" hidden="1">{"Profit",#N/A,FALSE,"cisco2501";"Capital",#N/A,FALSE,"cisco2501"}</definedName>
    <definedName name="wrn.cisco2501." localSheetId="0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25" hidden="1">{"Profit",#N/A,FALSE,"Cisco2501a";"Capital",#N/A,FALSE,"Cisco2501a"}</definedName>
    <definedName name="wrn.cisco2501a." localSheetId="24" hidden="1">{"Profit",#N/A,FALSE,"Cisco2501a";"Capital",#N/A,FALSE,"Cisco2501a"}</definedName>
    <definedName name="wrn.cisco2501a." localSheetId="22" hidden="1">{"Profit",#N/A,FALSE,"Cisco2501a";"Capital",#N/A,FALSE,"Cisco2501a"}</definedName>
    <definedName name="wrn.cisco2501a." localSheetId="0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25" hidden="1">{"Profit",#N/A,FALSE,"Cisco2514";"Capital",#N/A,FALSE,"Cisco2514"}</definedName>
    <definedName name="wrn.cisco2514." localSheetId="24" hidden="1">{"Profit",#N/A,FALSE,"Cisco2514";"Capital",#N/A,FALSE,"Cisco2514"}</definedName>
    <definedName name="wrn.cisco2514." localSheetId="22" hidden="1">{"Profit",#N/A,FALSE,"Cisco2514";"Capital",#N/A,FALSE,"Cisco2514"}</definedName>
    <definedName name="wrn.cisco2514." localSheetId="0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25" hidden="1">{"Profit",#N/A,FALSE,"4500(12)";"Capital",#N/A,FALSE,"4500(12)";"Profit",#N/A,FALSE,"Cisco4000";"Capital",#N/A,FALSE,"Cisco4000"}</definedName>
    <definedName name="wrn.cisco4000." localSheetId="24" hidden="1">{"Profit",#N/A,FALSE,"4500(12)";"Capital",#N/A,FALSE,"4500(12)";"Profit",#N/A,FALSE,"Cisco4000";"Capital",#N/A,FALSE,"Cisco4000"}</definedName>
    <definedName name="wrn.cisco4000." localSheetId="22" hidden="1">{"Profit",#N/A,FALSE,"4500(12)";"Capital",#N/A,FALSE,"4500(12)";"Profit",#N/A,FALSE,"Cisco4000";"Capital",#N/A,FALSE,"Cisco4000"}</definedName>
    <definedName name="wrn.cisco4000." localSheetId="0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25" hidden="1">{"Profit",#N/A,FALSE,"Cisco4500";"Capital",#N/A,FALSE,"Cisco4500"}</definedName>
    <definedName name="wrn.cisco4500." localSheetId="24" hidden="1">{"Profit",#N/A,FALSE,"Cisco4500";"Capital",#N/A,FALSE,"Cisco4500"}</definedName>
    <definedName name="wrn.cisco4500." localSheetId="22" hidden="1">{"Profit",#N/A,FALSE,"Cisco4500";"Capital",#N/A,FALSE,"Cisco4500"}</definedName>
    <definedName name="wrn.cisco4500." localSheetId="0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25" hidden="1">{"Profit",#N/A,FALSE,"Cisco 4500p";"Capital",#N/A,FALSE,"Cisco 4500p"}</definedName>
    <definedName name="wrn.Cisco4500p." localSheetId="24" hidden="1">{"Profit",#N/A,FALSE,"Cisco 4500p";"Capital",#N/A,FALSE,"Cisco 4500p"}</definedName>
    <definedName name="wrn.Cisco4500p." localSheetId="22" hidden="1">{"Profit",#N/A,FALSE,"Cisco 4500p";"Capital",#N/A,FALSE,"Cisco 4500p"}</definedName>
    <definedName name="wrn.Cisco4500p." localSheetId="0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25" hidden="1">{"Profit",#N/A,FALSE,"Cisco7000a";"Capital",#N/A,FALSE,"Cisco7000a"}</definedName>
    <definedName name="wrn.cisco7000a." localSheetId="24" hidden="1">{"Profit",#N/A,FALSE,"Cisco7000a";"Capital",#N/A,FALSE,"Cisco7000a"}</definedName>
    <definedName name="wrn.cisco7000a." localSheetId="22" hidden="1">{"Profit",#N/A,FALSE,"Cisco7000a";"Capital",#N/A,FALSE,"Cisco7000a"}</definedName>
    <definedName name="wrn.cisco7000a." localSheetId="0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25" hidden="1">{"Profit",#N/A,FALSE,"ciscoags+";"Capital",#N/A,FALSE,"ciscoags+"}</definedName>
    <definedName name="wrn.CiscoAGS." localSheetId="24" hidden="1">{"Profit",#N/A,FALSE,"ciscoags+";"Capital",#N/A,FALSE,"ciscoags+"}</definedName>
    <definedName name="wrn.CiscoAGS." localSheetId="22" hidden="1">{"Profit",#N/A,FALSE,"ciscoags+";"Capital",#N/A,FALSE,"ciscoags+"}</definedName>
    <definedName name="wrn.CiscoAGS." localSheetId="0" hidden="1">{"Profit",#N/A,FALSE,"ciscoags+";"Capital",#N/A,FALSE,"ciscoags+"}</definedName>
    <definedName name="wrn.CiscoAGS." hidden="1">{"Profit",#N/A,FALSE,"ciscoags+";"Capital",#N/A,FALSE,"ciscoags+"}</definedName>
    <definedName name="wrn.CMGREY2." localSheetId="1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localSheetId="11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25" hidden="1">{"mult96",#N/A,FALSE,"PETCOMP";"est96",#N/A,FALSE,"PETCOMP";"mult95",#N/A,FALSE,"PETCOMP";"est95",#N/A,FALSE,"PETCOMP";"multltm",#N/A,FALSE,"PETCOMP";"resultltm",#N/A,FALSE,"PETCOMP"}</definedName>
    <definedName name="wrn.compco." localSheetId="24" hidden="1">{"mult96",#N/A,FALSE,"PETCOMP";"est96",#N/A,FALSE,"PETCOMP";"mult95",#N/A,FALSE,"PETCOMP";"est95",#N/A,FALSE,"PETCOMP";"multltm",#N/A,FALSE,"PETCOMP";"resultltm",#N/A,FALSE,"PETCOMP"}</definedName>
    <definedName name="wrn.compco." localSheetId="22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11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localSheetId="11" hidden="1">{#N/A,#N/A,FALSE,"Sheet1"}</definedName>
    <definedName name="wrn.cong." hidden="1">{#N/A,#N/A,FALSE,"Sheet1"}</definedName>
    <definedName name="wrn.COST._.REPORT." localSheetId="11" hidden="1">{#N/A,#N/A,FALSE,"ACVPM_12";#N/A,#N/A,FALSE,"ACCON_12";#N/A,#N/A,FALSE,"VARI_12"}</definedName>
    <definedName name="wrn.COST._.REPORT." hidden="1">{#N/A,#N/A,FALSE,"ACVPM_12";#N/A,#N/A,FALSE,"ACCON_12";#N/A,#N/A,FALSE,"VARI_12"}</definedName>
    <definedName name="wrn.CustomPrice." localSheetId="11" hidden="1">{"PLCustom",#N/A,FALSE,"P&amp;L summary"}</definedName>
    <definedName name="wrn.CustomPrice." localSheetId="25" hidden="1">{"PLCustom",#N/A,FALSE,"P&amp;L summary"}</definedName>
    <definedName name="wrn.CustomPrice." localSheetId="24" hidden="1">{"PLCustom",#N/A,FALSE,"P&amp;L summary"}</definedName>
    <definedName name="wrn.CustomPrice." localSheetId="22" hidden="1">{"PLCustom",#N/A,FALSE,"P&amp;L summary"}</definedName>
    <definedName name="wrn.CustomPrice." localSheetId="0" hidden="1">{"PLCustom",#N/A,FALSE,"P&amp;L summary"}</definedName>
    <definedName name="wrn.CustomPrice." hidden="1">{"PLCustom",#N/A,FALSE,"P&amp;L summary"}</definedName>
    <definedName name="wrn.CVP." localSheetId="11" hidden="1">{#N/A,#N/A,FALSE,"Vic. Total"}</definedName>
    <definedName name="wrn.CVP." hidden="1">{#N/A,#N/A,FALSE,"Vic. Total"}</definedName>
    <definedName name="wrn.DCF." localSheetId="11" hidden="1">{"DCF1",#N/A,FALSE,"SIERRA DCF";"MATRIX1",#N/A,FALSE,"SIERRA DCF"}</definedName>
    <definedName name="wrn.DCF." localSheetId="25" hidden="1">{"DCF1",#N/A,FALSE,"SIERRA DCF";"MATRIX1",#N/A,FALSE,"SIERRA DCF"}</definedName>
    <definedName name="wrn.DCF." localSheetId="24" hidden="1">{"DCF1",#N/A,FALSE,"SIERRA DCF";"MATRIX1",#N/A,FALSE,"SIERRA DCF"}</definedName>
    <definedName name="wrn.DCF." localSheetId="22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11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11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11" hidden="1">{"qchm_dcf",#N/A,FALSE,"QCHMDCF2";"qchm_terminal",#N/A,FALSE,"QCHMDCF2"}</definedName>
    <definedName name="wrn.DCF_Terminal_Value_qchm." localSheetId="25" hidden="1">{"qchm_dcf",#N/A,FALSE,"QCHMDCF2";"qchm_terminal",#N/A,FALSE,"QCHMDCF2"}</definedName>
    <definedName name="wrn.DCF_Terminal_Value_qchm." localSheetId="24" hidden="1">{"qchm_dcf",#N/A,FALSE,"QCHMDCF2";"qchm_terminal",#N/A,FALSE,"QCHMDCF2"}</definedName>
    <definedName name="wrn.DCF_Terminal_Value_qchm." localSheetId="22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25" hidden="1">{"Depn",#N/A,TRUE,"Equipt Input"}</definedName>
    <definedName name="wrn.Depn." localSheetId="24" hidden="1">{"Depn",#N/A,TRUE,"Equipt Input"}</definedName>
    <definedName name="wrn.Depn." localSheetId="22" hidden="1">{"Depn",#N/A,TRUE,"Equipt Input"}</definedName>
    <definedName name="wrn.Depn." localSheetId="0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25" hidden="1">{"EVA",#N/A,FALSE,"EVA";"WACC",#N/A,FALSE,"WACC"}</definedName>
    <definedName name="wrn.Economic._.Value._.Added._.Analysis." localSheetId="24" hidden="1">{"EVA",#N/A,FALSE,"EVA";"WACC",#N/A,FALSE,"WACC"}</definedName>
    <definedName name="wrn.Economic._.Value._.Added._.Analysis." localSheetId="22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X_Cover." localSheetId="1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localSheetId="11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localSheetId="11" hidden="1">{"Profit",#N/A,FALSE,"extn_2501";"Capital",#N/A,FALSE,"extn_2501"}</definedName>
    <definedName name="wrn.extn_2501." localSheetId="25" hidden="1">{"Profit",#N/A,FALSE,"extn_2501";"Capital",#N/A,FALSE,"extn_2501"}</definedName>
    <definedName name="wrn.extn_2501." localSheetId="24" hidden="1">{"Profit",#N/A,FALSE,"extn_2501";"Capital",#N/A,FALSE,"extn_2501"}</definedName>
    <definedName name="wrn.extn_2501." localSheetId="22" hidden="1">{"Profit",#N/A,FALSE,"extn_2501";"Capital",#N/A,FALSE,"extn_2501"}</definedName>
    <definedName name="wrn.extn_2501." localSheetId="0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5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4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2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25" hidden="1">{"finsumm",#N/A,FALSE,"Finsumm";"graph",#N/A,FALSE,"Finsumm";"costgraph",#N/A,FALSE,"Finsumm";"costbreakdown",#N/A,FALSE,"Finsumm"}</definedName>
    <definedName name="wrn.finsummary." localSheetId="24" hidden="1">{"finsumm",#N/A,FALSE,"Finsumm";"graph",#N/A,FALSE,"Finsumm";"costgraph",#N/A,FALSE,"Finsumm";"costbreakdown",#N/A,FALSE,"Finsumm"}</definedName>
    <definedName name="wrn.finsummary." localSheetId="22" hidden="1">{"finsumm",#N/A,FALSE,"Finsumm";"graph",#N/A,FALSE,"Finsumm";"costgraph",#N/A,FALSE,"Finsumm";"costbreakdown",#N/A,FALSE,"Finsumm"}</definedName>
    <definedName name="wrn.finsummary." localSheetId="0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11" hidden="1">{#N/A,#N/A,FALSE,"TL";#N/A,#N/A,FALSE,"KK";#N/A,#N/A,FALSE,"TS";#N/A,#N/A,FALSE,"KW";#N/A,#N/A,FALSE,"LP";#N/A,#N/A,FALSE,"DC"}</definedName>
    <definedName name="wrn.FIX." localSheetId="0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IXED._.ASSETS._.REGISTER." localSheetId="11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localSheetId="11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localSheetId="11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localSheetId="1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localSheetId="11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localSheetId="11" hidden="1">{"fleisch",#N/A,FALSE,"WG HK";"food",#N/A,FALSE,"WG HK";"hartwaren",#N/A,FALSE,"WG HK";"weichwaren",#N/A,FALSE,"WG HK"}</definedName>
    <definedName name="wrn.Grup" hidden="1">{"fleisch",#N/A,FALSE,"WG HK";"food",#N/A,FALSE,"WG HK";"hartwaren",#N/A,FALSE,"WG HK";"weichwaren",#N/A,FALSE,"WG HK"}</definedName>
    <definedName name="wrn.HDD._.Business._.Plan." localSheetId="11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4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2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localSheetId="0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localSheetId="0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localSheetId="0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localSheetId="0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localSheetId="0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5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4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2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localSheetId="11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Inventory._.Reporting." localSheetId="11" hidden="1">{#N/A,#N/A,FALSE,"Inventory Summary";#N/A,#N/A,FALSE,"Pathlight Stock ";#N/A,#N/A,FALSE,"Vicom Stock ";#N/A,#N/A,FALSE,"Purchases "}</definedName>
    <definedName name="wrn.Inventory._.Reporting." hidden="1">{#N/A,#N/A,FALSE,"Inventory Summary";#N/A,#N/A,FALSE,"Pathlight Stock ";#N/A,#N/A,FALSE,"Vicom Stock ";#N/A,#N/A,FALSE,"Purchases "}</definedName>
    <definedName name="wrn.Jury." localSheetId="11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localSheetId="11" hidden="1">{"KWG Current month TB. &amp; B / T",#N/A,FALSE,"DOMESTIC &amp; EXPORT_KWG";"KWG YTD TB. &amp; B / T",#N/A,FALSE,"DOMESTIC &amp; EXPORT_KWG"}</definedName>
    <definedName name="wrn.KWG._.Plant." localSheetId="0" hidden="1">{"KWG Current month TB. &amp; B / T",#N/A,FALSE,"DOMESTIC &amp; EXPORT_KWG";"KWG YTD TB. &amp; B / T",#N/A,FALSE,"DOMESTIC &amp; EXPORT_KWG"}</definedName>
    <definedName name="wrn.KWG._.Plant." hidden="1">{"KWG Current month TB. &amp; B / T",#N/A,FALSE,"DOMESTIC &amp; EXPORT_KWG";"KWG YTD TB. &amp; B / T",#N/A,FALSE,"DOMESTIC &amp; EXPORT_KWG"}</definedName>
    <definedName name="wrn.list" localSheetId="11" hidden="1">{"weichwaren",#N/A,FALSE,"Liste 1";"hartwaren",#N/A,FALSE,"Liste 1";"food",#N/A,FALSE,"Liste 1";"fleisch",#N/A,FALSE,"Liste 1"}</definedName>
    <definedName name="wrn.list" hidden="1">{"weichwaren",#N/A,FALSE,"Liste 1";"hartwaren",#N/A,FALSE,"Liste 1";"food",#N/A,FALSE,"Liste 1";"fleisch",#N/A,FALSE,"Liste 1"}</definedName>
    <definedName name="wrn.LISTE." localSheetId="11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localSheetId="11" hidden="1">{"month_a",#N/A,FALSE,"ACTUALS";"ytd_a",#N/A,FALSE,"ACTUALS"}</definedName>
    <definedName name="wrn.MONTH._.YTD." localSheetId="25" hidden="1">{"month_a",#N/A,FALSE,"ACTUALS";"ytd_a",#N/A,FALSE,"ACTUALS"}</definedName>
    <definedName name="wrn.MONTH._.YTD." localSheetId="24" hidden="1">{"month_a",#N/A,FALSE,"ACTUALS";"ytd_a",#N/A,FALSE,"ACTUALS"}</definedName>
    <definedName name="wrn.MONTH._.YTD." localSheetId="22" hidden="1">{"month_a",#N/A,FALSE,"ACTUALS";"ytd_a",#N/A,FALSE,"ACTUALS"}</definedName>
    <definedName name="wrn.MONTH._.YTD." localSheetId="0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25" hidden="1">{#N/A,#N/A,FALSE,"Tabelle2";#N/A,#N/A,FALSE,"Tabelle1"}</definedName>
    <definedName name="wrn.Monthly._.Statement." localSheetId="24" hidden="1">{#N/A,#N/A,FALSE,"Tabelle2";#N/A,#N/A,FALSE,"Tabelle1"}</definedName>
    <definedName name="wrn.Monthly._.Statement." localSheetId="22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mortassetplan." localSheetId="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localSheetId="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localSheetId="11" hidden="1">{#N/A,#N/A,FALSE,"Sheet1"}</definedName>
    <definedName name="wrn.MPLTC." hidden="1">{#N/A,#N/A,FALSE,"Sheet1"}</definedName>
    <definedName name="wrn.Net._.Sales._.en._.FF_Dec." localSheetId="11" hidden="1">{"FF",#N/A,FALSE,"Dec 96 "}</definedName>
    <definedName name="wrn.Net._.Sales._.en._.FF_Dec." hidden="1">{"FF",#N/A,FALSE,"Dec 96 "}</definedName>
    <definedName name="wrn.Net._.Sales._.en._.FF_janv." localSheetId="11" hidden="1">{"FF",#N/A,FALSE,"Janv 97"}</definedName>
    <definedName name="wrn.Net._.Sales._.en._.FF_janv." hidden="1">{"FF",#N/A,FALSE,"Janv 97"}</definedName>
    <definedName name="wrn.Net._.Sales._.en._.USD_Dec." localSheetId="11" hidden="1">{"USD",#N/A,FALSE,"Dec 96 "}</definedName>
    <definedName name="wrn.Net._.Sales._.en._.USD_Dec." hidden="1">{"USD",#N/A,FALSE,"Dec 96 "}</definedName>
    <definedName name="wrn.Net._.Sales._.en._.USD_janv." localSheetId="11" hidden="1">{"USD",#N/A,FALSE,"Janv 97"}</definedName>
    <definedName name="wrn.Net._.Sales._.en._.USD_janv." hidden="1">{"USD",#N/A,FALSE,"Janv 97"}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5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4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2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25" hidden="1">{#N/A,#N/A,FALSE,"Assumptions";"Basedata",#N/A,FALSE,"BASEINPUT";"Checklist",#N/A,FALSE,"BASEINPUT"}</definedName>
    <definedName name="wrn.Notes." localSheetId="24" hidden="1">{#N/A,#N/A,FALSE,"Assumptions";"Basedata",#N/A,FALSE,"BASEINPUT";"Checklist",#N/A,FALSE,"BASEINPUT"}</definedName>
    <definedName name="wrn.Notes." localSheetId="22" hidden="1">{#N/A,#N/A,FALSE,"Assumptions";"Basedata",#N/A,FALSE,"BASEINPUT";"Checklist",#N/A,FALSE,"BASEINPUT"}</definedName>
    <definedName name="wrn.Notes." localSheetId="0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25" hidden="1">{"DCF","UPSIDE CASE",FALSE,"Sheet1";"DCF","BASE CASE",FALSE,"Sheet1";"DCF","DOWNSIDE CASE",FALSE,"Sheet1"}</definedName>
    <definedName name="wrn.OUTPUT." localSheetId="24" hidden="1">{"DCF","UPSIDE CASE",FALSE,"Sheet1";"DCF","BASE CASE",FALSE,"Sheet1";"DCF","DOWNSIDE CASE",FALSE,"Sheet1"}</definedName>
    <definedName name="wrn.OUTPUT." localSheetId="22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RTNERSHIP." localSheetId="11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localSheetId="11" hidden="1">{#N/A,#N/A,TRUE,"Tæng hîp"}</definedName>
    <definedName name="wrn.phak." localSheetId="25" hidden="1">{#N/A,#N/A,TRUE,"Tæng hîp"}</definedName>
    <definedName name="wrn.phak." localSheetId="24" hidden="1">{#N/A,#N/A,TRUE,"Tæng hîp"}</definedName>
    <definedName name="wrn.phak." localSheetId="22" hidden="1">{#N/A,#N/A,TRUE,"Tæng hîp"}</definedName>
    <definedName name="wrn.phak." localSheetId="0" hidden="1">{#N/A,#N/A,TRUE,"Tæng hîp"}</definedName>
    <definedName name="wrn.phak." hidden="1">{#N/A,#N/A,TRUE,"Tæng hîp"}</definedName>
    <definedName name="wrn.PL." localSheetId="11" hidden="1">{#N/A,#N/A,FALSE,"SPLIT1";#N/A,#N/A,FALSE,"SPLIT2";#N/A,#N/A,FALSE,"TELEX";#N/A,#N/A,FALSE,"TELEX"}</definedName>
    <definedName name="wrn.PL." hidden="1">{#N/A,#N/A,FALSE,"SPLIT1";#N/A,#N/A,FALSE,"SPLIT2";#N/A,#N/A,FALSE,"TELEX";#N/A,#N/A,FALSE,"TELEX"}</definedName>
    <definedName name="wrn.PL._.trend." localSheetId="11" hidden="1">{"Jan-June",#N/A,FALSE,"Sheet4";"Jul-Dec",#N/A,FALSE,"Sheet4"}</definedName>
    <definedName name="wrn.PL._.trend." hidden="1">{"Jan-June",#N/A,FALSE,"Sheet4";"Jul-Dec",#N/A,FALSE,"Sheet4"}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5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4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2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25" hidden="1">{#N/A,#N/A,FALSE,"Admin";#N/A,#N/A,FALSE,"Other"}</definedName>
    <definedName name="wrn.print." localSheetId="24" hidden="1">{#N/A,#N/A,FALSE,"Admin";#N/A,#N/A,FALSE,"Other"}</definedName>
    <definedName name="wrn.print." localSheetId="22" hidden="1">{#N/A,#N/A,FALSE,"Admin";#N/A,#N/A,FALSE,"Other"}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out." localSheetId="1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localSheetId="11" hidden="1">{"FF",#N/A,FALSE,"Projection"}</definedName>
    <definedName name="wrn.Projection._.en._.FF." hidden="1">{"FF",#N/A,FALSE,"Projection"}</definedName>
    <definedName name="wrn.QAPU.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localSheetId="11" hidden="1">{#N/A,#N/A,FALSE,"Monthly Rate By Activity";#N/A,#N/A,FALSE,"Hourly Rate By Activity";#N/A,#N/A,FALSE,"Monthly Rate By Custom Resource";#N/A,#N/A,FALSE,"Hourly Rate By Custom Resource"}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25" hidden="1">{"Reader",#N/A,FALSE,"Summary";"Reader",#N/A,FALSE,"Buildup";"Reader",#N/A,FALSE,"Financials";"Reader",#N/A,FALSE,"Debt &amp; Other"}</definedName>
    <definedName name="wrn.Reader." localSheetId="24" hidden="1">{"Reader",#N/A,FALSE,"Summary";"Reader",#N/A,FALSE,"Buildup";"Reader",#N/A,FALSE,"Financials";"Reader",#N/A,FALSE,"Debt &amp; Other"}</definedName>
    <definedName name="wrn.Reader." localSheetId="22" hidden="1">{"Reader",#N/A,FALSE,"Summary";"Reader",#N/A,FALSE,"Buildup";"Reader",#N/A,FALSE,"Financials";"Reader",#N/A,FALSE,"Debt &amp; Other"}</definedName>
    <definedName name="wrn.Reader." localSheetId="0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isekosten._.und._.Timesheet." localSheetId="11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localSheetId="11" hidden="1">{#N/A,#N/A,FALSE,"DK1VER";#N/A,#N/A,FALSE,"DK1VER"}</definedName>
    <definedName name="wrn.Reisekosten._.und._.Timesheets." hidden="1">{#N/A,#N/A,FALSE,"DK1VER";#N/A,#N/A,FALSE,"DK1VER"}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5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4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localSheetId="0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localSheetId="0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localSheetId="0" hidden="1">{"revable",#N/A,FALSE,"REVABLE"}</definedName>
    <definedName name="wrn.revable." hidden="1">{"revable",#N/A,FALSE,"REVABLE"}</definedName>
    <definedName name="wrn.Rippert." localSheetId="11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localSheetId="11" hidden="1">{#N/A,#N/A,FALSE,"Sheet1"}</definedName>
    <definedName name="wrn.RPT1." hidden="1">{#N/A,#N/A,FALSE,"Sheet1"}</definedName>
    <definedName name="wrn.RUN1." localSheetId="11" hidden="1">{"PAGE 1",#N/A,FALSE,"หน้า 1,2,3";"PAGE 2",#N/A,FALSE,"หน้า 1,2,3";"PAGE 3",#N/A,FALSE,"หน้า 1,2,3"}</definedName>
    <definedName name="wrn.RUN1." localSheetId="0" hidden="1">{"PAGE 1",#N/A,FALSE,"หน้า 1,2,3";"PAGE 2",#N/A,FALSE,"หน้า 1,2,3";"PAGE 3",#N/A,FALSE,"หน้า 1,2,3"}</definedName>
    <definedName name="wrn.RUN1." hidden="1">{"PAGE 1",#N/A,FALSE,"หน้า 1,2,3";"PAGE 2",#N/A,FALSE,"หน้า 1,2,3";"PAGE 3",#N/A,FALSE,"หน้า 1,2,3"}</definedName>
    <definedName name="wrn.SACTG." localSheetId="11" hidden="1">{"Page 1",#N/A,FALSE,"หน้า 1";"PAGE 2",#N/A,FALSE,"หน้า 2";"PAGE 3",#N/A,FALSE,"หน้า 3";"PAGE4",#N/A,FALSE,"หน้า 4"}</definedName>
    <definedName name="wrn.SACTG." localSheetId="0" hidden="1">{"Page 1",#N/A,FALSE,"หน้า 1";"PAGE 2",#N/A,FALSE,"หน้า 2";"PAGE 3",#N/A,FALSE,"หน้า 3";"PAGE4",#N/A,FALSE,"หน้า 4"}</definedName>
    <definedName name="wrn.SACTG." hidden="1">{"Page 1",#N/A,FALSE,"หน้า 1";"PAGE 2",#N/A,FALSE,"หน้า 2";"PAGE 3",#N/A,FALSE,"หน้า 3";"PAGE4",#N/A,FALSE,"หน้า 4"}</definedName>
    <definedName name="wrn.sales._.report." localSheetId="11" hidden="1">{"sales",#N/A,FALSE,"SALES"}</definedName>
    <definedName name="wrn.sales._.report." localSheetId="0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localSheetId="11" hidden="1">{#N/A,#N/A,FALSE,"soquy"}</definedName>
    <definedName name="wrn.SQ." hidden="1">{#N/A,#N/A,FALSE,"soquy"}</definedName>
    <definedName name="wrn.SSA._.Stock." localSheetId="11" hidden="1">{#N/A,#N/A,FALSE,"SSA Stock"}</definedName>
    <definedName name="wrn.SSA._.Stock." hidden="1">{#N/A,#N/A,FALSE,"SSA Stock"}</definedName>
    <definedName name="wrn.Staffing." localSheetId="11" hidden="1">{#N/A,#N/A,FALSE,"Assessment";#N/A,#N/A,FALSE,"Staffing";#N/A,#N/A,FALSE,"Hires";#N/A,#N/A,FALSE,"Assumptions"}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11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11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L." localSheetId="11" hidden="1">{"STL Current month TB. &amp; B / T",#N/A,FALSE,"DOMESTIC &amp; EXPORT_TL&amp;KWG (SAP)";"STL YTD TB. &amp; B / T",#N/A,FALSE,"DOMESTIC &amp; EXPORT_TL&amp;KWG (SAP)"}</definedName>
    <definedName name="wrn.STL." localSheetId="0" hidden="1">{"STL Current month TB. &amp; B / T",#N/A,FALSE,"DOMESTIC &amp; EXPORT_TL&amp;KWG (SAP)";"STL YTD TB. &amp; B / T",#N/A,FALSE,"DOMESTIC &amp; EXPORT_TL&amp;KWG (SAP)"}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localSheetId="11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localSheetId="0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localSheetId="11" hidden="1">{#N/A,#N/A,FALSE,"M1";#N/A,#N/A,FALSE,"K7";#N/A,#N/A,FALSE,"K6";#N/A,#N/A,FALSE,"K5";#N/A,#N/A,FALSE,"K4";#N/A,#N/A,FALSE,"K3";#N/A,#N/A,FALSE,"K2";#N/A,#N/A,FALSE,"K1"}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localSheetId="11" hidden="1">{"Header",#N/A,TRUE,"Summary";"ProjectInfo",#N/A,TRUE,"Total Value"}</definedName>
    <definedName name="wrn.SummaryReport." localSheetId="25" hidden="1">{"Header",#N/A,TRUE,"Summary";"ProjectInfo",#N/A,TRUE,"Total Value"}</definedName>
    <definedName name="wrn.SummaryReport." localSheetId="24" hidden="1">{"Header",#N/A,TRUE,"Summary";"ProjectInfo",#N/A,TRUE,"Total Value"}</definedName>
    <definedName name="wrn.SummaryReport." localSheetId="22" hidden="1">{"Header",#N/A,TRUE,"Summary";"ProjectInfo",#N/A,TRUE,"Total Value"}</definedName>
    <definedName name="wrn.SummaryReport." localSheetId="0" hidden="1">{"Header",#N/A,TRUE,"Summary";"ProjectInfo",#N/A,TRUE,"Total Value"}</definedName>
    <definedName name="wrn.SummaryReport." hidden="1">{"Header",#N/A,TRUE,"Summary";"ProjectInfo",#N/A,TRUE,"Total Value"}</definedName>
    <definedName name="wrn.Supplemental._.Information." localSheetId="11" hidden="1">{#N/A,#N/A,FALSE,"Assumptions";#N/A,#N/A,FALSE,"DNP Expense Summary";#N/A,#N/A,FALSE,"Sensitivity Analysis"}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witched._.date." localSheetId="11" hidden="1">{#N/A,#N/A,FALSE,"m66";#N/A,#N/A,FALSE,"m66"}</definedName>
    <definedName name="wrn.switched._.date." hidden="1">{#N/A,#N/A,FALSE,"m66";#N/A,#N/A,FALSE,"m66"}</definedName>
    <definedName name="wrn.Synt_dec." localSheetId="11" hidden="1">{"Synthese",#N/A,FALSE,"Dec 96 (2)"}</definedName>
    <definedName name="wrn.Synt_dec." hidden="1">{"Synthese",#N/A,FALSE,"Dec 96 (2)"}</definedName>
    <definedName name="wrn.Synt_janv." localSheetId="11" hidden="1">{"Syn_janv",#N/A,FALSE,"Janv 97"}</definedName>
    <definedName name="wrn.Synt_janv." hidden="1">{"Syn_janv",#N/A,FALSE,"Janv 97"}</definedName>
    <definedName name="wrn.TAG." localSheetId="11" hidden="1">{"TAG1AGMS",#N/A,FALSE,"TAG 1A"}</definedName>
    <definedName name="wrn.TAG." hidden="1">{"TAG1AGMS",#N/A,FALSE,"TAG 1A"}</definedName>
    <definedName name="wrn.Tages" localSheetId="11" hidden="1">{"Tages_D",#N/A,FALSE,"Tagesbericht";"Tages_PL",#N/A,FALSE,"Tagesbericht"}</definedName>
    <definedName name="wrn.Tages" hidden="1">{"Tages_D",#N/A,FALSE,"Tagesbericht";"Tages_PL",#N/A,FALSE,"Tagesbericht"}</definedName>
    <definedName name="wrn.Tagesbericht." localSheetId="11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25" hidden="1">{"targetdcf",#N/A,FALSE,"Merger consequences";"TARGETASSU",#N/A,FALSE,"Merger consequences";"TERMINAL VALUE",#N/A,FALSE,"Merger consequences"}</definedName>
    <definedName name="wrn.TARGET._.DCF." localSheetId="24" hidden="1">{"targetdcf",#N/A,FALSE,"Merger consequences";"TARGETASSU",#N/A,FALSE,"Merger consequences";"TERMINAL VALUE",#N/A,FALSE,"Merger consequences"}</definedName>
    <definedName name="wrn.TARGET._.DCF." localSheetId="22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4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2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localSheetId="11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25" hidden="1">{"Teacher",#N/A,FALSE,"Summary";"Teacher",#N/A,FALSE,"Assumptions";"Teacher",#N/A,FALSE,"Buildup";"Teacher",#N/A,FALSE,"Financials";"Teacher",#N/A,FALSE,"Debt &amp; Other"}</definedName>
    <definedName name="wrn.Teacher." localSheetId="24" hidden="1">{"Teacher",#N/A,FALSE,"Summary";"Teacher",#N/A,FALSE,"Assumptions";"Teacher",#N/A,FALSE,"Buildup";"Teacher",#N/A,FALSE,"Financials";"Teacher",#N/A,FALSE,"Debt &amp; Other"}</definedName>
    <definedName name="wrn.Teacher." localSheetId="22" hidden="1">{"Teacher",#N/A,FALSE,"Summary";"Teacher",#N/A,FALSE,"Assumptions";"Teacher",#N/A,FALSE,"Buildup";"Teacher",#N/A,FALSE,"Financials";"Teacher",#N/A,FALSE,"Debt &amp; Other"}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25" hidden="1">{"F3 Presentation",#N/A,FALSE,"F3 ";"F3 detail",#N/A,FALSE,"F3 "}</definedName>
    <definedName name="wrn.test." localSheetId="24" hidden="1">{"F3 Presentation",#N/A,FALSE,"F3 ";"F3 detail",#N/A,FALSE,"F3 "}</definedName>
    <definedName name="wrn.test." localSheetId="22" hidden="1">{"F3 Presentation",#N/A,FALSE,"F3 ";"F3 detail",#N/A,FALSE,"F3 "}</definedName>
    <definedName name="wrn.test." localSheetId="0" hidden="1">{"F3 Presentation",#N/A,FALSE,"F3 ";"F3 detail",#N/A,FALSE,"F3 "}</definedName>
    <definedName name="wrn.test." hidden="1">{"F3 Presentation",#N/A,FALSE,"F3 ";"F3 detail",#N/A,FALSE,"F3 "}</definedName>
    <definedName name="wrn.test1." localSheetId="11" hidden="1">{#N/A,#N/A,FALSE,"Earn'gs &amp; Val'n";#N/A,#N/A,FALSE,"Interim"}</definedName>
    <definedName name="wrn.test1." hidden="1">{#N/A,#N/A,FALSE,"Earn'gs &amp; Val'n";#N/A,#N/A,FALSE,"Interim"}</definedName>
    <definedName name="wrn.test2." localSheetId="11" hidden="1">{"F3 detail",#N/A,FALSE,"F3 ";"F3 Presentation",#N/A,FALSE,"F3 "}</definedName>
    <definedName name="wrn.test2." localSheetId="25" hidden="1">{"F3 detail",#N/A,FALSE,"F3 ";"F3 Presentation",#N/A,FALSE,"F3 "}</definedName>
    <definedName name="wrn.test2." localSheetId="24" hidden="1">{"F3 detail",#N/A,FALSE,"F3 ";"F3 Presentation",#N/A,FALSE,"F3 "}</definedName>
    <definedName name="wrn.test2." localSheetId="22" hidden="1">{"F3 detail",#N/A,FALSE,"F3 ";"F3 Presentation",#N/A,FALSE,"F3 "}</definedName>
    <definedName name="wrn.test2." localSheetId="0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25" hidden="1">{"F3 detail",#N/A,FALSE,"F1";"F3 Presentation",#N/A,FALSE,"F3 "}</definedName>
    <definedName name="wrn.test3." localSheetId="24" hidden="1">{"F3 detail",#N/A,FALSE,"F1";"F3 Presentation",#N/A,FALSE,"F3 "}</definedName>
    <definedName name="wrn.test3." localSheetId="22" hidden="1">{"F3 detail",#N/A,FALSE,"F1";"F3 Presentation",#N/A,FALSE,"F3 "}</definedName>
    <definedName name="wrn.test3." localSheetId="0" hidden="1">{"F3 detail",#N/A,FALSE,"F1";"F3 Presentation",#N/A,FALSE,"F3 "}</definedName>
    <definedName name="wrn.test3." hidden="1">{"F3 detail",#N/A,FALSE,"F1";"F3 Presentation",#N/A,FALSE,"F3 "}</definedName>
    <definedName name="wrn.thu." localSheetId="11" hidden="1">{#N/A,#N/A,FALSE,"Chung"}</definedName>
    <definedName name="wrn.thu." hidden="1">{#N/A,#N/A,FALSE,"Chung"}</definedName>
    <definedName name="wrn.TL._.Plant." localSheetId="11" hidden="1">{"TL Current month TB. &amp; B / T",#N/A,FALSE,"DOMESTIC &amp; EXPORT_TL";"TL YTD TB. &amp; B / T",#N/A,FALSE,"DOMESTIC &amp; EXPORT_TL"}</definedName>
    <definedName name="wrn.TL._.Plant." localSheetId="0" hidden="1">{"TL Current month TB. &amp; B / T",#N/A,FALSE,"DOMESTIC &amp; EXPORT_TL";"TL YTD TB. &amp; B / T",#N/A,FALSE,"DOMESTIC &amp; EXPORT_TL"}</definedName>
    <definedName name="wrn.TL._.Plant." hidden="1">{"TL Current month TB. &amp; B / T",#N/A,FALSE,"DOMESTIC &amp; EXPORT_TL";"TL YTD TB. &amp; B / T",#N/A,FALSE,"DOMESTIC &amp; EXPORT_TL"}</definedName>
    <definedName name="wrn.Total.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localSheetId="11" hidden="1">{#N/A,#N/A,FALSE,"Container details"}</definedName>
    <definedName name="wrn.Total._.view._.of._.shipped._.products." hidden="1">{#N/A,#N/A,FALSE,"Container details"}</definedName>
    <definedName name="wrn.Total.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localSheetId="11" hidden="1">{#N/A,#N/A,FALSE,"I_S";#N/A,#N/A,FALSE,"B_S";#N/A,#N/A,FALSE,"F_F"}</definedName>
    <definedName name="wrn.tout." hidden="1">{#N/A,#N/A,FALSE,"I_S";#N/A,#N/A,FALSE,"B_S";#N/A,#N/A,FALSE,"F_F"}</definedName>
    <definedName name="wrn.tout._1" localSheetId="11" hidden="1">{#N/A,#N/A,FALSE,"I_S";#N/A,#N/A,FALSE,"B_S";#N/A,#N/A,FALSE,"F_F"}</definedName>
    <definedName name="wrn.tout._1" hidden="1">{#N/A,#N/A,FALSE,"I_S";#N/A,#N/A,FALSE,"B_S";#N/A,#N/A,FALSE,"F_F"}</definedName>
    <definedName name="wrn.tout._1_1" localSheetId="11" hidden="1">{#N/A,#N/A,FALSE,"I_S";#N/A,#N/A,FALSE,"B_S";#N/A,#N/A,FALSE,"F_F"}</definedName>
    <definedName name="wrn.tout._1_1" hidden="1">{#N/A,#N/A,FALSE,"I_S";#N/A,#N/A,FALSE,"B_S";#N/A,#N/A,FALSE,"F_F"}</definedName>
    <definedName name="wrn.tout._1_2" localSheetId="11" hidden="1">{#N/A,#N/A,FALSE,"I_S";#N/A,#N/A,FALSE,"B_S";#N/A,#N/A,FALSE,"F_F"}</definedName>
    <definedName name="wrn.tout._1_2" hidden="1">{#N/A,#N/A,FALSE,"I_S";#N/A,#N/A,FALSE,"B_S";#N/A,#N/A,FALSE,"F_F"}</definedName>
    <definedName name="wrn.tout._2" localSheetId="11" hidden="1">{#N/A,#N/A,FALSE,"I_S";#N/A,#N/A,FALSE,"B_S";#N/A,#N/A,FALSE,"F_F"}</definedName>
    <definedName name="wrn.tout._2" hidden="1">{#N/A,#N/A,FALSE,"I_S";#N/A,#N/A,FALSE,"B_S";#N/A,#N/A,FALSE,"F_F"}</definedName>
    <definedName name="wrn.tout._3" localSheetId="11" hidden="1">{#N/A,#N/A,FALSE,"I_S";#N/A,#N/A,FALSE,"B_S";#N/A,#N/A,FALSE,"F_F"}</definedName>
    <definedName name="wrn.tout._3" hidden="1">{#N/A,#N/A,FALSE,"I_S";#N/A,#N/A,FALSE,"B_S";#N/A,#N/A,FALSE,"F_F"}</definedName>
    <definedName name="wrn.tuan." localSheetId="11" hidden="1">{#N/A,#N/A,FALSE,"LEDGERSUMARY"}</definedName>
    <definedName name="wrn.tuan." hidden="1">{#N/A,#N/A,FALSE,"LEDGERSUMARY"}</definedName>
    <definedName name="wrn.TUIVARINCE." localSheetId="11" hidden="1">{"AMT",#N/A,FALSE,"DW";"PER",#N/A,FALSE,"DW";"AMT",#N/A,FALSE,"WR";"PER",#N/A,FALSE,"WR";"AMT",#N/A,FALSE,"WT";"PER",#N/A,FALSE,"WT";"FG",#N/A,FALSE,"PB";"PER",#N/A,FALSE,"PB";"AMT",#N/A,FALSE,"PK";"PER",#N/A,FALSE,"PK"}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localSheetId="11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0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localSheetId="11" hidden="1">{#N/A,#N/A,FALSE,"SPLIT1";#N/A,#N/A,FALSE,"SPLIT2";#N/A,#N/A,FALSE,"TELEX";#N/A,#N/A,FALSE,"TELEX";#N/A,#N/A,FALSE,"VCB";#N/A,#N/A,FALSE,"VCB"}</definedName>
    <definedName name="wrn.VCB." hidden="1">{#N/A,#N/A,FALSE,"SPLIT1";#N/A,#N/A,FALSE,"SPLIT2";#N/A,#N/A,FALSE,"TELEX";#N/A,#N/A,FALSE,"TELEX";#N/A,#N/A,FALSE,"VCB";#N/A,#N/A,FALSE,"VCB"}</definedName>
    <definedName name="wrn.vd." localSheetId="11" hidden="1">{#N/A,#N/A,TRUE,"BT M200 da 10x20"}</definedName>
    <definedName name="wrn.vd." localSheetId="25" hidden="1">{#N/A,#N/A,TRUE,"BT M200 da 10x20"}</definedName>
    <definedName name="wrn.vd." localSheetId="24" hidden="1">{#N/A,#N/A,TRUE,"BT M200 da 10x20"}</definedName>
    <definedName name="wrn.vd." localSheetId="22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.WeeklyReport." localSheetId="11" hidden="1">{#N/A,#N/A,FALSE,"Week 2002";#N/A,#N/A,FALSE,"YTD 2002";#N/A,#N/A,FALSE,"Quarterly Trend(Q3)"}</definedName>
    <definedName name="wrn.WeeklyReport." hidden="1">{#N/A,#N/A,FALSE,"Week 2002";#N/A,#N/A,FALSE,"YTD 2002";#N/A,#N/A,FALSE,"Quarterly Trend(Q3)"}</definedName>
    <definedName name="wrn.WGR" localSheetId="11" hidden="1">{"fleisch",#N/A,FALSE,"WG HK";"food",#N/A,FALSE,"WG HK";"hartwaren",#N/A,FALSE,"WG HK";"weichwaren",#N/A,FALSE,"WG HK"}</definedName>
    <definedName name="wrn.WGR" hidden="1">{"fleisch",#N/A,FALSE,"WG HK";"food",#N/A,FALSE,"WG HK";"hartwaren",#N/A,FALSE,"WG HK";"weichwaren",#N/A,FALSE,"WG HK"}</definedName>
    <definedName name="wrn.WGRUPPEN." localSheetId="11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localSheetId="11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localSheetId="11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localSheetId="11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localSheetId="11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localSheetId="11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localSheetId="11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localSheetId="1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11" hidden="1">{#N/A,#N/A,FALSE,"Sheet1";#N/A,#N/A,FALSE,"Sheet2";#N/A,#N/A,FALSE,"TAB96-1"}</definedName>
    <definedName name="wrn.견적." hidden="1">{#N/A,#N/A,FALSE,"Sheet1";#N/A,#N/A,FALSE,"Sheet2";#N/A,#N/A,FALSE,"TAB96-1"}</definedName>
    <definedName name="wrn1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5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4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2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localSheetId="11" hidden="1">{"'Bidfailed'!$D$2:$AB$14","'Bidfailed'!$D$4:$AB$4"}</definedName>
    <definedName name="wsaFasfASFasf" hidden="1">{"'Bidfailed'!$D$2:$AB$14","'Bidfailed'!$D$4:$AB$4"}</definedName>
    <definedName name="wtaet" localSheetId="11" hidden="1">{#N/A,#N/A,FALSE,"CCTV"}</definedName>
    <definedName name="wtaet" hidden="1">{#N/A,#N/A,FALSE,"CCTV"}</definedName>
    <definedName name="wtwet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0" hidden="1">{"'ตัวอย่าง'!$A$1:$O$21"}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localSheetId="10" hidden="1">#REF!</definedName>
    <definedName name="WW37543162d5eb45d4879340a0d317623d_C83C" hidden="1">#REF!</definedName>
    <definedName name="www" localSheetId="11" hidden="1">{"'ตัวอย่าง'!$A$1:$O$21"}</definedName>
    <definedName name="www" localSheetId="0" hidden="1">{"'ตัวอย่าง'!$A$1:$O$21"}</definedName>
    <definedName name="www" hidden="1">{"'ตัวอย่าง'!$A$1:$O$21"}</definedName>
    <definedName name="www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localSheetId="11" hidden="1">{"'ตัวอย่าง'!$A$1:$O$21"}</definedName>
    <definedName name="wwwewe" localSheetId="0" hidden="1">{"'ตัวอย่าง'!$A$1:$O$21"}</definedName>
    <definedName name="wwwewe" hidden="1">{"'ตัวอย่าง'!$A$1:$O$21"}</definedName>
    <definedName name="wwww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localSheetId="11" hidden="1">{#N/A,#N/A,FALSE,"CCTV"}</definedName>
    <definedName name="wwwww" hidden="1">{#N/A,#N/A,FALSE,"CCTV"}</definedName>
    <definedName name="x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localSheetId="10" hidden="1">#REF!</definedName>
    <definedName name="Xadas" hidden="1">#REF!</definedName>
    <definedName name="xads" localSheetId="10" hidden="1">#REF!</definedName>
    <definedName name="xads" hidden="1">#REF!</definedName>
    <definedName name="XC" localSheetId="11" hidden="1">{"'매출계획'!$D$2"}</definedName>
    <definedName name="XC" hidden="1">{"'매출계획'!$D$2"}</definedName>
    <definedName name="XCBXCG" localSheetId="11" hidden="1">{#N/A,#N/A,FALSE,"CCTV"}</definedName>
    <definedName name="XCBXCG" hidden="1">{#N/A,#N/A,FALSE,"CCTV"}</definedName>
    <definedName name="XCC" localSheetId="11" hidden="1">{#N/A,#N/A,FALSE,"CCTV"}</definedName>
    <definedName name="XCC" hidden="1">{#N/A,#N/A,FALSE,"CCTV"}</definedName>
    <definedName name="XCGJ" localSheetId="11" hidden="1">{#N/A,#N/A,FALSE,"CCTV"}</definedName>
    <definedName name="XCGJ" hidden="1">{#N/A,#N/A,FALSE,"CCTV"}</definedName>
    <definedName name="XCHX" localSheetId="11" hidden="1">{#N/A,#N/A,FALSE,"CCTV"}</definedName>
    <definedName name="XCHX" hidden="1">{#N/A,#N/A,FALSE,"CCTV"}</definedName>
    <definedName name="XD" localSheetId="11" hidden="1">{"'Sheet1'!$L$16"}</definedName>
    <definedName name="XD" hidden="1">{"'Sheet1'!$L$16"}</definedName>
    <definedName name="xdfgsg" localSheetId="11" hidden="1">{"Profit",#N/A,FALSE,"Cisco7000a";"Capital",#N/A,FALSE,"Cisco7000a"}</definedName>
    <definedName name="xdfgsg" localSheetId="25" hidden="1">{"Profit",#N/A,FALSE,"Cisco7000a";"Capital",#N/A,FALSE,"Cisco7000a"}</definedName>
    <definedName name="xdfgsg" localSheetId="24" hidden="1">{"Profit",#N/A,FALSE,"Cisco7000a";"Capital",#N/A,FALSE,"Cisco7000a"}</definedName>
    <definedName name="xdfgsg" localSheetId="22" hidden="1">{"Profit",#N/A,FALSE,"Cisco7000a";"Capital",#N/A,FALSE,"Cisco7000a"}</definedName>
    <definedName name="xdfgsg" localSheetId="0" hidden="1">{"Profit",#N/A,FALSE,"Cisco7000a";"Capital",#N/A,FALSE,"Cisco7000a"}</definedName>
    <definedName name="xdfgsg" hidden="1">{"Profit",#N/A,FALSE,"Cisco7000a";"Capital",#N/A,FALSE,"Cisco7000a"}</definedName>
    <definedName name="xfgjxfgj" localSheetId="11" hidden="1">{"'Sheet1'!$L$16"}</definedName>
    <definedName name="xfgjxfgj" hidden="1">{"'Sheet1'!$L$16"}</definedName>
    <definedName name="xfgyxsf" localSheetId="11" hidden="1">{#N/A,#N/A,FALSE,"CCTV"}</definedName>
    <definedName name="xfgyxsf" hidden="1">{#N/A,#N/A,FALSE,"CCTV"}</definedName>
    <definedName name="XFJ" localSheetId="11" hidden="1">{#N/A,#N/A,FALSE,"CCTV"}</definedName>
    <definedName name="XFJ" hidden="1">{#N/A,#N/A,FALSE,"CCTV"}</definedName>
    <definedName name="XFJCXMK" localSheetId="11" hidden="1">{#N/A,#N/A,FALSE,"CCTV"}</definedName>
    <definedName name="XFJCXMK" hidden="1">{#N/A,#N/A,FALSE,"CCTV"}</definedName>
    <definedName name="xfjxsgfj" localSheetId="11" hidden="1">{#N/A,#N/A,FALSE,"CCTV"}</definedName>
    <definedName name="xfjxsgfj" hidden="1">{#N/A,#N/A,FALSE,"CCTV"}</definedName>
    <definedName name="XGXCFHJ" localSheetId="11" hidden="1">{#N/A,#N/A,FALSE,"CCTV"}</definedName>
    <definedName name="XGXCFHJ" hidden="1">{#N/A,#N/A,FALSE,"CCTV"}</definedName>
    <definedName name="xhx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localSheetId="11" hidden="1">{#N/A,#N/A,FALSE,"CCTV"}</definedName>
    <definedName name="XJGMKK" hidden="1">{#N/A,#N/A,FALSE,"CCTV"}</definedName>
    <definedName name="xkeogjana" localSheetId="11" hidden="1">{"Reader",#N/A,FALSE,"Summary";"Reader",#N/A,FALSE,"Buildup";"Reader",#N/A,FALSE,"Financials";"Reader",#N/A,FALSE,"Debt &amp; Other"}</definedName>
    <definedName name="xkeogjana" localSheetId="25" hidden="1">{"Reader",#N/A,FALSE,"Summary";"Reader",#N/A,FALSE,"Buildup";"Reader",#N/A,FALSE,"Financials";"Reader",#N/A,FALSE,"Debt &amp; Other"}</definedName>
    <definedName name="xkeogjana" localSheetId="24" hidden="1">{"Reader",#N/A,FALSE,"Summary";"Reader",#N/A,FALSE,"Buildup";"Reader",#N/A,FALSE,"Financials";"Reader",#N/A,FALSE,"Debt &amp; Other"}</definedName>
    <definedName name="xkeogjana" localSheetId="22" hidden="1">{"Reader",#N/A,FALSE,"Summary";"Reader",#N/A,FALSE,"Buildup";"Reader",#N/A,FALSE,"Financials";"Reader",#N/A,FALSE,"Debt &amp; Other"}</definedName>
    <definedName name="xkeogjana" localSheetId="0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25" hidden="1">{"F3 detail",#N/A,FALSE,"F1";"F3 Presentation",#N/A,FALSE,"F3 "}</definedName>
    <definedName name="xls" localSheetId="24" hidden="1">{"F3 detail",#N/A,FALSE,"F1";"F3 Presentation",#N/A,FALSE,"F3 "}</definedName>
    <definedName name="xls" localSheetId="22" hidden="1">{"F3 detail",#N/A,FALSE,"F1";"F3 Presentation",#N/A,FALSE,"F3 "}</definedName>
    <definedName name="xls" localSheetId="0" hidden="1">{"F3 detail",#N/A,FALSE,"F1";"F3 Presentation",#N/A,FALSE,"F3 "}</definedName>
    <definedName name="xls" hidden="1">{"F3 detail",#N/A,FALSE,"F1";"F3 Presentation",#N/A,FALSE,"F3 "}</definedName>
    <definedName name="xlttbninh" localSheetId="11" hidden="1">{"'Sheet1'!$L$16"}</definedName>
    <definedName name="xlttbninh" hidden="1">{"'Sheet1'!$L$16"}</definedName>
    <definedName name="XNJHXVJH" localSheetId="11" hidden="1">{#N/A,#N/A,FALSE,"CCTV"}</definedName>
    <definedName name="XNJHXVJH" hidden="1">{#N/A,#N/A,FALSE,"CCTV"}</definedName>
    <definedName name="xnkhung" localSheetId="11" hidden="1">{#N/A,#N/A,FALSE,"Chung"}</definedName>
    <definedName name="xnkhung" hidden="1">{#N/A,#N/A,FALSE,"Chung"}</definedName>
    <definedName name="XREF_COLUMN_1" localSheetId="10" hidden="1">#REF!</definedName>
    <definedName name="XREF_COLUMN_1" hidden="1">#REF!</definedName>
    <definedName name="XREF_COLUMN_10" localSheetId="10" hidden="1">#REF!</definedName>
    <definedName name="XREF_COLUMN_10" hidden="1">#REF!</definedName>
    <definedName name="XREF_COLUMN_11" localSheetId="10" hidden="1">#REF!</definedName>
    <definedName name="XREF_COLUMN_11" hidden="1">#REF!</definedName>
    <definedName name="XREF_COLUMN_12" localSheetId="10" hidden="1">#REF!</definedName>
    <definedName name="XREF_COLUMN_12" hidden="1">#REF!</definedName>
    <definedName name="XREF_COLUMN_13" localSheetId="10" hidden="1">#REF!</definedName>
    <definedName name="XREF_COLUMN_13" hidden="1">#REF!</definedName>
    <definedName name="XREF_COLUMN_14" localSheetId="10" hidden="1">#REF!</definedName>
    <definedName name="XREF_COLUMN_14" hidden="1">#REF!</definedName>
    <definedName name="XREF_COLUMN_15" localSheetId="10" hidden="1">#REF!</definedName>
    <definedName name="XREF_COLUMN_15" hidden="1">#REF!</definedName>
    <definedName name="XREF_COLUMN_16" localSheetId="10" hidden="1">#REF!</definedName>
    <definedName name="XREF_COLUMN_16" hidden="1">#REF!</definedName>
    <definedName name="XREF_COLUMN_17" localSheetId="10" hidden="1">#REF!</definedName>
    <definedName name="XREF_COLUMN_17" hidden="1">#REF!</definedName>
    <definedName name="XREF_COLUMN_18" localSheetId="10" hidden="1">#REF!</definedName>
    <definedName name="XREF_COLUMN_18" hidden="1">#REF!</definedName>
    <definedName name="XREF_COLUMN_19" localSheetId="10" hidden="1">#REF!</definedName>
    <definedName name="XREF_COLUMN_19" hidden="1">#REF!</definedName>
    <definedName name="XREF_COLUMN_2" localSheetId="10" hidden="1">#REF!</definedName>
    <definedName name="XREF_COLUMN_2" hidden="1">#REF!</definedName>
    <definedName name="XREF_COLUMN_20" localSheetId="10" hidden="1">#REF!</definedName>
    <definedName name="XREF_COLUMN_20" hidden="1">#REF!</definedName>
    <definedName name="XREF_COLUMN_3" localSheetId="10" hidden="1">#REF!</definedName>
    <definedName name="XREF_COLUMN_3" hidden="1">#REF!</definedName>
    <definedName name="XREF_COLUMN_4" localSheetId="10" hidden="1">#REF!</definedName>
    <definedName name="XREF_COLUMN_4" hidden="1">#REF!</definedName>
    <definedName name="XREF_COLUMN_5" localSheetId="10" hidden="1">#REF!</definedName>
    <definedName name="XREF_COLUMN_5" hidden="1">#REF!</definedName>
    <definedName name="XREF_COLUMN_6" localSheetId="10" hidden="1">#REF!</definedName>
    <definedName name="XREF_COLUMN_6" hidden="1">#REF!</definedName>
    <definedName name="XREF_COLUMN_7" localSheetId="10" hidden="1">#REF!</definedName>
    <definedName name="XREF_COLUMN_7" hidden="1">#REF!</definedName>
    <definedName name="XREF_COLUMN_8" localSheetId="10" hidden="1">#REF!</definedName>
    <definedName name="XREF_COLUMN_8" hidden="1">#REF!</definedName>
    <definedName name="XREF_COLUMN_9" localSheetId="10" hidden="1">#REF!</definedName>
    <definedName name="XREF_COLUMN_9" hidden="1">#REF!</definedName>
    <definedName name="XRefActiveRow" localSheetId="10" hidden="1">#REF!</definedName>
    <definedName name="XRefActiveRow" hidden="1">#REF!</definedName>
    <definedName name="XRefColumnsCount" hidden="1">4</definedName>
    <definedName name="XRefCopy1" localSheetId="10" hidden="1">#REF!</definedName>
    <definedName name="XRefCopy1" hidden="1">#REF!</definedName>
    <definedName name="XRefCopy10" localSheetId="10" hidden="1">#REF!</definedName>
    <definedName name="XRefCopy10" hidden="1">#REF!</definedName>
    <definedName name="XRefCopy10Row" localSheetId="10" hidden="1">#REF!</definedName>
    <definedName name="XRefCopy10Row" hidden="1">#REF!</definedName>
    <definedName name="XRefCopy11" localSheetId="10" hidden="1">#REF!</definedName>
    <definedName name="XRefCopy11" hidden="1">#REF!</definedName>
    <definedName name="XRefCopy11Row" localSheetId="10" hidden="1">#REF!</definedName>
    <definedName name="XRefCopy11Row" hidden="1">#REF!</definedName>
    <definedName name="XRefCopy12" localSheetId="10" hidden="1">#REF!</definedName>
    <definedName name="XRefCopy12" hidden="1">#REF!</definedName>
    <definedName name="XRefCopy12Row" localSheetId="10" hidden="1">#REF!</definedName>
    <definedName name="XRefCopy12Row" hidden="1">#REF!</definedName>
    <definedName name="XRefCopy13" localSheetId="10" hidden="1">#REF!</definedName>
    <definedName name="XRefCopy13" hidden="1">#REF!</definedName>
    <definedName name="XRefCopy14" localSheetId="10" hidden="1">#REF!</definedName>
    <definedName name="XRefCopy14" hidden="1">#REF!</definedName>
    <definedName name="XRefCopy15" localSheetId="10" hidden="1">#REF!</definedName>
    <definedName name="XRefCopy15" hidden="1">#REF!</definedName>
    <definedName name="XRefCopy16" localSheetId="10" hidden="1">#REF!</definedName>
    <definedName name="XRefCopy16" hidden="1">#REF!</definedName>
    <definedName name="XRefCopy17" localSheetId="10" hidden="1">#REF!</definedName>
    <definedName name="XRefCopy17" hidden="1">#REF!</definedName>
    <definedName name="XRefCopy18" localSheetId="10" hidden="1">#REF!</definedName>
    <definedName name="XRefCopy18" hidden="1">#REF!</definedName>
    <definedName name="XRefCopy19" localSheetId="10" hidden="1">#REF!</definedName>
    <definedName name="XRefCopy19" hidden="1">#REF!</definedName>
    <definedName name="XRefCopy1Row" localSheetId="10" hidden="1">#REF!</definedName>
    <definedName name="XRefCopy1Row" hidden="1">#REF!</definedName>
    <definedName name="XRefCopy2" localSheetId="10" hidden="1">#REF!</definedName>
    <definedName name="XRefCopy2" hidden="1">#REF!</definedName>
    <definedName name="XRefCopy20" localSheetId="10" hidden="1">#REF!</definedName>
    <definedName name="XRefCopy20" hidden="1">#REF!</definedName>
    <definedName name="XRefCopy21" localSheetId="10" hidden="1">#REF!</definedName>
    <definedName name="XRefCopy21" hidden="1">#REF!</definedName>
    <definedName name="XRefCopy22" localSheetId="10" hidden="1">#REF!</definedName>
    <definedName name="XRefCopy22" hidden="1">#REF!</definedName>
    <definedName name="XRefCopy23" localSheetId="10" hidden="1">#REF!</definedName>
    <definedName name="XRefCopy23" hidden="1">#REF!</definedName>
    <definedName name="XRefCopy24" localSheetId="10" hidden="1">#REF!</definedName>
    <definedName name="XRefCopy24" hidden="1">#REF!</definedName>
    <definedName name="XRefCopy25" localSheetId="10" hidden="1">#REF!</definedName>
    <definedName name="XRefCopy25" hidden="1">#REF!</definedName>
    <definedName name="XRefCopy26" localSheetId="10" hidden="1">#REF!</definedName>
    <definedName name="XRefCopy26" hidden="1">#REF!</definedName>
    <definedName name="XRefCopy27" localSheetId="10" hidden="1">#REF!</definedName>
    <definedName name="XRefCopy27" hidden="1">#REF!</definedName>
    <definedName name="XRefCopy28" localSheetId="10" hidden="1">#REF!</definedName>
    <definedName name="XRefCopy28" hidden="1">#REF!</definedName>
    <definedName name="XRefCopy29" localSheetId="10" hidden="1">#REF!</definedName>
    <definedName name="XRefCopy29" hidden="1">#REF!</definedName>
    <definedName name="XRefCopy2Row" localSheetId="10" hidden="1">#REF!</definedName>
    <definedName name="XRefCopy2Row" hidden="1">#REF!</definedName>
    <definedName name="XRefCopy3" localSheetId="10" hidden="1">#REF!</definedName>
    <definedName name="XRefCopy3" hidden="1">#REF!</definedName>
    <definedName name="XRefCopy30" localSheetId="10" hidden="1">#REF!</definedName>
    <definedName name="XRefCopy30" hidden="1">#REF!</definedName>
    <definedName name="XRefCopy31" localSheetId="10" hidden="1">#REF!</definedName>
    <definedName name="XRefCopy31" hidden="1">#REF!</definedName>
    <definedName name="XRefCopy32" localSheetId="10" hidden="1">#REF!</definedName>
    <definedName name="XRefCopy32" hidden="1">#REF!</definedName>
    <definedName name="XRefCopy33" localSheetId="10" hidden="1">#REF!</definedName>
    <definedName name="XRefCopy33" hidden="1">#REF!</definedName>
    <definedName name="XRefCopy34" localSheetId="10" hidden="1">#REF!</definedName>
    <definedName name="XRefCopy34" hidden="1">#REF!</definedName>
    <definedName name="XRefCopy35" localSheetId="10" hidden="1">#REF!</definedName>
    <definedName name="XRefCopy35" hidden="1">#REF!</definedName>
    <definedName name="XRefCopy36" localSheetId="10" hidden="1">#REF!</definedName>
    <definedName name="XRefCopy36" hidden="1">#REF!</definedName>
    <definedName name="XRefCopy37" localSheetId="10" hidden="1">#REF!</definedName>
    <definedName name="XRefCopy37" hidden="1">#REF!</definedName>
    <definedName name="XRefCopy38" localSheetId="10" hidden="1">#REF!</definedName>
    <definedName name="XRefCopy38" hidden="1">#REF!</definedName>
    <definedName name="XRefCopy39" localSheetId="10" hidden="1">#REF!</definedName>
    <definedName name="XRefCopy39" hidden="1">#REF!</definedName>
    <definedName name="XRefCopy3Row" localSheetId="10" hidden="1">#REF!</definedName>
    <definedName name="XRefCopy3Row" hidden="1">#REF!</definedName>
    <definedName name="XRefCopy4" localSheetId="10" hidden="1">#REF!</definedName>
    <definedName name="XRefCopy4" hidden="1">#REF!</definedName>
    <definedName name="XRefCopy4Row" localSheetId="10" hidden="1">#REF!</definedName>
    <definedName name="XRefCopy4Row" hidden="1">#REF!</definedName>
    <definedName name="XRefCopy5" localSheetId="10" hidden="1">#REF!</definedName>
    <definedName name="XRefCopy5" hidden="1">#REF!</definedName>
    <definedName name="XRefCopy5Row" localSheetId="10" hidden="1">#REF!</definedName>
    <definedName name="XRefCopy5Row" hidden="1">#REF!</definedName>
    <definedName name="XRefCopy6" localSheetId="10" hidden="1">#REF!</definedName>
    <definedName name="XRefCopy6" hidden="1">#REF!</definedName>
    <definedName name="XRefCopy6Row" localSheetId="10" hidden="1">#REF!</definedName>
    <definedName name="XRefCopy6Row" hidden="1">#REF!</definedName>
    <definedName name="XRefCopy7" localSheetId="10" hidden="1">#REF!</definedName>
    <definedName name="XRefCopy7" hidden="1">#REF!</definedName>
    <definedName name="XRefCopy7Row" localSheetId="10" hidden="1">#REF!</definedName>
    <definedName name="XRefCopy7Row" hidden="1">#REF!</definedName>
    <definedName name="XRefCopy8" localSheetId="10" hidden="1">#REF!</definedName>
    <definedName name="XRefCopy8" hidden="1">#REF!</definedName>
    <definedName name="XRefCopy8Row" localSheetId="10" hidden="1">#REF!</definedName>
    <definedName name="XRefCopy8Row" hidden="1">#REF!</definedName>
    <definedName name="XRefCopy9" localSheetId="10" hidden="1">#REF!</definedName>
    <definedName name="XRefCopy9" hidden="1">#REF!</definedName>
    <definedName name="XRefCopy9Row" localSheetId="10" hidden="1">#REF!</definedName>
    <definedName name="XRefCopy9Row" hidden="1">#REF!</definedName>
    <definedName name="XRefCopyRangeCount" hidden="1">39</definedName>
    <definedName name="XRefPaste1" localSheetId="10" hidden="1">#REF!</definedName>
    <definedName name="XRefPaste1" hidden="1">#REF!</definedName>
    <definedName name="XRefPaste10" localSheetId="10" hidden="1">#REF!</definedName>
    <definedName name="XRefPaste10" hidden="1">#REF!</definedName>
    <definedName name="XRefPaste10Row" localSheetId="10" hidden="1">#REF!</definedName>
    <definedName name="XRefPaste10Row" hidden="1">#REF!</definedName>
    <definedName name="XRefPaste11" localSheetId="10" hidden="1">#REF!</definedName>
    <definedName name="XRefPaste11" hidden="1">#REF!</definedName>
    <definedName name="XRefPaste11Row" localSheetId="10" hidden="1">#REF!</definedName>
    <definedName name="XRefPaste11Row" hidden="1">#REF!</definedName>
    <definedName name="XRefPaste12" localSheetId="10" hidden="1">#REF!</definedName>
    <definedName name="XRefPaste12" hidden="1">#REF!</definedName>
    <definedName name="XRefPaste12Row" localSheetId="10" hidden="1">#REF!</definedName>
    <definedName name="XRefPaste12Row" hidden="1">#REF!</definedName>
    <definedName name="XRefPaste13" localSheetId="10" hidden="1">#REF!</definedName>
    <definedName name="XRefPaste13" hidden="1">#REF!</definedName>
    <definedName name="XRefPaste13Row" localSheetId="10" hidden="1">#REF!</definedName>
    <definedName name="XRefPaste13Row" hidden="1">#REF!</definedName>
    <definedName name="XRefPaste14" localSheetId="10" hidden="1">#REF!</definedName>
    <definedName name="XRefPaste14" hidden="1">#REF!</definedName>
    <definedName name="XRefPaste15" localSheetId="10" hidden="1">#REF!</definedName>
    <definedName name="XRefPaste15" hidden="1">#REF!</definedName>
    <definedName name="XRefPaste16" localSheetId="10" hidden="1">#REF!</definedName>
    <definedName name="XRefPaste16" hidden="1">#REF!</definedName>
    <definedName name="XRefPaste1Row" localSheetId="10" hidden="1">#REF!</definedName>
    <definedName name="XRefPaste1Row" hidden="1">#REF!</definedName>
    <definedName name="XRefPaste2" localSheetId="10" hidden="1">#REF!</definedName>
    <definedName name="XRefPaste2" hidden="1">#REF!</definedName>
    <definedName name="XRefPaste2Row" localSheetId="10" hidden="1">#REF!</definedName>
    <definedName name="XRefPaste2Row" hidden="1">#REF!</definedName>
    <definedName name="XRefPaste3" localSheetId="10" hidden="1">#REF!</definedName>
    <definedName name="XRefPaste3" hidden="1">#REF!</definedName>
    <definedName name="XRefPaste3Row" localSheetId="10" hidden="1">#REF!</definedName>
    <definedName name="XRefPaste3Row" hidden="1">#REF!</definedName>
    <definedName name="XRefPaste4" localSheetId="10" hidden="1">#REF!</definedName>
    <definedName name="XRefPaste4" hidden="1">#REF!</definedName>
    <definedName name="XRefPaste4Row" localSheetId="10" hidden="1">#REF!</definedName>
    <definedName name="XRefPaste4Row" hidden="1">#REF!</definedName>
    <definedName name="XRefPaste5" localSheetId="10" hidden="1">#REF!</definedName>
    <definedName name="XRefPaste5" hidden="1">#REF!</definedName>
    <definedName name="XRefPaste5Row" localSheetId="10" hidden="1">#REF!</definedName>
    <definedName name="XRefPaste5Row" hidden="1">#REF!</definedName>
    <definedName name="XRefPaste6" localSheetId="10" hidden="1">#REF!</definedName>
    <definedName name="XRefPaste6" hidden="1">#REF!</definedName>
    <definedName name="XRefPaste6Row" localSheetId="10" hidden="1">#REF!</definedName>
    <definedName name="XRefPaste6Row" hidden="1">#REF!</definedName>
    <definedName name="XRefPaste7" localSheetId="10" hidden="1">#REF!</definedName>
    <definedName name="XRefPaste7" hidden="1">#REF!</definedName>
    <definedName name="XRefPaste7Row" localSheetId="10" hidden="1">#REF!</definedName>
    <definedName name="XRefPaste7Row" hidden="1">#REF!</definedName>
    <definedName name="XRefPaste8" localSheetId="10" hidden="1">#REF!</definedName>
    <definedName name="XRefPaste8" hidden="1">#REF!</definedName>
    <definedName name="XRefPaste8Row" localSheetId="10" hidden="1">#REF!</definedName>
    <definedName name="XRefPaste8Row" hidden="1">#REF!</definedName>
    <definedName name="XRefPaste9" localSheetId="10" hidden="1">#REF!</definedName>
    <definedName name="XRefPaste9" hidden="1">#REF!</definedName>
    <definedName name="XRefPaste9Row" localSheetId="10" hidden="1">#REF!</definedName>
    <definedName name="XRefPaste9Row" hidden="1">#REF!</definedName>
    <definedName name="XRefPasteRangeCount" hidden="1">12</definedName>
    <definedName name="xs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localSheetId="10" hidden="1">#REF!</definedName>
    <definedName name="xx" localSheetId="25" hidden="1">#REF!</definedName>
    <definedName name="xx" hidden="1">#REF!</definedName>
    <definedName name="xxx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localSheetId="11" hidden="1">{"HK PR",#N/A,FALSE,"HK";"SUMMARY",#N/A,FALSE,"PAYROLL";"SUMMARY",#N/A,FALSE,"PAYROLL";"HK PR",#N/A,FALSE,"HK"}</definedName>
    <definedName name="XXXX" localSheetId="0" hidden="1">{"'ตัวอย่าง'!$A$1:$O$21"}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25" hidden="1">{"HK PR",#N/A,FALSE,"HK";"SUMMARY",#N/A,FALSE,"PAYROLL";"SUMMARY",#N/A,FALSE,"PAYROLL";"HK PR",#N/A,FALSE,"HK"}</definedName>
    <definedName name="xxxxx" localSheetId="24" hidden="1">{"HK PR",#N/A,FALSE,"HK";"SUMMARY",#N/A,FALSE,"PAYROLL";"SUMMARY",#N/A,FALSE,"PAYROLL";"HK PR",#N/A,FALSE,"HK"}</definedName>
    <definedName name="xxxxx" localSheetId="22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localSheetId="11" hidden="1">{"'Feb 99'!$A$1:$G$30"}</definedName>
    <definedName name="YE" hidden="1">{"'Feb 99'!$A$1:$G$30"}</definedName>
    <definedName name="yen" localSheetId="11" hidden="1">{#N/A,#N/A,FALSE,"Chi tiÆt"}</definedName>
    <definedName name="yen" hidden="1">{#N/A,#N/A,FALSE,"Chi tiÆt"}</definedName>
    <definedName name="yhjilyi" localSheetId="11" hidden="1">{#N/A,#N/A,FALSE,"CCTV"}</definedName>
    <definedName name="yhjilyi" hidden="1">{#N/A,#N/A,FALSE,"CCTV"}</definedName>
    <definedName name="yj" localSheetId="11" hidden="1">{"hilight2",#N/A,FALSE,"HILIGHT2"}</definedName>
    <definedName name="yj" hidden="1">{"hilight2",#N/A,FALSE,"HILIGHT2"}</definedName>
    <definedName name="yrdtytyt" localSheetId="11" hidden="1">{#N/A,#N/A,FALSE,"CCTV"}</definedName>
    <definedName name="yrdtytyt" hidden="1">{#N/A,#N/A,FALSE,"CCTV"}</definedName>
    <definedName name="ytty" localSheetId="11" hidden="1">{"'Sheet1'!$L$16"}</definedName>
    <definedName name="ytty" hidden="1">{"'Sheet1'!$L$16"}</definedName>
    <definedName name="YU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localSheetId="11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localSheetId="11" hidden="1">{#N/A,#N/A,FALSE,"CCTV"}</definedName>
    <definedName name="yuoryo" hidden="1">{#N/A,#N/A,FALSE,"CCTV"}</definedName>
    <definedName name="yurt" localSheetId="11" hidden="1">{#N/A,#N/A,FALSE,"CCTV"}</definedName>
    <definedName name="yurt" hidden="1">{#N/A,#N/A,FALSE,"CCTV"}</definedName>
    <definedName name="yuyt" localSheetId="11" hidden="1">{#N/A,#N/A,FALSE,"CCTV"}</definedName>
    <definedName name="yuyt" hidden="1">{#N/A,#N/A,FALSE,"CCTV"}</definedName>
    <definedName name="yvy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localSheetId="10">#REF!</definedName>
    <definedName name="yyyy" localSheetId="0" hidden="1">{#N/A,#N/A,FALSE,"BBPREP"}</definedName>
    <definedName name="yyyy">#REF!</definedName>
    <definedName name="yyyyy" localSheetId="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11" hidden="1">{"'ตัวอย่าง'!$A$1:$O$21"}</definedName>
    <definedName name="z" localSheetId="0" hidden="1">{"'ตัวอย่าง'!$A$1:$O$21"}</definedName>
    <definedName name="z" hidden="1">{"'ตัวอย่าง'!$A$1:$O$21"}</definedName>
    <definedName name="Z_2AD71782_13C6_11D6_A210_0000E8DA5A4F_.wvu.FilterData" localSheetId="10" hidden="1">#REF!</definedName>
    <definedName name="Z_2AD71782_13C6_11D6_A210_0000E8DA5A4F_.wvu.FilterData" localSheetId="25" hidden="1">#REF!</definedName>
    <definedName name="Z_2AD71782_13C6_11D6_A210_0000E8DA5A4F_.wvu.FilterData" hidden="1">#REF!</definedName>
    <definedName name="Z_344D8229_C927_11D5_A210_0000E8DA5A4F_.wvu.FilterData" localSheetId="10" hidden="1">#REF!</definedName>
    <definedName name="Z_344D8229_C927_11D5_A210_0000E8DA5A4F_.wvu.FilterData" hidden="1">#REF!</definedName>
    <definedName name="Z_3507F3CB_00E6_11D6_A210_0000E8DA5A4F_.wvu.Cols" localSheetId="10" hidden="1">#REF!</definedName>
    <definedName name="Z_3507F3CB_00E6_11D6_A210_0000E8DA5A4F_.wvu.Cols" hidden="1">#REF!</definedName>
    <definedName name="Z_351C250E_CF83_11D5_A210_0000E8DA5A4F_.wvu.FilterData" localSheetId="10" hidden="1">#REF!</definedName>
    <definedName name="Z_351C250E_CF83_11D5_A210_0000E8DA5A4F_.wvu.FilterData" hidden="1">#REF!</definedName>
    <definedName name="Z_39BC5E81_0594_11D1_8C74_006097B34275_.wvu.FilterData" localSheetId="10" hidden="1">#REF!</definedName>
    <definedName name="Z_39BC5E81_0594_11D1_8C74_006097B34275_.wvu.FilterData" hidden="1">#REF!</definedName>
    <definedName name="Z_39BC5E82_0594_11D1_8C74_006097B34275_.wvu.FilterData" localSheetId="10" hidden="1">#REF!</definedName>
    <definedName name="Z_39BC5E82_0594_11D1_8C74_006097B34275_.wvu.FilterData" hidden="1">#REF!</definedName>
    <definedName name="Z_446B9FEB_D1FE_11D5_A210_0000E8DA5A4F_.wvu.FilterData" localSheetId="10" hidden="1">#REF!</definedName>
    <definedName name="Z_446B9FEB_D1FE_11D5_A210_0000E8DA5A4F_.wvu.FilterData" hidden="1">#REF!</definedName>
    <definedName name="Z_4B5573A2_25FD_11D1_8C74_006097B34275_.wvu.FilterData" localSheetId="10" hidden="1">#REF!</definedName>
    <definedName name="Z_4B5573A2_25FD_11D1_8C74_006097B34275_.wvu.FilterData" hidden="1">#REF!</definedName>
    <definedName name="Z_4B5573A3_25FD_11D1_8C74_006097B34275_.wvu.FilterData" localSheetId="10" hidden="1">#REF!</definedName>
    <definedName name="Z_4B5573A3_25FD_11D1_8C74_006097B34275_.wvu.FilterData" hidden="1">#REF!</definedName>
    <definedName name="Z_4C289101_0FD6_11D1_A510_006097B38048_.wvu.FilterData" localSheetId="10" hidden="1">#REF!</definedName>
    <definedName name="Z_4C289101_0FD6_11D1_A510_006097B38048_.wvu.FilterData" hidden="1">#REF!</definedName>
    <definedName name="Z_4C854AA2_3991_11D1_8C74_006097B34275_.wvu.FilterData" localSheetId="10" hidden="1">#REF!</definedName>
    <definedName name="Z_4C854AA2_3991_11D1_8C74_006097B34275_.wvu.FilterData" hidden="1">#REF!</definedName>
    <definedName name="Z_4E9FC601_CB8F_11D0_8C74_006097B34275_.wvu.FilterData" localSheetId="10" hidden="1">#REF!</definedName>
    <definedName name="Z_4E9FC601_CB8F_11D0_8C74_006097B34275_.wvu.FilterData" hidden="1">#REF!</definedName>
    <definedName name="Z_5B0390EB_D420_11D5_A210_0000E8DA5A4F_.wvu.FilterData" localSheetId="10" hidden="1">#REF!</definedName>
    <definedName name="Z_5B0390EB_D420_11D5_A210_0000E8DA5A4F_.wvu.FilterData" hidden="1">#REF!</definedName>
    <definedName name="Z_5B0390EE_D420_11D5_A210_0000E8DA5A4F_.wvu.FilterData" localSheetId="10" hidden="1">#REF!</definedName>
    <definedName name="Z_5B0390EE_D420_11D5_A210_0000E8DA5A4F_.wvu.FilterData" hidden="1">#REF!</definedName>
    <definedName name="Z_5B0390F4_D420_11D5_A210_0000E8DA5A4F_.wvu.FilterData" localSheetId="10" hidden="1">#REF!</definedName>
    <definedName name="Z_5B0390F4_D420_11D5_A210_0000E8DA5A4F_.wvu.FilterData" hidden="1">#REF!</definedName>
    <definedName name="Z_5BF7A5D4_C926_11D5_AFB4_0000E8DA5A50_.wvu.FilterData" localSheetId="10" hidden="1">#REF!</definedName>
    <definedName name="Z_5BF7A5D4_C926_11D5_AFB4_0000E8DA5A50_.wvu.FilterData" hidden="1">#REF!</definedName>
    <definedName name="Z_674301AC_C86E_11D5_A210_0000E8DA5A4F_.wvu.FilterData" localSheetId="10" hidden="1">#REF!</definedName>
    <definedName name="Z_674301AC_C86E_11D5_A210_0000E8DA5A4F_.wvu.FilterData" hidden="1">#REF!</definedName>
    <definedName name="Z_674301B0_C86E_11D5_A210_0000E8DA5A4F_.wvu.FilterData" localSheetId="10" hidden="1">#REF!</definedName>
    <definedName name="Z_674301B0_C86E_11D5_A210_0000E8DA5A4F_.wvu.FilterData" hidden="1">#REF!</definedName>
    <definedName name="Z_674301B5_C86E_11D5_A210_0000E8DA5A4F_.wvu.FilterData" localSheetId="10" hidden="1">#REF!</definedName>
    <definedName name="Z_674301B5_C86E_11D5_A210_0000E8DA5A4F_.wvu.FilterData" hidden="1">#REF!</definedName>
    <definedName name="Z_674301B7_C86E_11D5_A210_0000E8DA5A4F_.wvu.FilterData" localSheetId="10" hidden="1">#REF!</definedName>
    <definedName name="Z_674301B7_C86E_11D5_A210_0000E8DA5A4F_.wvu.FilterData" hidden="1">#REF!</definedName>
    <definedName name="Z_69241FD2_0E61_11D6_BC55_0000E8DD881D_.wvu.FilterData" localSheetId="10" hidden="1">#REF!</definedName>
    <definedName name="Z_69241FD2_0E61_11D6_BC55_0000E8DD881D_.wvu.FilterData" hidden="1">#REF!</definedName>
    <definedName name="Z_6E0ADC42_F22D_11D0_8C74_006097B34275_.wvu.FilterData" localSheetId="10" hidden="1">#REF!</definedName>
    <definedName name="Z_6E0ADC42_F22D_11D0_8C74_006097B34275_.wvu.FilterData" hidden="1">#REF!</definedName>
    <definedName name="Z_6F27534C_00E4_11D6_BC55_0000E8DD881D_.wvu.FilterData" localSheetId="10" hidden="1">#REF!</definedName>
    <definedName name="Z_6F27534C_00E4_11D6_BC55_0000E8DD881D_.wvu.FilterData" hidden="1">#REF!</definedName>
    <definedName name="Z_73AB618A_D291_11D5_9D56_000021CF477C_.wvu.FilterData" localSheetId="10" hidden="1">#REF!</definedName>
    <definedName name="Z_73AB618A_D291_11D5_9D56_000021CF477C_.wvu.FilterData" hidden="1">#REF!</definedName>
    <definedName name="Z_75DB6D8D_EA22_11D5_A210_0000E8DA5A4F_.wvu.FilterData" localSheetId="10" hidden="1">#REF!</definedName>
    <definedName name="Z_75DB6D8D_EA22_11D5_A210_0000E8DA5A4F_.wvu.FilterData" hidden="1">#REF!</definedName>
    <definedName name="Z_7AF9055E_0655_4111_A637_B53B24197F3F_.wvu.Rows" localSheetId="10" hidden="1">#REF!</definedName>
    <definedName name="Z_7AF9055E_0655_4111_A637_B53B24197F3F_.wvu.Rows" hidden="1">#REF!</definedName>
    <definedName name="Z_7E0A45E1_0993_11D1_8C74_006097B34275_.wvu.FilterData" localSheetId="10" hidden="1">#REF!</definedName>
    <definedName name="Z_7E0A45E1_0993_11D1_8C74_006097B34275_.wvu.FilterData" hidden="1">#REF!</definedName>
    <definedName name="Z_82212322_246D_11D1_8C74_006097B34275_.wvu.FilterData" localSheetId="10" hidden="1">#REF!</definedName>
    <definedName name="Z_82212322_246D_11D1_8C74_006097B34275_.wvu.FilterData" hidden="1">#REF!</definedName>
    <definedName name="Z_86ABA799_0F13_11D6_9259_0040953083C3_.wvu.FilterData" localSheetId="10" hidden="1">#REF!</definedName>
    <definedName name="Z_86ABA799_0F13_11D6_9259_0040953083C3_.wvu.FilterData" hidden="1">#REF!</definedName>
    <definedName name="Z_86ABA79C_0F13_11D6_9259_0040953083C3_.wvu.FilterData" localSheetId="10" hidden="1">#REF!</definedName>
    <definedName name="Z_86ABA79C_0F13_11D6_9259_0040953083C3_.wvu.FilterData" hidden="1">#REF!</definedName>
    <definedName name="Z_B8175DE2_E97C_11D0_8C74_006097B34275_.wvu.FilterData" localSheetId="10" hidden="1">#REF!</definedName>
    <definedName name="Z_B8175DE2_E97C_11D0_8C74_006097B34275_.wvu.FilterData" hidden="1">#REF!</definedName>
    <definedName name="Z_DA6D18CB_CF6F_11D5_BC57_0000E8DD881D_.wvu.FilterData" localSheetId="10" hidden="1">#REF!</definedName>
    <definedName name="Z_DA6D18CB_CF6F_11D5_BC57_0000E8DD881D_.wvu.FilterData" hidden="1">#REF!</definedName>
    <definedName name="Z_DA6D18CE_CF6F_11D5_BC57_0000E8DD881D_.wvu.FilterData" localSheetId="10" hidden="1">#REF!</definedName>
    <definedName name="Z_DA6D18CE_CF6F_11D5_BC57_0000E8DD881D_.wvu.FilterData" hidden="1">#REF!</definedName>
    <definedName name="Z_DCA8D884_2605_11D1_A510_006097B38048_.wvu.FilterData" localSheetId="10" hidden="1">#REF!</definedName>
    <definedName name="Z_DCA8D884_2605_11D1_A510_006097B38048_.wvu.FilterData" hidden="1">#REF!</definedName>
    <definedName name="Z_E2699901_D040_11D0_A510_006097B38048_.wvu.FilterData" localSheetId="10" hidden="1">#REF!</definedName>
    <definedName name="Z_E2699901_D040_11D0_A510_006097B38048_.wvu.FilterData" hidden="1">#REF!</definedName>
    <definedName name="Z_ECD86340_00F5_11D6_9D56_000021CF477C_.wvu.Cols" localSheetId="10" hidden="1">#REF!</definedName>
    <definedName name="Z_ECD86340_00F5_11D6_9D56_000021CF477C_.wvu.Cols" hidden="1">#REF!</definedName>
    <definedName name="Z_F4AAFAEB_D28F_11D5_A210_0000E8DA5A4F_.wvu.FilterData" localSheetId="10" hidden="1">#REF!</definedName>
    <definedName name="Z_F4AAFAEB_D28F_11D5_A210_0000E8DA5A4F_.wvu.FilterData" hidden="1">#REF!</definedName>
    <definedName name="Z_F4AAFAED_D28F_11D5_A210_0000E8DA5A4F_.wvu.FilterData" localSheetId="10" hidden="1">#REF!</definedName>
    <definedName name="Z_F4AAFAED_D28F_11D5_A210_0000E8DA5A4F_.wvu.FilterData" hidden="1">#REF!</definedName>
    <definedName name="zdfhzdh" localSheetId="11" hidden="1">{#N/A,#N/A,FALSE,"CCTV"}</definedName>
    <definedName name="zdfhzdh" hidden="1">{#N/A,#N/A,FALSE,"CCTV"}</definedName>
    <definedName name="zdnfhioesjn" localSheetId="11" hidden="1">{"'Sheet1'!$L$16"}</definedName>
    <definedName name="zdnfhioesjn" hidden="1">{"'Sheet1'!$L$16"}</definedName>
    <definedName name="zdsg" localSheetId="11" hidden="1">{"F3 detail",#N/A,FALSE,"F1";"F3 Presentation",#N/A,FALSE,"F3 "}</definedName>
    <definedName name="zdsg" hidden="1">{"F3 detail",#N/A,FALSE,"F1";"F3 Presentation",#N/A,FALSE,"F3 "}</definedName>
    <definedName name="ZDWWAA" localSheetId="11" hidden="1">{#N/A,#N/A,TRUE,"Data Elements-Staffing";#N/A,#N/A,TRUE,"Data Elements-Exp Driv &amp; Assump";#N/A,#N/A,TRUE,"Staffing Sheet";#N/A,#N/A,TRUE,"Income";#N/A,#N/A,TRUE,"Income Summary";#N/A,#N/A,TRUE,"Staffing Summary"}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localSheetId="11" hidden="1">{"'Sheet1'!$L$16"}</definedName>
    <definedName name="zdyhdh" hidden="1">{"'Sheet1'!$L$16"}</definedName>
    <definedName name="zezuje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localSheetId="11" hidden="1">{#N/A,#N/A,FALSE,"CCTV"}</definedName>
    <definedName name="ZGCH" hidden="1">{#N/A,#N/A,FALSE,"CCTV"}</definedName>
    <definedName name="zirtzi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localSheetId="11" hidden="1">{"F3 detail",#N/A,FALSE,"F1";"F3 Presentation",#N/A,FALSE,"F3 "}</definedName>
    <definedName name="zsv" hidden="1">{"F3 detail",#N/A,FALSE,"F1";"F3 Presentation",#N/A,FALSE,"F3 "}</definedName>
    <definedName name="zueu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1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localSheetId="11" hidden="1">{"'매출계획'!$D$2"}</definedName>
    <definedName name="ZXC" hidden="1">{"'매출계획'!$D$2"}</definedName>
    <definedName name="zz" localSheetId="11" hidden="1">{"cashflow",#N/A,FALSE,"CASHFLOW "}</definedName>
    <definedName name="zz" localSheetId="0" hidden="1">{"'Sheet1'!$L$16"}</definedName>
    <definedName name="zz" hidden="1">{"cashflow",#N/A,FALSE,"CASHFLOW "}</definedName>
    <definedName name="zzz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localSheetId="11" hidden="1">{"TAG1AGMS",#N/A,FALSE,"TAG 1A"}</definedName>
    <definedName name="zzzzz" hidden="1">{"TAG1AGMS",#N/A,FALSE,"TAG 1A"}</definedName>
    <definedName name="zzzzzzzz" localSheetId="11" hidden="1">{"'ตัวอย่าง'!$A$1:$O$21"}</definedName>
    <definedName name="zzzzzzzz" localSheetId="0" hidden="1">{"'ตัวอย่าง'!$A$1:$O$21"}</definedName>
    <definedName name="zzzzzzzz" hidden="1">{"'ตัวอย่าง'!$A$1:$O$21"}</definedName>
    <definedName name="まとめ2" localSheetId="10" hidden="1">#REF!</definedName>
    <definedName name="まとめ2" hidden="1">#REF!</definedName>
    <definedName name="เก่าSkK" localSheetId="11" hidden="1">{"'ตัวอย่าง'!$A$1:$O$21"}</definedName>
    <definedName name="เก่าSkK" localSheetId="0" hidden="1">{"'ตัวอย่าง'!$A$1:$O$21"}</definedName>
    <definedName name="เก่าSkK" hidden="1">{"'ตัวอย่าง'!$A$1:$O$21"}</definedName>
    <definedName name="เด่น" localSheetId="11" hidden="1">{"'TOTAL'!$A$1:$AG$20"}</definedName>
    <definedName name="เด่น" localSheetId="0" hidden="1">{"'TOTAL'!$A$1:$AG$20"}</definedName>
    <definedName name="เด่น" hidden="1">{"'TOTAL'!$A$1:$AG$20"}</definedName>
    <definedName name="เม.ย" localSheetId="11" hidden="1">{"'ตัวอย่าง'!$A$1:$O$21"}</definedName>
    <definedName name="เม.ย" localSheetId="0" hidden="1">{"'ตัวอย่าง'!$A$1:$O$21"}</definedName>
    <definedName name="เม.ย" hidden="1">{"'ตัวอย่าง'!$A$1:$O$21"}</definedName>
    <definedName name="เมษายน" localSheetId="11" hidden="1">{"'ตัวอย่าง'!$A$1:$O$21"}</definedName>
    <definedName name="เมษายน" localSheetId="0" hidden="1">{"'ตัวอย่าง'!$A$1:$O$21"}</definedName>
    <definedName name="เมษายน" hidden="1">{"'ตัวอย่าง'!$A$1:$O$21"}</definedName>
    <definedName name="เมษายน๑" localSheetId="11" hidden="1">{"'ตัวอย่าง'!$A$1:$O$21"}</definedName>
    <definedName name="เมษายน๑" localSheetId="0" hidden="1">{"'ตัวอย่าง'!$A$1:$O$21"}</definedName>
    <definedName name="เมษายน๑" hidden="1">{"'ตัวอย่าง'!$A$1:$O$21"}</definedName>
    <definedName name="เอกสารแนบ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localSheetId="11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localSheetId="11" hidden="1">{"TL Current month TB. &amp; B / T",#N/A,FALSE,"DOMESTIC &amp; EXPORT_TL";"TL YTD TB. &amp; B / T",#N/A,FALSE,"DOMESTIC &amp; EXPORT_TL"}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localSheetId="11" hidden="1">{#N/A,#N/A,FALSE,"TL";#N/A,#N/A,FALSE,"KK";#N/A,#N/A,FALSE,"TS";#N/A,#N/A,FALSE,"KW";#N/A,#N/A,FALSE,"LP";#N/A,#N/A,FALSE,"DC"}</definedName>
    <definedName name="เอกสารแนบ8" hidden="1">{#N/A,#N/A,FALSE,"TL";#N/A,#N/A,FALSE,"KK";#N/A,#N/A,FALSE,"TS";#N/A,#N/A,FALSE,"KW";#N/A,#N/A,FALSE,"LP";#N/A,#N/A,FALSE,"DC"}</definedName>
    <definedName name="แ" localSheetId="11" hidden="1">{"'ตัวอย่าง'!$A$1:$O$21"}</definedName>
    <definedName name="แ" localSheetId="0" hidden="1">{"'ตัวอย่าง'!$A$1:$O$21"}</definedName>
    <definedName name="แ" hidden="1">{"'ตัวอย่าง'!$A$1:$O$21"}</definedName>
    <definedName name="แนบ" localSheetId="11" hidden="1">{"PRINT_EST",#N/A,FALSE,"ESTMON"}</definedName>
    <definedName name="แนบ" hidden="1">{"PRINT_EST",#N/A,FALSE,"ESTMON"}</definedName>
    <definedName name="ใ" localSheetId="11" hidden="1">{"'TOTAL'!$A$1:$AG$20"}</definedName>
    <definedName name="ใ" localSheetId="0" hidden="1">{"'TOTAL'!$A$1:$AG$20"}</definedName>
    <definedName name="ใ" hidden="1">{"'TOTAL'!$A$1:$AG$20"}</definedName>
    <definedName name="ก" localSheetId="11" hidden="1">{"index",#N/A,FALSE,"INDEX"}</definedName>
    <definedName name="ก" localSheetId="0" hidden="1">{"'ตัวอย่าง'!$A$1:$O$21"}</definedName>
    <definedName name="ก" hidden="1">{"index",#N/A,FALSE,"INDEX"}</definedName>
    <definedName name="กก" localSheetId="11" hidden="1">{"revsale",#N/A,FALSE,"REV-ยุพดี"}</definedName>
    <definedName name="กก" hidden="1">{"revsale",#N/A,FALSE,"REV-ยุพดี"}</definedName>
    <definedName name="กกกกกก" localSheetId="11" hidden="1">{"PRINT_EST",#N/A,FALSE,"ESTMON"}</definedName>
    <definedName name="กกกกกก" localSheetId="0" hidden="1">{"PRINT_EST",#N/A,FALSE,"ESTMON"}</definedName>
    <definedName name="กกกกกก" hidden="1">{"PRINT_EST",#N/A,FALSE,"ESTMON"}</definedName>
    <definedName name="กดฟหกด" localSheetId="11" hidden="1">{"'ตัวอย่าง'!$A$1:$O$21"}</definedName>
    <definedName name="กดฟหกด" localSheetId="0" hidden="1">{"'ตัวอย่าง'!$A$1:$O$21"}</definedName>
    <definedName name="กดฟหกด" hidden="1">{"'ตัวอย่าง'!$A$1:$O$21"}</definedName>
    <definedName name="กหดฟห" localSheetId="11" hidden="1">{"cashflow",#N/A,FALSE,"CASHFLOW "}</definedName>
    <definedName name="กหดฟห" hidden="1">{"cashflow",#N/A,FALSE,"CASHFLOW "}</definedName>
    <definedName name="กิจกรรม" localSheetId="11" hidden="1">{"'TOTAL'!$A$1:$AG$20"}</definedName>
    <definedName name="กิจกรรม" localSheetId="0" hidden="1">{"'TOTAL'!$A$1:$AG$20"}</definedName>
    <definedName name="กิจกรรม" hidden="1">{"'TOTAL'!$A$1:$AG$20"}</definedName>
    <definedName name="กิจกรรมคปภ.ก.ย.51" localSheetId="11" hidden="1">{"'TOTAL'!$A$1:$AG$20"}</definedName>
    <definedName name="กิจกรรมคปภ.ก.ย.51" localSheetId="0" hidden="1">{"'TOTAL'!$A$1:$AG$20"}</definedName>
    <definedName name="กิจกรรมคปภ.ก.ย.51" hidden="1">{"'TOTAL'!$A$1:$AG$20"}</definedName>
    <definedName name="คีรี" localSheetId="11" hidden="1">{"'TOTAL'!$A$1:$AG$20"}</definedName>
    <definedName name="คีรี" localSheetId="0" hidden="1">{"'TOTAL'!$A$1:$AG$20"}</definedName>
    <definedName name="คีรี" hidden="1">{"'TOTAL'!$A$1:$AG$20"}</definedName>
    <definedName name="คึรึ" localSheetId="11" hidden="1">{"'TOTAL'!$A$1:$AG$20"}</definedName>
    <definedName name="คึรึ" localSheetId="0" hidden="1">{"'TOTAL'!$A$1:$AG$20"}</definedName>
    <definedName name="คึรึ" hidden="1">{"'TOTAL'!$A$1:$AG$20"}</definedName>
    <definedName name="งงงง" localSheetId="11" hidden="1">{"'ตัวอย่าง'!$A$1:$O$21"}</definedName>
    <definedName name="งงงง" localSheetId="0" hidden="1">{"'ตัวอย่าง'!$A$1:$O$21"}</definedName>
    <definedName name="งงงง" hidden="1">{"'ตัวอย่าง'!$A$1:$O$21"}</definedName>
    <definedName name="งบลงทุน50" localSheetId="11" hidden="1">{"cashflow",#N/A,FALSE,"CASHFLOW "}</definedName>
    <definedName name="งบลงทุน50" hidden="1">{"cashflow",#N/A,FALSE,"CASHFLOW "}</definedName>
    <definedName name="ชัยเจริญมารีน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localSheetId="11" hidden="1">{#N/A,#N/A,FALSE,"PM1";#N/A,#N/A,FALSE,"PM2";#N/A,#N/A,FALSE,"PM3";#N/A,#N/A,FALSE,"PM4";#N/A,#N/A,FALSE,"PM5";#N/A,#N/A,FALSE,"PM6";#N/A,#N/A,FALSE,"CM1"}</definedName>
    <definedName name="ฏะฟรส" hidden="1">{#N/A,#N/A,FALSE,"PM1";#N/A,#N/A,FALSE,"PM2";#N/A,#N/A,FALSE,"PM3";#N/A,#N/A,FALSE,"PM4";#N/A,#N/A,FALSE,"PM5";#N/A,#N/A,FALSE,"PM6";#N/A,#N/A,FALSE,"CM1"}</definedName>
    <definedName name="ด" localSheetId="11" hidden="1">{"'ตัวอย่าง'!$A$1:$O$21"}</definedName>
    <definedName name="ด" localSheetId="0" hidden="1">{"'ตัวอย่าง'!$A$1:$O$21"}</definedName>
    <definedName name="ด" hidden="1">{"'ตัวอย่าง'!$A$1:$O$21"}</definedName>
    <definedName name="ดด" localSheetId="11" hidden="1">{"'ตัวอย่าง'!$A$1:$O$21"}</definedName>
    <definedName name="ดด" localSheetId="0" hidden="1">{"'ตัวอย่าง'!$A$1:$O$21"}</definedName>
    <definedName name="ดด" hidden="1">{"'ตัวอย่าง'!$A$1:$O$21"}</definedName>
    <definedName name="ดา" localSheetId="11" hidden="1">{"'ตัวอย่าง'!$A$1:$O$21"}</definedName>
    <definedName name="ดา" localSheetId="0" hidden="1">{"'ตัวอย่าง'!$A$1:$O$21"}</definedName>
    <definedName name="ดา" hidden="1">{"'ตัวอย่าง'!$A$1:$O$21"}</definedName>
    <definedName name="ดารา" localSheetId="11" hidden="1">{"'ตัวอย่าง'!$A$1:$O$21"}</definedName>
    <definedName name="ดารา" localSheetId="0" hidden="1">{"'ตัวอย่าง'!$A$1:$O$21"}</definedName>
    <definedName name="ดารา" hidden="1">{"'ตัวอย่าง'!$A$1:$O$21"}</definedName>
    <definedName name="ทท" localSheetId="11" hidden="1">{"'Bidfailed'!$D$2:$AB$14","'Bidfailed'!$D$4:$AB$4"}</definedName>
    <definedName name="ทท" hidden="1">{"'Bidfailed'!$D$2:$AB$14","'Bidfailed'!$D$4:$AB$4"}</definedName>
    <definedName name="ปั๊มดูดน้ำมันเก่าเข้า" localSheetId="11" hidden="1">{"'ตัวอย่าง'!$A$1:$O$21"}</definedName>
    <definedName name="ปั๊มดูดน้ำมันเก่าเข้า" localSheetId="0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11" hidden="1">{"'ตัวอย่าง'!$A$1:$O$21"}</definedName>
    <definedName name="ปั๊มน้ำท้าย" localSheetId="0" hidden="1">{"'ตัวอย่าง'!$A$1:$O$21"}</definedName>
    <definedName name="ปั๊มน้ำท้าย" hidden="1">{"'ตัวอย่าง'!$A$1:$O$21"}</definedName>
    <definedName name="ปืน" localSheetId="11" hidden="1">{"'ตัวอย่าง'!$A$1:$O$21"}</definedName>
    <definedName name="ปืน" localSheetId="0" hidden="1">{"'ตัวอย่าง'!$A$1:$O$21"}</definedName>
    <definedName name="ปืน" hidden="1">{"'ตัวอย่าง'!$A$1:$O$21"}</definedName>
    <definedName name="พ" localSheetId="11" hidden="1">{"'ตัวอย่าง'!$A$1:$O$21"}</definedName>
    <definedName name="พ" localSheetId="0" hidden="1">{"'ตัวอย่าง'!$A$1:$O$21"}</definedName>
    <definedName name="พ" hidden="1">{"'ตัวอย่าง'!$A$1:$O$21"}</definedName>
    <definedName name="พ.ค." localSheetId="11" hidden="1">{"'ตัวอย่าง'!$A$1:$O$21"}</definedName>
    <definedName name="พ.ค." localSheetId="0" hidden="1">{"'ตัวอย่าง'!$A$1:$O$21"}</definedName>
    <definedName name="พ.ค." hidden="1">{"'ตัวอย่าง'!$A$1:$O$21"}</definedName>
    <definedName name="พด" localSheetId="11" hidden="1">{"'ตัวอย่าง'!$A$1:$O$21"}</definedName>
    <definedName name="พด" localSheetId="0" hidden="1">{"'ตัวอย่าง'!$A$1:$O$21"}</definedName>
    <definedName name="พด" hidden="1">{"'ตัวอย่าง'!$A$1:$O$21"}</definedName>
    <definedName name="พฤษภาคม" localSheetId="11" hidden="1">{"'ตัวอย่าง'!$A$1:$O$21"}</definedName>
    <definedName name="พฤษภาคม" localSheetId="0" hidden="1">{"'ตัวอย่าง'!$A$1:$O$21"}</definedName>
    <definedName name="พฤษภาคม" hidden="1">{"'ตัวอย่าง'!$A$1:$O$21"}</definedName>
    <definedName name="ฟ" localSheetId="11" hidden="1">{"hilight2",#N/A,FALSE,"HILIGHT2"}</definedName>
    <definedName name="ฟ" localSheetId="0" hidden="1">{"'Model'!$A$1:$N$53"}</definedName>
    <definedName name="ฟ" hidden="1">{"hilight2",#N/A,FALSE,"HILIGHT2"}</definedName>
    <definedName name="ฟฟ" localSheetId="11" hidden="1">{"'Bidfailed'!$D$2:$AB$14","'Bidfailed'!$D$4:$AB$4"}</definedName>
    <definedName name="ฟฟ" hidden="1">{"'Bidfailed'!$D$2:$AB$14","'Bidfailed'!$D$4:$AB$4"}</definedName>
    <definedName name="ฟฟฟ" localSheetId="11" hidden="1">{"'TOTAL'!$A$1:$AG$20"}</definedName>
    <definedName name="ฟฟฟ" localSheetId="0" hidden="1">{"'TOTAL'!$A$1:$AG$20"}</definedName>
    <definedName name="ฟฟฟ" hidden="1">{"'TOTAL'!$A$1:$AG$20"}</definedName>
    <definedName name="ฟฟฟฟฟ" localSheetId="11" hidden="1">{"'ตัวอย่าง'!$A$1:$O$21"}</definedName>
    <definedName name="ฟฟฟฟฟ" localSheetId="0" hidden="1">{"'ตัวอย่าง'!$A$1:$O$21"}</definedName>
    <definedName name="ฟฟฟฟฟ" hidden="1">{"'ตัวอย่าง'!$A$1:$O$21"}</definedName>
    <definedName name="ฟภ" localSheetId="11" hidden="1">{"index",#N/A,FALSE,"INDEX"}</definedName>
    <definedName name="ฟภ" hidden="1">{"index",#N/A,FALSE,"INDEX"}</definedName>
    <definedName name="ฟหด" localSheetId="11" hidden="1">{"'ตัวอย่าง'!$A$1:$O$21"}</definedName>
    <definedName name="ฟหด" localSheetId="0" hidden="1">{"'ตัวอย่าง'!$A$1:$O$21"}</definedName>
    <definedName name="ฟหด" hidden="1">{"'ตัวอย่าง'!$A$1:$O$21"}</definedName>
    <definedName name="ฟำ" localSheetId="11" hidden="1">{"'ตัวอย่าง'!$A$1:$O$21"}</definedName>
    <definedName name="ฟำ" localSheetId="0" hidden="1">{"'ตัวอย่าง'!$A$1:$O$21"}</definedName>
    <definedName name="ฟำ" hidden="1">{"'ตัวอย่าง'!$A$1:$O$21"}</definedName>
    <definedName name="ฟำดฟำ" localSheetId="11" hidden="1">{"'ตัวอย่าง'!$A$1:$O$21"}</definedName>
    <definedName name="ฟำดฟำ" localSheetId="0" hidden="1">{"'ตัวอย่าง'!$A$1:$O$21"}</definedName>
    <definedName name="ฟำดฟำ" hidden="1">{"'ตัวอย่าง'!$A$1:$O$21"}</definedName>
    <definedName name="ม.ค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localSheetId="11" hidden="1">{"'ตัวอย่าง'!$A$1:$O$21"}</definedName>
    <definedName name="ยยยยยยยยยยยย" localSheetId="0" hidden="1">{"'ตัวอย่าง'!$A$1:$O$21"}</definedName>
    <definedName name="ยยยยยยยยยยยย" hidden="1">{"'ตัวอย่าง'!$A$1:$O$21"}</definedName>
    <definedName name="รง." localSheetId="11" hidden="1">{"'TOTAL'!$A$1:$AG$20"}</definedName>
    <definedName name="รง." localSheetId="0" hidden="1">{"'TOTAL'!$A$1:$AG$20"}</definedName>
    <definedName name="รง." hidden="1">{"'TOTAL'!$A$1:$AG$20"}</definedName>
    <definedName name="รรีร" localSheetId="11" hidden="1">{"'TOTAL'!$A$1:$AG$20"}</definedName>
    <definedName name="รรีร" localSheetId="0" hidden="1">{"'TOTAL'!$A$1:$AG$20"}</definedName>
    <definedName name="รรีร" hidden="1">{"'TOTAL'!$A$1:$AG$20"}</definedName>
    <definedName name="ระบบโฟม" localSheetId="11" hidden="1">{"'ตัวอย่าง'!$A$1:$O$21"}</definedName>
    <definedName name="ระบบโฟม" localSheetId="0" hidden="1">{"'ตัวอย่าง'!$A$1:$O$21"}</definedName>
    <definedName name="ระบบโฟม" hidden="1">{"'ตัวอย่าง'!$A$1:$O$21"}</definedName>
    <definedName name="ววว" localSheetId="11" hidden="1">{"'TOTAL'!$A$1:$AG$20"}</definedName>
    <definedName name="ววว" localSheetId="0" hidden="1">{"'TOTAL'!$A$1:$AG$20"}</definedName>
    <definedName name="ววว" hidden="1">{"'TOTAL'!$A$1:$AG$20"}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11" hidden="1">{"'ตัวอย่าง'!$A$1:$O$21"}</definedName>
    <definedName name="ห" localSheetId="0" hidden="1">{"'ตัวอย่าง'!$A$1:$O$21"}</definedName>
    <definedName name="ห" hidden="1">{"'ตัวอย่าง'!$A$1:$O$21"}</definedName>
    <definedName name="หนองคาย" localSheetId="11" hidden="1">{"'TOTAL'!$A$1:$AG$20"}</definedName>
    <definedName name="หนองคาย" localSheetId="0" hidden="1">{"'TOTAL'!$A$1:$AG$20"}</definedName>
    <definedName name="หนองคาย" hidden="1">{"'TOTAL'!$A$1:$AG$20"}</definedName>
    <definedName name="ห้าปี" localSheetId="11" hidden="1">{"'Bidfailed'!$D$2:$AB$14","'Bidfailed'!$D$4:$AB$4"}</definedName>
    <definedName name="ห้าปี" hidden="1">{"'Bidfailed'!$D$2:$AB$14","'Bidfailed'!$D$4:$AB$4"}</definedName>
    <definedName name="ๆๆๆๆๆ" localSheetId="11" hidden="1">{"'ตัวอย่าง'!$A$1:$O$21"}</definedName>
    <definedName name="ๆๆๆๆๆ" localSheetId="0" hidden="1">{"'ตัวอย่าง'!$A$1:$O$21"}</definedName>
    <definedName name="ๆๆๆๆๆ" hidden="1">{"'ตัวอย่าง'!$A$1:$O$21"}</definedName>
    <definedName name="가공" localSheetId="11" hidden="1">{"'매출계획'!$D$2"}</definedName>
    <definedName name="가공" hidden="1">{"'매출계획'!$D$2"}</definedName>
    <definedName name="간지" localSheetId="11" hidden="1">{#N/A,#N/A,FALSE,"CCTV"}</definedName>
    <definedName name="간지" hidden="1">{#N/A,#N/A,FALSE,"CCTV"}</definedName>
    <definedName name="갑지" localSheetId="11" hidden="1">{#N/A,#N/A,FALSE,"CCTV"}</definedName>
    <definedName name="갑지" hidden="1">{#N/A,#N/A,FALSE,"CCTV"}</definedName>
    <definedName name="강안" localSheetId="11" hidden="1">{"'매출계획'!$D$2"}</definedName>
    <definedName name="강안" hidden="1">{"'매출계획'!$D$2"}</definedName>
    <definedName name="건조과" localSheetId="11" hidden="1">{"'매출계획'!$D$2"}</definedName>
    <definedName name="건조과" hidden="1">{"'매출계획'!$D$2"}</definedName>
    <definedName name="견적" localSheetId="11" hidden="1">{#N/A,#N/A,FALSE,"CCTV"}</definedName>
    <definedName name="견적" hidden="1">{#N/A,#N/A,FALSE,"CCTV"}</definedName>
    <definedName name="견적2" localSheetId="11" hidden="1">{#N/A,#N/A,FALSE,"CCTV"}</definedName>
    <definedName name="견적2" hidden="1">{#N/A,#N/A,FALSE,"CCTV"}</definedName>
    <definedName name="견적SHEET" localSheetId="11" hidden="1">{#N/A,#N/A,FALSE,"CCTV"}</definedName>
    <definedName name="견적SHEET" hidden="1">{#N/A,#N/A,FALSE,"CCTV"}</definedName>
    <definedName name="그래" localSheetId="11" hidden="1">{"'매출계획'!$D$2"}</definedName>
    <definedName name="그래" hidden="1">{"'매출계획'!$D$2"}</definedName>
    <definedName name="기성보고" localSheetId="11" hidden="1">{#N/A,#N/A,FALSE,"CCTV"}</definedName>
    <definedName name="기성보고" hidden="1">{#N/A,#N/A,FALSE,"CCTV"}</definedName>
    <definedName name="ㄴㄴㄴ" localSheetId="11" hidden="1">{"'매출계획'!$D$2"}</definedName>
    <definedName name="ㄴㄴㄴ" hidden="1">{"'매출계획'!$D$2"}</definedName>
    <definedName name="ㄴㄷㄳ" localSheetId="11" hidden="1">{"'매출계획'!$D$2"}</definedName>
    <definedName name="ㄴㄷㄳ" hidden="1">{"'매출계획'!$D$2"}</definedName>
    <definedName name="ㄴ석ㅎ" localSheetId="11" hidden="1">{"'매출계획'!$D$2"}</definedName>
    <definedName name="ㄴ석ㅎ" hidden="1">{"'매출계획'!$D$2"}</definedName>
    <definedName name="ㄴㅇㄹ호" localSheetId="11" hidden="1">{"'매출계획'!$D$2"}</definedName>
    <definedName name="ㄴㅇㄹ호" hidden="1">{"'매출계획'!$D$2"}</definedName>
    <definedName name="ㄴㅇ론ㄹ" localSheetId="11" hidden="1">{"'매출계획'!$D$2"}</definedName>
    <definedName name="ㄴㅇ론ㄹ" hidden="1">{"'매출계획'!$D$2"}</definedName>
    <definedName name="ㄴㅇㅀ" localSheetId="11" hidden="1">{"'매출계획'!$D$2"}</definedName>
    <definedName name="ㄴㅇㅀ" hidden="1">{"'매출계획'!$D$2"}</definedName>
    <definedName name="ㄴㅇㅁ" localSheetId="11" hidden="1">{"'매출계획'!$D$2"}</definedName>
    <definedName name="ㄴㅇㅁ" hidden="1">{"'매출계획'!$D$2"}</definedName>
    <definedName name="ㄴㅇㅁㅁㄴ" localSheetId="11" hidden="1">{"'매출계획'!$D$2"}</definedName>
    <definedName name="ㄴㅇㅁㅁㄴ" hidden="1">{"'매출계획'!$D$2"}</definedName>
    <definedName name="ㄴㅇㅁㅇㅁㄴ" localSheetId="11" hidden="1">{"'매출계획'!$D$2"}</definedName>
    <definedName name="ㄴㅇㅁㅇㅁㄴ" hidden="1">{"'매출계획'!$D$2"}</definedName>
    <definedName name="ㄴㅇㅎ" localSheetId="11" hidden="1">{"'매출계획'!$D$2"}</definedName>
    <definedName name="ㄴㅇㅎ" hidden="1">{"'매출계획'!$D$2"}</definedName>
    <definedName name="ㄷㄳ" localSheetId="11" hidden="1">{"'매출계획'!$D$2"}</definedName>
    <definedName name="ㄷㄳ" hidden="1">{"'매출계획'!$D$2"}</definedName>
    <definedName name="도장" localSheetId="11" hidden="1">{"'매출계획'!$D$2"}</definedName>
    <definedName name="도장" hidden="1">{"'매출계획'!$D$2"}</definedName>
    <definedName name="도장151" localSheetId="11" hidden="1">{"'매출계획'!$D$2"}</definedName>
    <definedName name="도장151" hidden="1">{"'매출계획'!$D$2"}</definedName>
    <definedName name="도장152" localSheetId="11" hidden="1">{"'매출계획'!$D$2"}</definedName>
    <definedName name="도장152" hidden="1">{"'매출계획'!$D$2"}</definedName>
    <definedName name="도장신" localSheetId="11" hidden="1">{"'매출계획'!$D$2"}</definedName>
    <definedName name="도장신" hidden="1">{"'매출계획'!$D$2"}</definedName>
    <definedName name="ㄹㄹ" localSheetId="11" hidden="1">{"'매출계획'!$D$2"}</definedName>
    <definedName name="ㄹㄹ" hidden="1">{"'매출계획'!$D$2"}</definedName>
    <definedName name="ㄹㄹㄹ" localSheetId="11" hidden="1">{"'매출계획'!$D$2"}</definedName>
    <definedName name="ㄹㄹㄹ" hidden="1">{"'매출계획'!$D$2"}</definedName>
    <definedName name="ㄹ호" localSheetId="11" hidden="1">{"'매출계획'!$D$2"}</definedName>
    <definedName name="ㄹ호" hidden="1">{"'매출계획'!$D$2"}</definedName>
    <definedName name="래그" localSheetId="11" hidden="1">{#N/A,#N/A,FALSE,"CCTV"}</definedName>
    <definedName name="래그" hidden="1">{#N/A,#N/A,FALSE,"CCTV"}</definedName>
    <definedName name="롷" localSheetId="11" hidden="1">{"'매출계획'!$D$2"}</definedName>
    <definedName name="롷" hidden="1">{"'매출계획'!$D$2"}</definedName>
    <definedName name="ㅁ" localSheetId="11" hidden="1">{#N/A,#N/A,FALSE,"CCTV"}</definedName>
    <definedName name="ㅁ" hidden="1">{#N/A,#N/A,FALSE,"CCTV"}</definedName>
    <definedName name="ㅁㄴ" localSheetId="11" hidden="1">{"'매출계획'!$D$2"}</definedName>
    <definedName name="ㅁㄴ" hidden="1">{"'매출계획'!$D$2"}</definedName>
    <definedName name="ㅁㄴㅁㄴㅇ" localSheetId="11" hidden="1">{"'매출계획'!$D$2"}</definedName>
    <definedName name="ㅁㄴㅁㄴㅇ" hidden="1">{"'매출계획'!$D$2"}</definedName>
    <definedName name="ㅁㄹㅇ" localSheetId="11" hidden="1">{"'매출계획'!$D$2"}</definedName>
    <definedName name="ㅁㄹㅇ" hidden="1">{"'매출계획'!$D$2"}</definedName>
    <definedName name="ㅁㅁㅁ" localSheetId="11" hidden="1">{"'매출계획'!$D$2"}</definedName>
    <definedName name="ㅁㅁㅁ" hidden="1">{"'매출계획'!$D$2"}</definedName>
    <definedName name="ㅁㅅ" localSheetId="11" hidden="1">{"'매출계획'!$D$2"}</definedName>
    <definedName name="ㅁㅅ" hidden="1">{"'매출계획'!$D$2"}</definedName>
    <definedName name="ㅁㅇ" localSheetId="11" hidden="1">{"'매출계획'!$D$2"}</definedName>
    <definedName name="ㅁㅇ" hidden="1">{"'매출계획'!$D$2"}</definedName>
    <definedName name="몰라" localSheetId="11" hidden="1">{"'매출계획'!$D$2"}</definedName>
    <definedName name="몰라" hidden="1">{"'매출계획'!$D$2"}</definedName>
    <definedName name="물랭집계1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localSheetId="11" hidden="1">{"'매출계획'!$D$2"}</definedName>
    <definedName name="뭐고" hidden="1">{"'매출계획'!$D$2"}</definedName>
    <definedName name="ㅂㅂㅂ" localSheetId="11" hidden="1">{"'매출계획'!$D$2"}</definedName>
    <definedName name="ㅂㅂㅂ" hidden="1">{"'매출계획'!$D$2"}</definedName>
    <definedName name="ㅂㅈㄷ" localSheetId="11" hidden="1">{"'매출계획'!$D$2"}</definedName>
    <definedName name="ㅂㅈㄷ" hidden="1">{"'매출계획'!$D$2"}</definedName>
    <definedName name="법인세4.6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localSheetId="11" hidden="1">{"'매출계획'!$D$2"}</definedName>
    <definedName name="보고333" hidden="1">{"'매출계획'!$D$2"}</definedName>
    <definedName name="보고3333" localSheetId="11" hidden="1">{"'매출계획'!$D$2"}</definedName>
    <definedName name="보고3333" hidden="1">{"'매출계획'!$D$2"}</definedName>
    <definedName name="사내추가" localSheetId="11" hidden="1">{"'매출계획'!$D$2"}</definedName>
    <definedName name="사내추가" hidden="1">{"'매출계획'!$D$2"}</definedName>
    <definedName name="상각비2" localSheetId="10" hidden="1">#REF!</definedName>
    <definedName name="상각비2" hidden="1">#REF!</definedName>
    <definedName name="샘풀카피" localSheetId="11" hidden="1">{#N/A,#N/A,FALSE,"CCTV"}</definedName>
    <definedName name="샘풀카피" hidden="1">{#N/A,#N/A,FALSE,"CCTV"}</definedName>
    <definedName name="샘플카피2" localSheetId="11" hidden="1">{#N/A,#N/A,FALSE,"CCTV"}</definedName>
    <definedName name="샘플카피2" hidden="1">{#N/A,#N/A,FALSE,"CCTV"}</definedName>
    <definedName name="샘플카피3" localSheetId="11" hidden="1">{#N/A,#N/A,FALSE,"CCTV"}</definedName>
    <definedName name="샘플카피3" hidden="1">{#N/A,#N/A,FALSE,"CCTV"}</definedName>
    <definedName name="생산능력" localSheetId="11" hidden="1">{"'매출계획'!$D$2"}</definedName>
    <definedName name="생산능력" hidden="1">{"'매출계획'!$D$2"}</definedName>
    <definedName name="신조매출" localSheetId="11" hidden="1">{"'매출계획'!$D$2"}</definedName>
    <definedName name="신조매출" hidden="1">{"'매출계획'!$D$2"}</definedName>
    <definedName name="ㅇㅇㅇ" localSheetId="11" hidden="1">{"'매출계획'!$D$2"}</definedName>
    <definedName name="ㅇㅇㅇ" hidden="1">{"'매출계획'!$D$2"}</definedName>
    <definedName name="양" localSheetId="11" hidden="1">{#N/A,#N/A,FALSE,"CCTV"}</definedName>
    <definedName name="양" hidden="1">{#N/A,#N/A,FALSE,"CCTV"}</definedName>
    <definedName name="연습" localSheetId="1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localSheetId="11" hidden="1">{"'매출계획'!$D$2"}</definedName>
    <definedName name="예산" hidden="1">{"'매출계획'!$D$2"}</definedName>
    <definedName name="ㅈㅂㄷㅈ" localSheetId="11" hidden="1">{"'매출계획'!$D$2"}</definedName>
    <definedName name="ㅈㅂㄷㅈ" hidden="1">{"'매출계획'!$D$2"}</definedName>
    <definedName name="ㅈㅈ" localSheetId="11" hidden="1">{"'매출계획'!$D$2"}</definedName>
    <definedName name="ㅈㅈ" hidden="1">{"'매출계획'!$D$2"}</definedName>
    <definedName name="조건2" localSheetId="11" hidden="1">{#N/A,#N/A,FALSE,"CCTV"}</definedName>
    <definedName name="조건2" hidden="1">{#N/A,#N/A,FALSE,"CCTV"}</definedName>
    <definedName name="조립LOAD" localSheetId="11" hidden="1">{"'매출계획'!$D$2"}</definedName>
    <definedName name="조립LOAD" hidden="1">{"'매출계획'!$D$2"}</definedName>
    <definedName name="조정" localSheetId="11" hidden="1">{"'매출계획'!$D$2"}</definedName>
    <definedName name="조정" hidden="1">{"'매출계획'!$D$2"}</definedName>
    <definedName name="증가공수" localSheetId="11" hidden="1">{"'매출계획'!$D$2"}</definedName>
    <definedName name="증가공수" hidden="1">{"'매출계획'!$D$2"}</definedName>
    <definedName name="지ㅣ지" localSheetId="11" hidden="1">{"'매출계획'!$D$2"}</definedName>
    <definedName name="지ㅣ지" hidden="1">{"'매출계획'!$D$2"}</definedName>
    <definedName name="ㅊ퓨" localSheetId="11" hidden="1">{"'매출계획'!$D$2"}</definedName>
    <definedName name="ㅊ퓨" hidden="1">{"'매출계획'!$D$2"}</definedName>
    <definedName name="ㅊ호" localSheetId="11" hidden="1">{"'매출계획'!$D$2"}</definedName>
    <definedName name="ㅊ호" hidden="1">{"'매출계획'!$D$2"}</definedName>
    <definedName name="추가공수" localSheetId="11" hidden="1">{"'매출계획'!$D$2"}</definedName>
    <definedName name="추가공수" hidden="1">{"'매출계획'!$D$2"}</definedName>
    <definedName name="탑재" localSheetId="11" hidden="1">{"'매출계획'!$D$2"}</definedName>
    <definedName name="탑재" hidden="1">{"'매출계획'!$D$2"}</definedName>
    <definedName name="태안도장" localSheetId="1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localSheetId="11" hidden="1">{"'매출계획'!$D$2"}</definedName>
    <definedName name="ㅎㅇㅀㄴㅇㅎ" hidden="1">{"'매출계획'!$D$2"}</definedName>
    <definedName name="ㅎㅎㅎ" localSheetId="11" hidden="1">{"'매출계획'!$D$2"}</definedName>
    <definedName name="ㅎㅎㅎ" hidden="1">{"'매출계획'!$D$2"}</definedName>
    <definedName name="호호" localSheetId="11" hidden="1">{"'매출계획'!$D$2"}</definedName>
    <definedName name="호호" hidden="1">{"'매출계획'!$D$2"}</definedName>
    <definedName name="ㅏㅏㅏ" localSheetId="11" hidden="1">{"'매출계획'!$D$2"}</definedName>
    <definedName name="ㅏㅏㅏ" hidden="1">{"'매출계획'!$D$2"}</definedName>
    <definedName name="ㅓㅓㅓ" localSheetId="11" hidden="1">{"'매출계획'!$D$2"}</definedName>
    <definedName name="ㅓㅓㅓ" hidden="1">{"'매출계획'!$D$2"}</definedName>
    <definedName name="ㅗㅗㅗㅗ" localSheetId="11" hidden="1">{"'매출계획'!$D$2"}</definedName>
    <definedName name="ㅗㅗㅗㅗ" hidden="1">{"'매출계획'!$D$2"}</definedName>
    <definedName name="ㅛ샤" localSheetId="11" hidden="1">{"'매출계획'!$D$2"}</definedName>
    <definedName name="ㅛ샤" hidden="1">{"'매출계획'!$D$2"}</definedName>
    <definedName name="ㅛㅏㄹ" localSheetId="11" hidden="1">{"'매출계획'!$D$2"}</definedName>
    <definedName name="ㅛㅏㄹ" hidden="1">{"'매출계획'!$D$2"}</definedName>
    <definedName name="ㅠ" localSheetId="11" hidden="1">{#N/A,#N/A,FALSE,"CCTV"}</definedName>
    <definedName name="ㅠ" hidden="1">{#N/A,#N/A,FALSE,"CCTV"}</definedName>
    <definedName name="土建" localSheetId="11" hidden="1">{"'照明目录'!$A$1:$H$31"}</definedName>
    <definedName name="土建" localSheetId="0" hidden="1">{"'照明目录'!$A$1:$H$31"}</definedName>
    <definedName name="土建" hidden="1">{"'照明目录'!$A$1:$H$31"}</definedName>
    <definedName name="土建2" localSheetId="11" hidden="1">{"'照明目录'!$A$1:$H$31"}</definedName>
    <definedName name="土建2" localSheetId="0" hidden="1">{"'照明目录'!$A$1:$H$31"}</definedName>
    <definedName name="土建2" hidden="1">{"'照明目录'!$A$1:$H$31"}</definedName>
    <definedName name="好听" localSheetId="11" hidden="1">{"'照明目录'!$A$1:$H$31"}</definedName>
    <definedName name="好听" localSheetId="0" hidden="1">{"'照明目录'!$A$1:$H$31"}</definedName>
    <definedName name="好听" hidden="1">{"'照明目录'!$A$1:$H$31"}</definedName>
    <definedName name="才了" localSheetId="11" hidden="1">{"'照明目录'!$A$1:$H$31"}</definedName>
    <definedName name="才了" localSheetId="0" hidden="1">{"'照明目录'!$A$1:$H$31"}</definedName>
    <definedName name="才了" hidden="1">{"'照明目录'!$A$1:$H$31"}</definedName>
    <definedName name="新" localSheetId="11" hidden="1">{#N/A,#N/A,FALSE,"m66";#N/A,#N/A,FALSE,"m66"}</definedName>
    <definedName name="新" hidden="1">{#N/A,#N/A,FALSE,"m66";#N/A,#N/A,FALSE,"m66"}</definedName>
    <definedName name="春" localSheetId="11" hidden="1">{"'照明目录'!$A$1:$H$31"}</definedName>
    <definedName name="春" localSheetId="0" hidden="1">{"'照明目录'!$A$1:$H$31"}</definedName>
    <definedName name="春" hidden="1">{"'照明目录'!$A$1:$H$31"}</definedName>
    <definedName name="汇编" localSheetId="11" hidden="1">{"'照明目录'!$A$1:$H$31"}</definedName>
    <definedName name="汇编" localSheetId="0" hidden="1">{"'照明目录'!$A$1:$H$31"}</definedName>
    <definedName name="汇编" hidden="1">{"'照明目录'!$A$1:$H$31"}</definedName>
    <definedName name="汇编1" localSheetId="11" hidden="1">{"'照明目录'!$A$1:$H$31"}</definedName>
    <definedName name="汇编1" localSheetId="0" hidden="1">{"'照明目录'!$A$1:$H$31"}</definedName>
    <definedName name="汇编1" hidden="1">{"'照明目录'!$A$1:$H$31"}</definedName>
    <definedName name="石膏破碎及输送" localSheetId="11" hidden="1">{"'照明目录'!$A$1:$H$31"}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11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阿嫂" localSheetId="11" hidden="1">{"'照明目录'!$A$1:$H$31"}</definedName>
    <definedName name="阿嫂" localSheetId="0" hidden="1">{"'照明目录'!$A$1:$H$31"}</definedName>
    <definedName name="阿嫂" hidden="1">{"'照明目录'!$A$1:$H$31"}</definedName>
    <definedName name="阿瑟" localSheetId="11" hidden="1">{"'照明目录'!$A$1:$H$31"}</definedName>
    <definedName name="阿瑟" localSheetId="0" hidden="1">{"'照明目录'!$A$1:$H$31"}</definedName>
    <definedName name="阿瑟" hidden="1">{"'照明目录'!$A$1:$H$31"}</definedName>
    <definedName name="随机配套" localSheetId="11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62913"/>
  <fileRecoveryPr autoRecover="0"/>
</workbook>
</file>

<file path=xl/calcChain.xml><?xml version="1.0" encoding="utf-8"?>
<calcChain xmlns="http://schemas.openxmlformats.org/spreadsheetml/2006/main">
  <c r="R1" i="48" l="1"/>
  <c r="E1" i="48"/>
  <c r="E5" i="48" l="1"/>
  <c r="F15" i="56"/>
  <c r="E11" i="48"/>
  <c r="E10" i="48"/>
  <c r="AE162" i="40"/>
  <c r="AD162" i="40"/>
  <c r="AA162" i="40"/>
  <c r="Y162" i="40"/>
  <c r="V162" i="40"/>
  <c r="U162" i="40"/>
  <c r="T162" i="40"/>
  <c r="AE157" i="40"/>
  <c r="AD157" i="40"/>
  <c r="AC157" i="40"/>
  <c r="AB157" i="40"/>
  <c r="AA157" i="40"/>
  <c r="Z157" i="40"/>
  <c r="W157" i="40"/>
  <c r="V157" i="40"/>
  <c r="U157" i="40"/>
  <c r="T157" i="40"/>
  <c r="Y151" i="40"/>
  <c r="Y157" i="40" s="1"/>
  <c r="X151" i="40"/>
  <c r="X157" i="40" s="1"/>
  <c r="W151" i="40"/>
  <c r="AE138" i="40"/>
  <c r="AE118" i="40" s="1"/>
  <c r="AD138" i="40"/>
  <c r="AD118" i="40" s="1"/>
  <c r="AC138" i="40"/>
  <c r="AB138" i="40"/>
  <c r="AA138" i="40"/>
  <c r="Z138" i="40"/>
  <c r="Z118" i="40" s="1"/>
  <c r="Y138" i="40"/>
  <c r="Y118" i="40" s="1"/>
  <c r="V138" i="40"/>
  <c r="V118" i="40" s="1"/>
  <c r="U138" i="40"/>
  <c r="T138" i="40"/>
  <c r="Y132" i="40"/>
  <c r="X132" i="40"/>
  <c r="X138" i="40" s="1"/>
  <c r="X118" i="40" s="1"/>
  <c r="W132" i="40"/>
  <c r="W112" i="40" s="1"/>
  <c r="AC118" i="40"/>
  <c r="U118" i="40"/>
  <c r="AE117" i="40"/>
  <c r="AD117" i="40"/>
  <c r="AC117" i="40"/>
  <c r="AB117" i="40"/>
  <c r="AA117" i="40"/>
  <c r="Z117" i="40"/>
  <c r="Y117" i="40"/>
  <c r="X117" i="40"/>
  <c r="W117" i="40"/>
  <c r="V117" i="40"/>
  <c r="U117" i="40"/>
  <c r="T117" i="40"/>
  <c r="AE116" i="40"/>
  <c r="AD116" i="40"/>
  <c r="AC116" i="40"/>
  <c r="AB116" i="40"/>
  <c r="AA116" i="40"/>
  <c r="Z116" i="40"/>
  <c r="Y116" i="40"/>
  <c r="X116" i="40"/>
  <c r="W116" i="40"/>
  <c r="V116" i="40"/>
  <c r="U116" i="40"/>
  <c r="T116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AE113" i="40"/>
  <c r="AD113" i="40"/>
  <c r="AC113" i="40"/>
  <c r="AB113" i="40"/>
  <c r="AA113" i="40"/>
  <c r="Z113" i="40"/>
  <c r="Y113" i="40"/>
  <c r="X113" i="40"/>
  <c r="W113" i="40"/>
  <c r="V113" i="40"/>
  <c r="U113" i="40"/>
  <c r="T113" i="40"/>
  <c r="AE112" i="40"/>
  <c r="AD112" i="40"/>
  <c r="AC112" i="40"/>
  <c r="AB112" i="40"/>
  <c r="AA112" i="40"/>
  <c r="Z112" i="40"/>
  <c r="Y112" i="40"/>
  <c r="X112" i="40"/>
  <c r="V112" i="40"/>
  <c r="U112" i="40"/>
  <c r="T112" i="40"/>
  <c r="AE111" i="40"/>
  <c r="AD111" i="40"/>
  <c r="AC111" i="40"/>
  <c r="AB111" i="40"/>
  <c r="AA111" i="40"/>
  <c r="Z111" i="40"/>
  <c r="Y111" i="40"/>
  <c r="X111" i="40"/>
  <c r="W111" i="40"/>
  <c r="V111" i="40"/>
  <c r="U111" i="40"/>
  <c r="T111" i="40"/>
  <c r="AE110" i="40"/>
  <c r="AD110" i="40"/>
  <c r="AC110" i="40"/>
  <c r="AB110" i="40"/>
  <c r="AA110" i="40"/>
  <c r="Z110" i="40"/>
  <c r="Y110" i="40"/>
  <c r="X110" i="40"/>
  <c r="W110" i="40"/>
  <c r="V110" i="40"/>
  <c r="U110" i="40"/>
  <c r="T110" i="40"/>
  <c r="AE109" i="40"/>
  <c r="AD109" i="40"/>
  <c r="AC109" i="40"/>
  <c r="AB109" i="40"/>
  <c r="AA109" i="40"/>
  <c r="Z109" i="40"/>
  <c r="Y109" i="40"/>
  <c r="X109" i="40"/>
  <c r="W109" i="40"/>
  <c r="V109" i="40"/>
  <c r="U109" i="40"/>
  <c r="T109" i="40"/>
  <c r="AE108" i="40"/>
  <c r="AD108" i="40"/>
  <c r="AC108" i="40"/>
  <c r="AB108" i="40"/>
  <c r="AA108" i="40"/>
  <c r="Z108" i="40"/>
  <c r="Y108" i="40"/>
  <c r="X108" i="40"/>
  <c r="W108" i="40"/>
  <c r="V108" i="40"/>
  <c r="U108" i="40"/>
  <c r="T108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AE106" i="40"/>
  <c r="AD106" i="40"/>
  <c r="AC106" i="40"/>
  <c r="AB106" i="40"/>
  <c r="AA106" i="40"/>
  <c r="Z106" i="40"/>
  <c r="Y106" i="40"/>
  <c r="X106" i="40"/>
  <c r="W106" i="40"/>
  <c r="V106" i="40"/>
  <c r="U106" i="40"/>
  <c r="T106" i="40"/>
  <c r="AE105" i="40"/>
  <c r="AD105" i="40"/>
  <c r="AC105" i="40"/>
  <c r="AB105" i="40"/>
  <c r="AA105" i="40"/>
  <c r="Z105" i="40"/>
  <c r="Y105" i="40"/>
  <c r="X105" i="40"/>
  <c r="W105" i="40"/>
  <c r="V105" i="40"/>
  <c r="U105" i="40"/>
  <c r="T105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AE103" i="40"/>
  <c r="AD103" i="40"/>
  <c r="AC103" i="40"/>
  <c r="AB103" i="40"/>
  <c r="AA103" i="40"/>
  <c r="Z103" i="40"/>
  <c r="Y103" i="40"/>
  <c r="X103" i="40"/>
  <c r="W103" i="40"/>
  <c r="V103" i="40"/>
  <c r="U103" i="40"/>
  <c r="T103" i="40"/>
  <c r="AE99" i="40"/>
  <c r="AD99" i="40"/>
  <c r="AC99" i="40"/>
  <c r="AB99" i="40"/>
  <c r="AA99" i="40"/>
  <c r="Z99" i="40"/>
  <c r="Y99" i="40"/>
  <c r="X99" i="40"/>
  <c r="W99" i="40"/>
  <c r="V99" i="40"/>
  <c r="U99" i="40"/>
  <c r="T99" i="40"/>
  <c r="AE80" i="40"/>
  <c r="AD80" i="40"/>
  <c r="AC80" i="40"/>
  <c r="AB80" i="40"/>
  <c r="AB118" i="40" s="1"/>
  <c r="AA80" i="40"/>
  <c r="AA118" i="40" s="1"/>
  <c r="Z80" i="40"/>
  <c r="Y80" i="40"/>
  <c r="X80" i="40"/>
  <c r="W80" i="40"/>
  <c r="V80" i="40"/>
  <c r="U80" i="40"/>
  <c r="T80" i="40"/>
  <c r="T118" i="40" s="1"/>
  <c r="AE60" i="40"/>
  <c r="AD60" i="40"/>
  <c r="AC60" i="40"/>
  <c r="Z60" i="40"/>
  <c r="Y60" i="40"/>
  <c r="X60" i="40"/>
  <c r="U60" i="40"/>
  <c r="AB46" i="40"/>
  <c r="AB60" i="40" s="1"/>
  <c r="AA46" i="40"/>
  <c r="AA60" i="40" s="1"/>
  <c r="W45" i="40"/>
  <c r="W60" i="40" s="1"/>
  <c r="V45" i="40"/>
  <c r="V26" i="40" s="1"/>
  <c r="U45" i="40"/>
  <c r="T45" i="40"/>
  <c r="T60" i="40" s="1"/>
  <c r="AE40" i="40"/>
  <c r="AD40" i="40"/>
  <c r="AC40" i="40"/>
  <c r="AB40" i="40"/>
  <c r="AA40" i="40"/>
  <c r="Z40" i="40"/>
  <c r="Y40" i="40"/>
  <c r="X40" i="40"/>
  <c r="W40" i="40"/>
  <c r="V40" i="40"/>
  <c r="U40" i="40"/>
  <c r="T40" i="40"/>
  <c r="AE39" i="40"/>
  <c r="AD39" i="40"/>
  <c r="AC39" i="40"/>
  <c r="AB39" i="40"/>
  <c r="AA39" i="40"/>
  <c r="Z39" i="40"/>
  <c r="Y39" i="40"/>
  <c r="X39" i="40"/>
  <c r="W39" i="40"/>
  <c r="V39" i="40"/>
  <c r="U39" i="40"/>
  <c r="T39" i="40"/>
  <c r="AE38" i="40"/>
  <c r="AD38" i="40"/>
  <c r="AC38" i="40"/>
  <c r="AB38" i="40"/>
  <c r="AA38" i="40"/>
  <c r="Z38" i="40"/>
  <c r="Y38" i="40"/>
  <c r="X38" i="40"/>
  <c r="W38" i="40"/>
  <c r="V38" i="40"/>
  <c r="U38" i="40"/>
  <c r="T38" i="40"/>
  <c r="AE37" i="40"/>
  <c r="AD37" i="40"/>
  <c r="AC37" i="40"/>
  <c r="AB37" i="40"/>
  <c r="AA37" i="40"/>
  <c r="Z37" i="40"/>
  <c r="Y37" i="40"/>
  <c r="X37" i="40"/>
  <c r="W37" i="40"/>
  <c r="V37" i="40"/>
  <c r="U37" i="40"/>
  <c r="T37" i="40"/>
  <c r="AE36" i="40"/>
  <c r="AD36" i="40"/>
  <c r="AC36" i="40"/>
  <c r="AB36" i="40"/>
  <c r="AA36" i="40"/>
  <c r="Z36" i="40"/>
  <c r="Y36" i="40"/>
  <c r="X36" i="40"/>
  <c r="W36" i="40"/>
  <c r="V36" i="40"/>
  <c r="U36" i="40"/>
  <c r="T36" i="40"/>
  <c r="AE35" i="40"/>
  <c r="AD35" i="40"/>
  <c r="AC35" i="40"/>
  <c r="AB35" i="40"/>
  <c r="AA35" i="40"/>
  <c r="Z35" i="40"/>
  <c r="Y35" i="40"/>
  <c r="X35" i="40"/>
  <c r="W35" i="40"/>
  <c r="V35" i="40"/>
  <c r="U35" i="40"/>
  <c r="T35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AE33" i="40"/>
  <c r="AD33" i="40"/>
  <c r="AC33" i="40"/>
  <c r="AB33" i="40"/>
  <c r="AA33" i="40"/>
  <c r="Z33" i="40"/>
  <c r="Y33" i="40"/>
  <c r="X33" i="40"/>
  <c r="W33" i="40"/>
  <c r="V33" i="40"/>
  <c r="U33" i="40"/>
  <c r="T33" i="40"/>
  <c r="AE32" i="40"/>
  <c r="AD32" i="40"/>
  <c r="AC32" i="40"/>
  <c r="AB32" i="40"/>
  <c r="AA32" i="40"/>
  <c r="Z32" i="40"/>
  <c r="Y32" i="40"/>
  <c r="X32" i="40"/>
  <c r="W32" i="40"/>
  <c r="V32" i="40"/>
  <c r="U32" i="40"/>
  <c r="T32" i="40"/>
  <c r="AE31" i="40"/>
  <c r="AD31" i="40"/>
  <c r="AC31" i="40"/>
  <c r="AB31" i="40"/>
  <c r="AA31" i="40"/>
  <c r="Z31" i="40"/>
  <c r="Y31" i="40"/>
  <c r="X31" i="40"/>
  <c r="W31" i="40"/>
  <c r="V31" i="40"/>
  <c r="U31" i="40"/>
  <c r="T31" i="40"/>
  <c r="AE30" i="40"/>
  <c r="AD30" i="40"/>
  <c r="AC30" i="40"/>
  <c r="AB30" i="40"/>
  <c r="AA30" i="40"/>
  <c r="Z30" i="40"/>
  <c r="Y30" i="40"/>
  <c r="X30" i="40"/>
  <c r="W30" i="40"/>
  <c r="V30" i="40"/>
  <c r="U30" i="40"/>
  <c r="T30" i="40"/>
  <c r="AE29" i="40"/>
  <c r="AD29" i="40"/>
  <c r="AC29" i="40"/>
  <c r="AB29" i="40"/>
  <c r="AA29" i="40"/>
  <c r="Z29" i="40"/>
  <c r="Y29" i="40"/>
  <c r="X29" i="40"/>
  <c r="W29" i="40"/>
  <c r="V29" i="40"/>
  <c r="U29" i="40"/>
  <c r="T29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AE27" i="40"/>
  <c r="AD27" i="40"/>
  <c r="AC27" i="40"/>
  <c r="AB27" i="40"/>
  <c r="AA27" i="40"/>
  <c r="Z27" i="40"/>
  <c r="Y27" i="40"/>
  <c r="X27" i="40"/>
  <c r="W27" i="40"/>
  <c r="V27" i="40"/>
  <c r="U27" i="40"/>
  <c r="T27" i="40"/>
  <c r="AE26" i="40"/>
  <c r="AD26" i="40"/>
  <c r="AC26" i="40"/>
  <c r="AB26" i="40"/>
  <c r="AA26" i="40"/>
  <c r="Z26" i="40"/>
  <c r="Y26" i="40"/>
  <c r="X26" i="40"/>
  <c r="W26" i="40"/>
  <c r="U26" i="40"/>
  <c r="T26" i="40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V60" i="40" l="1"/>
  <c r="W138" i="40"/>
  <c r="W118" i="40" s="1"/>
  <c r="Y8" i="62" l="1"/>
  <c r="Z8" i="62"/>
  <c r="AA8" i="62"/>
  <c r="AB8" i="62"/>
  <c r="AC8" i="62"/>
  <c r="AD8" i="62"/>
  <c r="AE8" i="62"/>
  <c r="AF8" i="62"/>
  <c r="AG8" i="62"/>
  <c r="AH8" i="62"/>
  <c r="AI8" i="62"/>
  <c r="AJ8" i="62"/>
  <c r="G28" i="47"/>
  <c r="G47" i="47"/>
  <c r="G49" i="47"/>
  <c r="G37" i="47"/>
  <c r="G55" i="47"/>
  <c r="G12" i="47"/>
  <c r="V59" i="42"/>
  <c r="S8" i="39"/>
  <c r="R8" i="39"/>
  <c r="Q8" i="39"/>
  <c r="P8" i="39"/>
  <c r="O8" i="39"/>
  <c r="N8" i="39"/>
  <c r="M8" i="39"/>
  <c r="L8" i="39"/>
  <c r="K8" i="39"/>
  <c r="J8" i="39"/>
  <c r="I8" i="39"/>
  <c r="H8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H3" i="55"/>
  <c r="I3" i="55"/>
  <c r="J3" i="55"/>
  <c r="K3" i="55"/>
  <c r="L3" i="55"/>
  <c r="M3" i="55"/>
  <c r="N3" i="55"/>
  <c r="O3" i="55"/>
  <c r="P3" i="55"/>
  <c r="Q3" i="55"/>
  <c r="R3" i="55"/>
  <c r="G3" i="55"/>
  <c r="E36" i="47"/>
  <c r="E54" i="47"/>
  <c r="AT104" i="40"/>
  <c r="O3" i="48"/>
  <c r="P3" i="48"/>
  <c r="Q3" i="48"/>
  <c r="E53" i="47"/>
  <c r="G30" i="47"/>
  <c r="E13" i="47"/>
  <c r="G13" i="47" s="1"/>
  <c r="F18" i="47"/>
  <c r="R68" i="63"/>
  <c r="R69" i="63"/>
  <c r="R70" i="63"/>
  <c r="R71" i="63"/>
  <c r="R72" i="63"/>
  <c r="R73" i="63"/>
  <c r="R74" i="63"/>
  <c r="R75" i="63"/>
  <c r="R76" i="63"/>
  <c r="R207" i="63"/>
  <c r="R206" i="63"/>
  <c r="R205" i="63"/>
  <c r="L198" i="63"/>
  <c r="P198" i="63"/>
  <c r="Q198" i="63"/>
  <c r="R202" i="63"/>
  <c r="J198" i="63"/>
  <c r="O198" i="63"/>
  <c r="M198" i="63"/>
  <c r="I198" i="63"/>
  <c r="H198" i="63"/>
  <c r="Q197" i="63"/>
  <c r="Q199" i="63" s="1"/>
  <c r="P197" i="63"/>
  <c r="O197" i="63"/>
  <c r="O199" i="63" s="1"/>
  <c r="N197" i="63"/>
  <c r="N199" i="63" s="1"/>
  <c r="M197" i="63"/>
  <c r="M199" i="63" s="1"/>
  <c r="L197" i="63"/>
  <c r="L199" i="63" s="1"/>
  <c r="K197" i="63"/>
  <c r="K199" i="63" s="1"/>
  <c r="J197" i="63"/>
  <c r="J199" i="63" s="1"/>
  <c r="I197" i="63"/>
  <c r="I199" i="63" s="1"/>
  <c r="H197" i="63"/>
  <c r="H199" i="63" s="1"/>
  <c r="G197" i="63"/>
  <c r="G199" i="63" s="1"/>
  <c r="F197" i="63"/>
  <c r="F199" i="63" s="1"/>
  <c r="Q185" i="63"/>
  <c r="Q187" i="63" s="1"/>
  <c r="P185" i="63"/>
  <c r="P187" i="63" s="1"/>
  <c r="O185" i="63"/>
  <c r="O187" i="63" s="1"/>
  <c r="N185" i="63"/>
  <c r="N187" i="63" s="1"/>
  <c r="M185" i="63"/>
  <c r="M187" i="63" s="1"/>
  <c r="L185" i="63"/>
  <c r="K185" i="63"/>
  <c r="K187" i="63"/>
  <c r="J185" i="63"/>
  <c r="J187" i="63"/>
  <c r="I185" i="63"/>
  <c r="I187" i="63" s="1"/>
  <c r="H185" i="63"/>
  <c r="H187" i="63" s="1"/>
  <c r="G185" i="63"/>
  <c r="G187" i="63" s="1"/>
  <c r="F185" i="63"/>
  <c r="M174" i="63"/>
  <c r="Q173" i="63"/>
  <c r="R173" i="63" s="1"/>
  <c r="P173" i="63"/>
  <c r="P175" i="63" s="1"/>
  <c r="O173" i="63"/>
  <c r="O175" i="63" s="1"/>
  <c r="N173" i="63"/>
  <c r="M173" i="63"/>
  <c r="M175" i="63" s="1"/>
  <c r="L173" i="63"/>
  <c r="K173" i="63"/>
  <c r="K175" i="63" s="1"/>
  <c r="J173" i="63"/>
  <c r="I173" i="63"/>
  <c r="I175" i="63" s="1"/>
  <c r="H173" i="63"/>
  <c r="H175" i="63" s="1"/>
  <c r="G173" i="63"/>
  <c r="G175" i="63" s="1"/>
  <c r="F173" i="63"/>
  <c r="F175" i="63" s="1"/>
  <c r="R171" i="63"/>
  <c r="R170" i="63"/>
  <c r="J162" i="63"/>
  <c r="R167" i="63"/>
  <c r="O162" i="63"/>
  <c r="G162" i="63"/>
  <c r="R165" i="63"/>
  <c r="Q162" i="63"/>
  <c r="N162" i="63"/>
  <c r="I162" i="63"/>
  <c r="F162" i="63"/>
  <c r="Q161" i="63"/>
  <c r="R161" i="63" s="1"/>
  <c r="P161" i="63"/>
  <c r="P163" i="63"/>
  <c r="O161" i="63"/>
  <c r="O163" i="63" s="1"/>
  <c r="N161" i="63"/>
  <c r="M161" i="63"/>
  <c r="M163" i="63" s="1"/>
  <c r="L161" i="63"/>
  <c r="L163" i="63" s="1"/>
  <c r="K161" i="63"/>
  <c r="K163" i="63" s="1"/>
  <c r="J161" i="63"/>
  <c r="J163" i="63" s="1"/>
  <c r="I161" i="63"/>
  <c r="H161" i="63"/>
  <c r="H163" i="63" s="1"/>
  <c r="G161" i="63"/>
  <c r="G163" i="63" s="1"/>
  <c r="F161" i="63"/>
  <c r="F163" i="63" s="1"/>
  <c r="R158" i="63"/>
  <c r="Q150" i="63"/>
  <c r="R155" i="63"/>
  <c r="R154" i="63"/>
  <c r="O150" i="63"/>
  <c r="K150" i="63"/>
  <c r="G150" i="63"/>
  <c r="N150" i="63"/>
  <c r="I150" i="63"/>
  <c r="R152" i="63"/>
  <c r="M150" i="63"/>
  <c r="J150" i="63"/>
  <c r="Q149" i="63"/>
  <c r="R149" i="63" s="1"/>
  <c r="P149" i="63"/>
  <c r="P151" i="63" s="1"/>
  <c r="O149" i="63"/>
  <c r="O151" i="63" s="1"/>
  <c r="N149" i="63"/>
  <c r="N151" i="63" s="1"/>
  <c r="M149" i="63"/>
  <c r="M151" i="63" s="1"/>
  <c r="L149" i="63"/>
  <c r="L151" i="63" s="1"/>
  <c r="K149" i="63"/>
  <c r="J149" i="63"/>
  <c r="J151" i="63" s="1"/>
  <c r="I149" i="63"/>
  <c r="I151" i="63" s="1"/>
  <c r="H149" i="63"/>
  <c r="H151" i="63" s="1"/>
  <c r="G149" i="63"/>
  <c r="G151" i="63" s="1"/>
  <c r="F149" i="63"/>
  <c r="F151" i="63" s="1"/>
  <c r="R145" i="63"/>
  <c r="M138" i="63"/>
  <c r="R142" i="63"/>
  <c r="L138" i="63"/>
  <c r="K138" i="63"/>
  <c r="P138" i="63"/>
  <c r="H138" i="63"/>
  <c r="Q137" i="63"/>
  <c r="R137" i="63" s="1"/>
  <c r="P137" i="63"/>
  <c r="P139" i="63" s="1"/>
  <c r="O137" i="63"/>
  <c r="O139" i="63" s="1"/>
  <c r="N137" i="63"/>
  <c r="N139" i="63" s="1"/>
  <c r="M137" i="63"/>
  <c r="M139" i="63" s="1"/>
  <c r="L137" i="63"/>
  <c r="L139" i="63" s="1"/>
  <c r="K137" i="63"/>
  <c r="K139" i="63" s="1"/>
  <c r="J137" i="63"/>
  <c r="J139" i="63"/>
  <c r="I137" i="63"/>
  <c r="I139" i="63" s="1"/>
  <c r="H137" i="63"/>
  <c r="H139" i="63" s="1"/>
  <c r="G137" i="63"/>
  <c r="G139" i="63" s="1"/>
  <c r="F137" i="63"/>
  <c r="F139" i="63" s="1"/>
  <c r="R136" i="63"/>
  <c r="O126" i="63"/>
  <c r="R134" i="63"/>
  <c r="Q127" i="63"/>
  <c r="N126" i="63"/>
  <c r="J126" i="63"/>
  <c r="I127" i="63"/>
  <c r="G126" i="63"/>
  <c r="F126" i="63"/>
  <c r="R126" i="63"/>
  <c r="P126" i="63"/>
  <c r="R122" i="63"/>
  <c r="R119" i="63"/>
  <c r="M114" i="63"/>
  <c r="I114" i="63"/>
  <c r="L115" i="63"/>
  <c r="R112" i="63"/>
  <c r="R109" i="63"/>
  <c r="R108" i="63"/>
  <c r="N103" i="63"/>
  <c r="F103" i="63"/>
  <c r="L102" i="63"/>
  <c r="R99" i="63"/>
  <c r="R98" i="63"/>
  <c r="O90" i="63"/>
  <c r="R95" i="63"/>
  <c r="R94" i="63"/>
  <c r="I90" i="63"/>
  <c r="Q90" i="63"/>
  <c r="P90" i="63"/>
  <c r="H90" i="63"/>
  <c r="F91" i="63"/>
  <c r="P91" i="63"/>
  <c r="H91" i="63"/>
  <c r="R88" i="63"/>
  <c r="M78" i="63"/>
  <c r="R86" i="63"/>
  <c r="R85" i="63"/>
  <c r="R84" i="63"/>
  <c r="R83" i="63"/>
  <c r="R82" i="63"/>
  <c r="Q78" i="63"/>
  <c r="K78" i="63"/>
  <c r="I78" i="63"/>
  <c r="O78" i="63"/>
  <c r="N78" i="63"/>
  <c r="F78" i="63"/>
  <c r="H78" i="63"/>
  <c r="Q77" i="63"/>
  <c r="Q79" i="63" s="1"/>
  <c r="P77" i="63"/>
  <c r="P79" i="63" s="1"/>
  <c r="O77" i="63"/>
  <c r="O79" i="63" s="1"/>
  <c r="N77" i="63"/>
  <c r="N79" i="63" s="1"/>
  <c r="M77" i="63"/>
  <c r="M79" i="63" s="1"/>
  <c r="L77" i="63"/>
  <c r="L79" i="63" s="1"/>
  <c r="K77" i="63"/>
  <c r="K79" i="63"/>
  <c r="J77" i="63"/>
  <c r="J79" i="63" s="1"/>
  <c r="I77" i="63"/>
  <c r="I79" i="63" s="1"/>
  <c r="H77" i="63"/>
  <c r="H79" i="63" s="1"/>
  <c r="G77" i="63"/>
  <c r="G79" i="63" s="1"/>
  <c r="F77" i="63"/>
  <c r="F79" i="63"/>
  <c r="M67" i="63"/>
  <c r="L66" i="63"/>
  <c r="N67" i="63"/>
  <c r="G67" i="63"/>
  <c r="Q67" i="63"/>
  <c r="L67" i="63"/>
  <c r="K67" i="63"/>
  <c r="J66" i="63"/>
  <c r="I67" i="63"/>
  <c r="H67" i="63"/>
  <c r="I66" i="63"/>
  <c r="R64" i="63"/>
  <c r="R63" i="63"/>
  <c r="R60" i="63"/>
  <c r="M55" i="63"/>
  <c r="K54" i="63"/>
  <c r="P55" i="63"/>
  <c r="N55" i="63"/>
  <c r="J54" i="63"/>
  <c r="H55" i="63"/>
  <c r="G54" i="63"/>
  <c r="R52" i="63"/>
  <c r="R51" i="63"/>
  <c r="R50" i="63"/>
  <c r="R49" i="63"/>
  <c r="R48" i="63"/>
  <c r="L42" i="63"/>
  <c r="R46" i="63"/>
  <c r="I42" i="63"/>
  <c r="R45" i="63"/>
  <c r="P42" i="63"/>
  <c r="K42" i="63"/>
  <c r="H42" i="63"/>
  <c r="G42" i="63"/>
  <c r="F43" i="63"/>
  <c r="M42" i="63"/>
  <c r="Q41" i="63"/>
  <c r="Q43" i="63" s="1"/>
  <c r="P41" i="63"/>
  <c r="P43" i="63" s="1"/>
  <c r="O41" i="63"/>
  <c r="O43" i="63" s="1"/>
  <c r="N41" i="63"/>
  <c r="N43" i="63" s="1"/>
  <c r="M41" i="63"/>
  <c r="M43" i="63" s="1"/>
  <c r="L41" i="63"/>
  <c r="L43" i="63" s="1"/>
  <c r="K41" i="63"/>
  <c r="J41" i="63"/>
  <c r="J43" i="63" s="1"/>
  <c r="I41" i="63"/>
  <c r="I43" i="63" s="1"/>
  <c r="H41" i="63"/>
  <c r="H43" i="63" s="1"/>
  <c r="G41" i="63"/>
  <c r="G43" i="63"/>
  <c r="R39" i="63"/>
  <c r="R38" i="63"/>
  <c r="R37" i="63"/>
  <c r="R36" i="63"/>
  <c r="R35" i="63"/>
  <c r="Q30" i="63"/>
  <c r="I30" i="63"/>
  <c r="R34" i="63"/>
  <c r="R30" i="63"/>
  <c r="N30" i="63"/>
  <c r="F31" i="63"/>
  <c r="P30" i="63"/>
  <c r="O30" i="63"/>
  <c r="K30" i="63"/>
  <c r="R32" i="63"/>
  <c r="G30" i="63"/>
  <c r="L30" i="63"/>
  <c r="Q29" i="63"/>
  <c r="Q31" i="63"/>
  <c r="P29" i="63"/>
  <c r="P31" i="63" s="1"/>
  <c r="O29" i="63"/>
  <c r="O31" i="63" s="1"/>
  <c r="N29" i="63"/>
  <c r="N31" i="63"/>
  <c r="M29" i="63"/>
  <c r="M31" i="63" s="1"/>
  <c r="L29" i="63"/>
  <c r="L31" i="63" s="1"/>
  <c r="K29" i="63"/>
  <c r="K31" i="63" s="1"/>
  <c r="J29" i="63"/>
  <c r="J31" i="63" s="1"/>
  <c r="I29" i="63"/>
  <c r="I31" i="63" s="1"/>
  <c r="H29" i="63"/>
  <c r="H31" i="63" s="1"/>
  <c r="G29" i="63"/>
  <c r="G31" i="63" s="1"/>
  <c r="R28" i="63"/>
  <c r="R27" i="63"/>
  <c r="R26" i="63"/>
  <c r="L18" i="63"/>
  <c r="R25" i="63"/>
  <c r="R24" i="63"/>
  <c r="K18" i="63"/>
  <c r="R22" i="63"/>
  <c r="P18" i="63"/>
  <c r="R21" i="63"/>
  <c r="Q18" i="63"/>
  <c r="M18" i="63"/>
  <c r="R20" i="63"/>
  <c r="I18" i="63"/>
  <c r="N18" i="63"/>
  <c r="F18" i="63"/>
  <c r="Q17" i="63"/>
  <c r="Q19" i="63" s="1"/>
  <c r="P17" i="63"/>
  <c r="P19" i="63"/>
  <c r="O17" i="63"/>
  <c r="O19" i="63" s="1"/>
  <c r="N17" i="63"/>
  <c r="N19" i="63" s="1"/>
  <c r="M17" i="63"/>
  <c r="M19" i="63" s="1"/>
  <c r="L17" i="63"/>
  <c r="L19" i="63" s="1"/>
  <c r="K17" i="63"/>
  <c r="K19" i="63" s="1"/>
  <c r="J17" i="63"/>
  <c r="J19" i="63" s="1"/>
  <c r="I17" i="63"/>
  <c r="I19" i="63"/>
  <c r="H17" i="63"/>
  <c r="H19" i="63"/>
  <c r="G17" i="63"/>
  <c r="G19" i="63" s="1"/>
  <c r="F17" i="63"/>
  <c r="F19" i="63" s="1"/>
  <c r="R16" i="63"/>
  <c r="R15" i="63"/>
  <c r="R14" i="63"/>
  <c r="O6" i="63"/>
  <c r="G6" i="63"/>
  <c r="R13" i="63"/>
  <c r="R12" i="63"/>
  <c r="R11" i="63"/>
  <c r="N6" i="63"/>
  <c r="F6" i="63"/>
  <c r="K6" i="63"/>
  <c r="R9" i="63"/>
  <c r="P6" i="63"/>
  <c r="M6" i="63"/>
  <c r="L6" i="63"/>
  <c r="J6" i="63"/>
  <c r="H6" i="63"/>
  <c r="Q6" i="63"/>
  <c r="I6" i="63"/>
  <c r="Q5" i="63"/>
  <c r="Q7" i="63"/>
  <c r="P5" i="63"/>
  <c r="P7" i="63"/>
  <c r="O5" i="63"/>
  <c r="O7" i="63" s="1"/>
  <c r="N5" i="63"/>
  <c r="N7" i="63" s="1"/>
  <c r="M5" i="63"/>
  <c r="M7" i="63"/>
  <c r="L5" i="63"/>
  <c r="L7" i="63"/>
  <c r="K5" i="63"/>
  <c r="K7" i="63" s="1"/>
  <c r="J5" i="63"/>
  <c r="J7" i="63" s="1"/>
  <c r="I5" i="63"/>
  <c r="I7" i="63" s="1"/>
  <c r="H5" i="63"/>
  <c r="G5" i="63"/>
  <c r="G7" i="63" s="1"/>
  <c r="F5" i="63"/>
  <c r="F7" i="63" s="1"/>
  <c r="O102" i="63"/>
  <c r="R62" i="63"/>
  <c r="J67" i="63"/>
  <c r="L91" i="63"/>
  <c r="P115" i="63"/>
  <c r="R124" i="63"/>
  <c r="R132" i="63"/>
  <c r="G102" i="63"/>
  <c r="R102" i="63" s="1"/>
  <c r="R59" i="63"/>
  <c r="O54" i="63"/>
  <c r="Q66" i="63"/>
  <c r="I102" i="63"/>
  <c r="Q102" i="63"/>
  <c r="O114" i="63"/>
  <c r="K114" i="63"/>
  <c r="J127" i="63"/>
  <c r="I126" i="63"/>
  <c r="Q126" i="63"/>
  <c r="L55" i="63"/>
  <c r="R110" i="63"/>
  <c r="H115" i="63"/>
  <c r="J55" i="63"/>
  <c r="R57" i="63"/>
  <c r="I54" i="63"/>
  <c r="G66" i="63"/>
  <c r="O66" i="63"/>
  <c r="M91" i="63"/>
  <c r="I115" i="63"/>
  <c r="Q114" i="63"/>
  <c r="R123" i="63"/>
  <c r="K126" i="63"/>
  <c r="F55" i="63"/>
  <c r="P67" i="63"/>
  <c r="R92" i="63"/>
  <c r="R96" i="63"/>
  <c r="L103" i="63"/>
  <c r="F114" i="63"/>
  <c r="N114" i="63"/>
  <c r="H126" i="63"/>
  <c r="K90" i="63"/>
  <c r="H103" i="63"/>
  <c r="H102" i="63"/>
  <c r="G18" i="63"/>
  <c r="O18" i="63"/>
  <c r="R29" i="63"/>
  <c r="M30" i="63"/>
  <c r="N42" i="63"/>
  <c r="M54" i="63"/>
  <c r="K55" i="63"/>
  <c r="I55" i="63"/>
  <c r="Q55" i="63"/>
  <c r="O67" i="63"/>
  <c r="G78" i="63"/>
  <c r="R81" i="63"/>
  <c r="R87" i="63"/>
  <c r="F90" i="63"/>
  <c r="N90" i="63"/>
  <c r="G103" i="63"/>
  <c r="N115" i="63"/>
  <c r="R118" i="63"/>
  <c r="F127" i="63"/>
  <c r="R128" i="63"/>
  <c r="M127" i="63"/>
  <c r="M126" i="63"/>
  <c r="R130" i="63"/>
  <c r="H127" i="63"/>
  <c r="P127" i="63"/>
  <c r="I163" i="63"/>
  <c r="R201" i="63"/>
  <c r="H18" i="63"/>
  <c r="G90" i="63"/>
  <c r="R97" i="63"/>
  <c r="J103" i="63"/>
  <c r="J102" i="63"/>
  <c r="R104" i="63"/>
  <c r="M102" i="63"/>
  <c r="L114" i="63"/>
  <c r="R117" i="63"/>
  <c r="G114" i="63"/>
  <c r="R121" i="63"/>
  <c r="R147" i="63"/>
  <c r="H150" i="63"/>
  <c r="P150" i="63"/>
  <c r="K162" i="63"/>
  <c r="R168" i="63"/>
  <c r="R200" i="63"/>
  <c r="G198" i="63"/>
  <c r="R204" i="63"/>
  <c r="J115" i="63"/>
  <c r="J114" i="63"/>
  <c r="R116" i="63"/>
  <c r="R8" i="63"/>
  <c r="F42" i="63"/>
  <c r="O42" i="63"/>
  <c r="K43" i="63"/>
  <c r="R56" i="63"/>
  <c r="R40" i="63"/>
  <c r="P54" i="63"/>
  <c r="F66" i="63"/>
  <c r="N66" i="63"/>
  <c r="K103" i="63"/>
  <c r="R105" i="63"/>
  <c r="R107" i="63"/>
  <c r="Q115" i="63"/>
  <c r="M115" i="63"/>
  <c r="K127" i="63"/>
  <c r="L127" i="63"/>
  <c r="R140" i="63"/>
  <c r="J138" i="63"/>
  <c r="R141" i="63"/>
  <c r="R143" i="63"/>
  <c r="R160" i="63"/>
  <c r="H162" i="63"/>
  <c r="P162" i="63"/>
  <c r="P103" i="63"/>
  <c r="P102" i="63"/>
  <c r="F30" i="63"/>
  <c r="F67" i="63"/>
  <c r="H7" i="63"/>
  <c r="R10" i="63"/>
  <c r="J18" i="63"/>
  <c r="R23" i="63"/>
  <c r="H30" i="63"/>
  <c r="R33" i="63"/>
  <c r="Q42" i="63"/>
  <c r="J42" i="63"/>
  <c r="R44" i="63"/>
  <c r="Q54" i="63"/>
  <c r="L54" i="63"/>
  <c r="R58" i="63"/>
  <c r="K66" i="63"/>
  <c r="J78" i="63"/>
  <c r="R80" i="63"/>
  <c r="J90" i="63"/>
  <c r="J91" i="63"/>
  <c r="I91" i="63"/>
  <c r="Q91" i="63"/>
  <c r="K102" i="63"/>
  <c r="N127" i="63"/>
  <c r="R131" i="63"/>
  <c r="R133" i="63"/>
  <c r="R135" i="63"/>
  <c r="G138" i="63"/>
  <c r="O138" i="63"/>
  <c r="R153" i="63"/>
  <c r="R156" i="63"/>
  <c r="M162" i="63"/>
  <c r="R194" i="63"/>
  <c r="R208" i="63"/>
  <c r="H54" i="63"/>
  <c r="H66" i="63"/>
  <c r="P66" i="63"/>
  <c r="O103" i="63"/>
  <c r="M103" i="63"/>
  <c r="F115" i="63"/>
  <c r="G115" i="63"/>
  <c r="O115" i="63"/>
  <c r="R164" i="63"/>
  <c r="R162" i="63" s="1"/>
  <c r="R166" i="63"/>
  <c r="R169" i="63"/>
  <c r="R177" i="63"/>
  <c r="G174" i="63"/>
  <c r="R181" i="63"/>
  <c r="M186" i="63"/>
  <c r="F198" i="63"/>
  <c r="N198" i="63"/>
  <c r="J30" i="63"/>
  <c r="F54" i="63"/>
  <c r="N54" i="63"/>
  <c r="M66" i="63"/>
  <c r="L78" i="63"/>
  <c r="M90" i="63"/>
  <c r="K91" i="63"/>
  <c r="R93" i="63"/>
  <c r="R100" i="63"/>
  <c r="F102" i="63"/>
  <c r="N102" i="63"/>
  <c r="I103" i="63"/>
  <c r="Q103" i="63"/>
  <c r="H114" i="63"/>
  <c r="P114" i="63"/>
  <c r="K115" i="63"/>
  <c r="R120" i="63"/>
  <c r="G127" i="63"/>
  <c r="O127" i="63"/>
  <c r="R129" i="63"/>
  <c r="I138" i="63"/>
  <c r="Q138" i="63"/>
  <c r="R144" i="63"/>
  <c r="R146" i="63"/>
  <c r="R148" i="63"/>
  <c r="L150" i="63"/>
  <c r="P199" i="63"/>
  <c r="K198" i="63"/>
  <c r="R203" i="63"/>
  <c r="R47" i="63"/>
  <c r="G55" i="63"/>
  <c r="O55" i="63"/>
  <c r="R61" i="63"/>
  <c r="P78" i="63"/>
  <c r="N91" i="63"/>
  <c r="L90" i="63"/>
  <c r="G91" i="63"/>
  <c r="O91" i="63"/>
  <c r="R106" i="63"/>
  <c r="R111" i="63"/>
  <c r="F138" i="63"/>
  <c r="N138" i="63"/>
  <c r="K151" i="63"/>
  <c r="R157" i="63"/>
  <c r="R159" i="63"/>
  <c r="N163" i="63"/>
  <c r="L162" i="63"/>
  <c r="Q175" i="63"/>
  <c r="L126" i="63"/>
  <c r="F150" i="63"/>
  <c r="I174" i="63"/>
  <c r="Q174" i="63"/>
  <c r="I186" i="63"/>
  <c r="Q186" i="63"/>
  <c r="L187" i="63"/>
  <c r="K186" i="63"/>
  <c r="R195" i="63"/>
  <c r="L174" i="63"/>
  <c r="R182" i="63"/>
  <c r="P174" i="63"/>
  <c r="G186" i="63"/>
  <c r="N186" i="63"/>
  <c r="N174" i="63"/>
  <c r="R180" i="63"/>
  <c r="N175" i="63"/>
  <c r="J174" i="63"/>
  <c r="R190" i="63"/>
  <c r="J175" i="63"/>
  <c r="R193" i="63"/>
  <c r="K174" i="63"/>
  <c r="P186" i="63"/>
  <c r="L186" i="63"/>
  <c r="H186" i="63"/>
  <c r="R179" i="63"/>
  <c r="H174" i="63"/>
  <c r="R178" i="63"/>
  <c r="R189" i="63"/>
  <c r="O186" i="63"/>
  <c r="R188" i="63"/>
  <c r="F187" i="63"/>
  <c r="F186" i="63"/>
  <c r="F174" i="63"/>
  <c r="R176" i="63"/>
  <c r="J186" i="63"/>
  <c r="R191" i="63"/>
  <c r="R183" i="63"/>
  <c r="O174" i="63"/>
  <c r="R192" i="63"/>
  <c r="R196" i="63"/>
  <c r="R184" i="63"/>
  <c r="L175" i="63"/>
  <c r="N6" i="41"/>
  <c r="O6" i="41"/>
  <c r="P6" i="41"/>
  <c r="Q6" i="41"/>
  <c r="R6" i="41"/>
  <c r="S6" i="41"/>
  <c r="M6" i="41"/>
  <c r="AT107" i="40"/>
  <c r="AT106" i="40"/>
  <c r="AT28" i="40"/>
  <c r="AT30" i="40"/>
  <c r="AT29" i="40"/>
  <c r="AT27" i="40"/>
  <c r="E80" i="52"/>
  <c r="K75" i="52"/>
  <c r="E79" i="52"/>
  <c r="F79" i="52" s="1"/>
  <c r="E74" i="52"/>
  <c r="F74" i="52"/>
  <c r="G74" i="52" s="1"/>
  <c r="H74" i="52"/>
  <c r="F80" i="52"/>
  <c r="E46" i="47"/>
  <c r="E46" i="85"/>
  <c r="F26" i="47"/>
  <c r="E23" i="47"/>
  <c r="E26" i="47" s="1"/>
  <c r="F45" i="47"/>
  <c r="E43" i="47"/>
  <c r="E24" i="47"/>
  <c r="F10" i="47"/>
  <c r="E9" i="47"/>
  <c r="E7" i="47"/>
  <c r="E10" i="47" s="1"/>
  <c r="E8" i="47"/>
  <c r="G16" i="47"/>
  <c r="AG111" i="65"/>
  <c r="AH111" i="65"/>
  <c r="AI111" i="65"/>
  <c r="AJ111" i="65"/>
  <c r="AK111" i="65"/>
  <c r="AL111" i="65"/>
  <c r="AM111" i="65"/>
  <c r="AN111" i="65"/>
  <c r="AO111" i="65"/>
  <c r="AP111" i="65"/>
  <c r="AQ111" i="65"/>
  <c r="AF111" i="65"/>
  <c r="G55" i="85"/>
  <c r="E54" i="85"/>
  <c r="G54" i="85" s="1"/>
  <c r="E53" i="85"/>
  <c r="E52" i="85"/>
  <c r="E47" i="85"/>
  <c r="F46" i="85"/>
  <c r="F45" i="85"/>
  <c r="G37" i="85"/>
  <c r="E36" i="85"/>
  <c r="G36" i="85" s="1"/>
  <c r="E35" i="85"/>
  <c r="E34" i="85"/>
  <c r="F27" i="85"/>
  <c r="F26" i="85"/>
  <c r="E26" i="85"/>
  <c r="G18" i="85"/>
  <c r="E17" i="85"/>
  <c r="G17" i="85" s="1"/>
  <c r="E13" i="85"/>
  <c r="G13" i="85" s="1"/>
  <c r="F11" i="85"/>
  <c r="F10" i="85"/>
  <c r="F9" i="85"/>
  <c r="E7" i="85"/>
  <c r="F7" i="85" s="1"/>
  <c r="AG103" i="65"/>
  <c r="AH103" i="65"/>
  <c r="AI103" i="65"/>
  <c r="AJ103" i="65"/>
  <c r="AK103" i="65"/>
  <c r="AL103" i="65"/>
  <c r="AM103" i="65"/>
  <c r="AM102" i="65" s="1"/>
  <c r="AN103" i="65"/>
  <c r="AO103" i="65"/>
  <c r="AO102" i="65" s="1"/>
  <c r="AP103" i="65"/>
  <c r="AQ103" i="65"/>
  <c r="AG104" i="65"/>
  <c r="AH104" i="65"/>
  <c r="AI104" i="65"/>
  <c r="AJ104" i="65"/>
  <c r="AK104" i="65"/>
  <c r="AL104" i="65"/>
  <c r="AM104" i="65"/>
  <c r="AN104" i="65"/>
  <c r="AO104" i="65"/>
  <c r="AP104" i="65"/>
  <c r="AQ104" i="65"/>
  <c r="AF104" i="65"/>
  <c r="AF102" i="65" s="1"/>
  <c r="AF103" i="65"/>
  <c r="AG121" i="65"/>
  <c r="AH121" i="65"/>
  <c r="AH120" i="65" s="1"/>
  <c r="AI121" i="65"/>
  <c r="AJ121" i="65"/>
  <c r="AJ120" i="65" s="1"/>
  <c r="AK121" i="65"/>
  <c r="AL121" i="65"/>
  <c r="AM121" i="65"/>
  <c r="AN121" i="65"/>
  <c r="AO121" i="65"/>
  <c r="AP121" i="65"/>
  <c r="AQ121" i="65"/>
  <c r="AF121" i="65"/>
  <c r="AG118" i="65"/>
  <c r="AH118" i="65"/>
  <c r="AI118" i="65"/>
  <c r="AJ118" i="65"/>
  <c r="AK118" i="65"/>
  <c r="AL118" i="65"/>
  <c r="AL117" i="65"/>
  <c r="AM118" i="65"/>
  <c r="AN118" i="65"/>
  <c r="AN117" i="65" s="1"/>
  <c r="AO118" i="65"/>
  <c r="AP118" i="65"/>
  <c r="AQ118" i="65"/>
  <c r="AF118" i="65"/>
  <c r="AO125" i="65"/>
  <c r="AP125" i="65"/>
  <c r="AQ125" i="65"/>
  <c r="AO126" i="65"/>
  <c r="AP126" i="65"/>
  <c r="AQ126" i="65"/>
  <c r="AO127" i="65"/>
  <c r="AP127" i="65"/>
  <c r="AQ127" i="65"/>
  <c r="AF124" i="65"/>
  <c r="H28" i="56"/>
  <c r="I28" i="56"/>
  <c r="J28" i="56"/>
  <c r="K28" i="56"/>
  <c r="G28" i="56"/>
  <c r="K6" i="41"/>
  <c r="L6" i="41"/>
  <c r="K7" i="41"/>
  <c r="K8" i="41"/>
  <c r="K9" i="41"/>
  <c r="K10" i="41"/>
  <c r="K11" i="41"/>
  <c r="K12" i="41"/>
  <c r="K13" i="41"/>
  <c r="K14" i="41"/>
  <c r="L7" i="41"/>
  <c r="M7" i="41"/>
  <c r="N7" i="41"/>
  <c r="O7" i="41"/>
  <c r="P7" i="41"/>
  <c r="Q7" i="41"/>
  <c r="R7" i="41"/>
  <c r="S7" i="41"/>
  <c r="T7" i="41"/>
  <c r="U7" i="41"/>
  <c r="V7" i="41"/>
  <c r="L8" i="41"/>
  <c r="M8" i="41"/>
  <c r="N8" i="41"/>
  <c r="O8" i="41"/>
  <c r="P8" i="41"/>
  <c r="Q8" i="41"/>
  <c r="R8" i="41"/>
  <c r="S8" i="41"/>
  <c r="T8" i="41"/>
  <c r="U8" i="41"/>
  <c r="V8" i="41"/>
  <c r="L9" i="41"/>
  <c r="M9" i="41"/>
  <c r="N9" i="41"/>
  <c r="O9" i="41"/>
  <c r="P9" i="41"/>
  <c r="Q9" i="41"/>
  <c r="R9" i="41"/>
  <c r="S9" i="41"/>
  <c r="T9" i="41"/>
  <c r="U9" i="41"/>
  <c r="V9" i="41"/>
  <c r="L10" i="41"/>
  <c r="M10" i="41"/>
  <c r="N10" i="41"/>
  <c r="O10" i="41"/>
  <c r="P10" i="41"/>
  <c r="Q10" i="41"/>
  <c r="M22" i="55" s="1"/>
  <c r="R10" i="41"/>
  <c r="S10" i="41"/>
  <c r="T10" i="41"/>
  <c r="U10" i="41"/>
  <c r="V10" i="41"/>
  <c r="L11" i="41"/>
  <c r="M11" i="41"/>
  <c r="N11" i="41"/>
  <c r="O11" i="41"/>
  <c r="P11" i="41"/>
  <c r="Q11" i="41"/>
  <c r="R11" i="41"/>
  <c r="S11" i="41"/>
  <c r="L12" i="41"/>
  <c r="M12" i="41"/>
  <c r="N12" i="41"/>
  <c r="O12" i="41"/>
  <c r="P12" i="41"/>
  <c r="Q12" i="41"/>
  <c r="R12" i="41"/>
  <c r="S12" i="41"/>
  <c r="T12" i="41"/>
  <c r="U12" i="41"/>
  <c r="V12" i="41"/>
  <c r="L13" i="41"/>
  <c r="M13" i="41"/>
  <c r="N13" i="41"/>
  <c r="O13" i="41"/>
  <c r="P13" i="41"/>
  <c r="Q13" i="41"/>
  <c r="R13" i="41"/>
  <c r="S13" i="41"/>
  <c r="T13" i="41"/>
  <c r="U13" i="41"/>
  <c r="V13" i="41"/>
  <c r="L14" i="41"/>
  <c r="M14" i="41"/>
  <c r="N14" i="41"/>
  <c r="O14" i="41"/>
  <c r="P14" i="41"/>
  <c r="Q14" i="41"/>
  <c r="R14" i="41"/>
  <c r="S14" i="41"/>
  <c r="T14" i="41"/>
  <c r="U14" i="41"/>
  <c r="V14" i="41"/>
  <c r="K15" i="41"/>
  <c r="K16" i="41"/>
  <c r="L15" i="41"/>
  <c r="M15" i="41"/>
  <c r="N15" i="41"/>
  <c r="O15" i="41"/>
  <c r="P15" i="41"/>
  <c r="Q15" i="41"/>
  <c r="R15" i="41"/>
  <c r="S15" i="41"/>
  <c r="T15" i="41"/>
  <c r="U15" i="41"/>
  <c r="V15" i="41"/>
  <c r="L16" i="41"/>
  <c r="M16" i="41"/>
  <c r="N16" i="41"/>
  <c r="O16" i="41"/>
  <c r="P16" i="41"/>
  <c r="Q16" i="41"/>
  <c r="R16" i="41"/>
  <c r="S16" i="41"/>
  <c r="T16" i="41"/>
  <c r="U16" i="41"/>
  <c r="V16" i="41"/>
  <c r="K17" i="41"/>
  <c r="AG17" i="84"/>
  <c r="AG15" i="84"/>
  <c r="E17" i="47"/>
  <c r="G54" i="47"/>
  <c r="AP124" i="65"/>
  <c r="AE127" i="65"/>
  <c r="AG124" i="65"/>
  <c r="AH124" i="65"/>
  <c r="AH105" i="65" s="1"/>
  <c r="AI124" i="65"/>
  <c r="AC124" i="65"/>
  <c r="Y61" i="64"/>
  <c r="AL124" i="65"/>
  <c r="AN124" i="65"/>
  <c r="AM124" i="65"/>
  <c r="AK124" i="65"/>
  <c r="AS77" i="65"/>
  <c r="AG72" i="65"/>
  <c r="AG132" i="65" s="1"/>
  <c r="AH72" i="65"/>
  <c r="AH132" i="65" s="1"/>
  <c r="AI72" i="65"/>
  <c r="AI132" i="65"/>
  <c r="AJ72" i="65"/>
  <c r="AJ132" i="65"/>
  <c r="AK72" i="65"/>
  <c r="AK132" i="65" s="1"/>
  <c r="P155" i="41" s="1"/>
  <c r="L31" i="56" s="1"/>
  <c r="AM72" i="65"/>
  <c r="AM132" i="65" s="1"/>
  <c r="AO72" i="65"/>
  <c r="AP72" i="65"/>
  <c r="AQ72" i="65"/>
  <c r="AF72" i="65"/>
  <c r="AF132" i="65" s="1"/>
  <c r="AL72" i="65"/>
  <c r="AL132" i="65"/>
  <c r="AN72" i="65"/>
  <c r="AN132" i="65" s="1"/>
  <c r="AD72" i="65"/>
  <c r="AD132" i="65" s="1"/>
  <c r="AC72" i="65"/>
  <c r="AC132" i="65" s="1"/>
  <c r="AE72" i="65"/>
  <c r="M17" i="39"/>
  <c r="W116" i="41"/>
  <c r="W115" i="41"/>
  <c r="W114" i="41"/>
  <c r="W113" i="41"/>
  <c r="W112" i="41"/>
  <c r="W110" i="41"/>
  <c r="W109" i="41"/>
  <c r="W108" i="41"/>
  <c r="W120" i="41"/>
  <c r="W122" i="41"/>
  <c r="W124" i="41"/>
  <c r="W126" i="41"/>
  <c r="E52" i="47"/>
  <c r="F46" i="47"/>
  <c r="E99" i="40"/>
  <c r="AF97" i="40"/>
  <c r="AM94" i="40"/>
  <c r="AL94" i="40"/>
  <c r="AF93" i="40"/>
  <c r="Q93" i="40"/>
  <c r="P93" i="40"/>
  <c r="O93" i="40"/>
  <c r="N93" i="40"/>
  <c r="M93" i="40"/>
  <c r="L93" i="40"/>
  <c r="K93" i="40"/>
  <c r="J93" i="40"/>
  <c r="I93" i="40"/>
  <c r="H93" i="40"/>
  <c r="G93" i="40"/>
  <c r="F93" i="40"/>
  <c r="AE155" i="37"/>
  <c r="AD155" i="37"/>
  <c r="AC155" i="37"/>
  <c r="AB155" i="37"/>
  <c r="AA155" i="37"/>
  <c r="Z155" i="37"/>
  <c r="Y155" i="37"/>
  <c r="X155" i="37"/>
  <c r="W155" i="37"/>
  <c r="V155" i="37"/>
  <c r="U155" i="37"/>
  <c r="T155" i="37"/>
  <c r="E155" i="37"/>
  <c r="AF154" i="37"/>
  <c r="AF153" i="37"/>
  <c r="AF152" i="37"/>
  <c r="AF151" i="37"/>
  <c r="AF150" i="37"/>
  <c r="AF149" i="37"/>
  <c r="AF148" i="37"/>
  <c r="AF147" i="37"/>
  <c r="AF146" i="37"/>
  <c r="AF145" i="37"/>
  <c r="AF144" i="37"/>
  <c r="AF143" i="37"/>
  <c r="AF142" i="37"/>
  <c r="AF141" i="37"/>
  <c r="AF140" i="37"/>
  <c r="E157" i="40"/>
  <c r="AF156" i="40"/>
  <c r="AF155" i="40"/>
  <c r="AF154" i="40"/>
  <c r="AF153" i="40"/>
  <c r="AF152" i="40"/>
  <c r="AF150" i="40"/>
  <c r="AF149" i="40"/>
  <c r="AF148" i="40"/>
  <c r="AF147" i="40"/>
  <c r="AF146" i="40"/>
  <c r="AF145" i="40"/>
  <c r="AF144" i="40"/>
  <c r="AF143" i="40"/>
  <c r="AF142" i="40"/>
  <c r="I27" i="38"/>
  <c r="I28" i="38"/>
  <c r="J27" i="38"/>
  <c r="J28" i="38" s="1"/>
  <c r="K27" i="38"/>
  <c r="K28" i="38" s="1"/>
  <c r="L27" i="38"/>
  <c r="L28" i="38" s="1"/>
  <c r="M27" i="38"/>
  <c r="N27" i="38"/>
  <c r="N28" i="38" s="1"/>
  <c r="O27" i="38"/>
  <c r="O28" i="38"/>
  <c r="P27" i="38"/>
  <c r="P28" i="38"/>
  <c r="Q27" i="38"/>
  <c r="R27" i="38"/>
  <c r="S27" i="38"/>
  <c r="M28" i="38"/>
  <c r="Q28" i="38"/>
  <c r="R28" i="38"/>
  <c r="S28" i="38"/>
  <c r="H27" i="38"/>
  <c r="D97" i="52" s="1"/>
  <c r="K121" i="52"/>
  <c r="E120" i="52"/>
  <c r="F120" i="52" s="1"/>
  <c r="G120" i="52" s="1"/>
  <c r="H120" i="52"/>
  <c r="AL120" i="65"/>
  <c r="AK120" i="65"/>
  <c r="AG120" i="65"/>
  <c r="AF120" i="65"/>
  <c r="AQ117" i="65"/>
  <c r="AP117" i="65"/>
  <c r="AO117" i="65"/>
  <c r="AK117" i="65"/>
  <c r="AK105" i="65" s="1"/>
  <c r="AJ117" i="65"/>
  <c r="AI117" i="65"/>
  <c r="AI105" i="65" s="1"/>
  <c r="AH117" i="65"/>
  <c r="AG117" i="65"/>
  <c r="AF117" i="65"/>
  <c r="AM117" i="65"/>
  <c r="AF86" i="65"/>
  <c r="AG86" i="65"/>
  <c r="AH86" i="65"/>
  <c r="AI86" i="65"/>
  <c r="AJ86" i="65"/>
  <c r="AK86" i="65"/>
  <c r="AL86" i="65"/>
  <c r="AM86" i="65"/>
  <c r="AN86" i="65"/>
  <c r="AO86" i="65"/>
  <c r="AP86" i="65"/>
  <c r="AQ86" i="65"/>
  <c r="AF87" i="65"/>
  <c r="AG87" i="65"/>
  <c r="AH87" i="65"/>
  <c r="AI87" i="65"/>
  <c r="AJ87" i="65"/>
  <c r="AK87" i="65"/>
  <c r="AL87" i="65"/>
  <c r="AM87" i="65"/>
  <c r="AN87" i="65"/>
  <c r="AO87" i="65"/>
  <c r="AP87" i="65"/>
  <c r="AQ87" i="65"/>
  <c r="AF88" i="65"/>
  <c r="AG88" i="65"/>
  <c r="AH88" i="65"/>
  <c r="AI88" i="65"/>
  <c r="AJ88" i="65"/>
  <c r="AK88" i="65"/>
  <c r="AL88" i="65"/>
  <c r="AM88" i="65"/>
  <c r="AN88" i="65"/>
  <c r="AO88" i="65"/>
  <c r="AP88" i="65"/>
  <c r="AQ88" i="65"/>
  <c r="AF90" i="65"/>
  <c r="AG90" i="65"/>
  <c r="AH90" i="65"/>
  <c r="AI90" i="65"/>
  <c r="AJ90" i="65"/>
  <c r="AK90" i="65"/>
  <c r="AL90" i="65"/>
  <c r="AM90" i="65"/>
  <c r="AN90" i="65"/>
  <c r="AO90" i="65"/>
  <c r="AP90" i="65"/>
  <c r="AQ90" i="65"/>
  <c r="AG85" i="65"/>
  <c r="AH85" i="65"/>
  <c r="AI85" i="65"/>
  <c r="AJ85" i="65"/>
  <c r="AK85" i="65"/>
  <c r="AL85" i="65"/>
  <c r="AM85" i="65"/>
  <c r="AN85" i="65"/>
  <c r="AO85" i="65"/>
  <c r="AO84" i="65"/>
  <c r="AP85" i="65"/>
  <c r="AQ85" i="65"/>
  <c r="AF85" i="65"/>
  <c r="AC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10" i="65"/>
  <c r="AS10" i="65"/>
  <c r="AR11" i="65"/>
  <c r="AS11" i="65"/>
  <c r="AR12" i="65"/>
  <c r="AS12" i="65" s="1"/>
  <c r="AR13" i="65"/>
  <c r="AS13" i="65"/>
  <c r="AD14" i="65"/>
  <c r="AR14" i="65"/>
  <c r="AS14" i="65" s="1"/>
  <c r="AD15" i="65"/>
  <c r="AR15" i="65"/>
  <c r="AC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AR17" i="65"/>
  <c r="AS17" i="65"/>
  <c r="AR18" i="65"/>
  <c r="AS18" i="65" s="1"/>
  <c r="AR19" i="65"/>
  <c r="AS19" i="65" s="1"/>
  <c r="AR20" i="65"/>
  <c r="AS20" i="65"/>
  <c r="AR21" i="65"/>
  <c r="AS21" i="65"/>
  <c r="AR22" i="65"/>
  <c r="AS22" i="65" s="1"/>
  <c r="AD23" i="65"/>
  <c r="AR23" i="65"/>
  <c r="AS23" i="65" s="1"/>
  <c r="AC24" i="65"/>
  <c r="AE24" i="65"/>
  <c r="AF24" i="65"/>
  <c r="AG24" i="65"/>
  <c r="AH24" i="65"/>
  <c r="AI24" i="65"/>
  <c r="AJ24" i="65"/>
  <c r="AK24" i="65"/>
  <c r="AL24" i="65"/>
  <c r="AM24" i="65"/>
  <c r="AN24" i="65"/>
  <c r="AO24" i="65"/>
  <c r="AP24" i="65"/>
  <c r="AQ24" i="65"/>
  <c r="AD25" i="65"/>
  <c r="AR25" i="65"/>
  <c r="AS25" i="65"/>
  <c r="AD26" i="65"/>
  <c r="AR26" i="65"/>
  <c r="AC27" i="65"/>
  <c r="AD27" i="65" s="1"/>
  <c r="AE27" i="65"/>
  <c r="AF27" i="65"/>
  <c r="AG27" i="65"/>
  <c r="AH27" i="65"/>
  <c r="AH134" i="65" s="1"/>
  <c r="AI27" i="65"/>
  <c r="AJ27" i="65"/>
  <c r="AK27" i="65"/>
  <c r="AL27" i="65"/>
  <c r="AM27" i="65"/>
  <c r="AN27" i="65"/>
  <c r="AO27" i="65"/>
  <c r="AP27" i="65"/>
  <c r="AQ27" i="65"/>
  <c r="AD28" i="65"/>
  <c r="AR28" i="65"/>
  <c r="AD29" i="65"/>
  <c r="AR29" i="65"/>
  <c r="AC30" i="65"/>
  <c r="AE30" i="65"/>
  <c r="AF30" i="65"/>
  <c r="AG30" i="65"/>
  <c r="AH30" i="65"/>
  <c r="AI30" i="65"/>
  <c r="AJ30" i="65"/>
  <c r="AK30" i="65"/>
  <c r="AL30" i="65"/>
  <c r="AM30" i="65"/>
  <c r="AN30" i="65"/>
  <c r="AO30" i="65"/>
  <c r="AP30" i="65"/>
  <c r="AQ30" i="65"/>
  <c r="AR31" i="65"/>
  <c r="AR32" i="65"/>
  <c r="AR33" i="65"/>
  <c r="AR34" i="65"/>
  <c r="AR36" i="65"/>
  <c r="AC38" i="65"/>
  <c r="AE38" i="65"/>
  <c r="AF38" i="65"/>
  <c r="AG38" i="65"/>
  <c r="AH38" i="65"/>
  <c r="AI38" i="65"/>
  <c r="AJ38" i="65"/>
  <c r="AK38" i="65"/>
  <c r="AL38" i="65"/>
  <c r="AM38" i="65"/>
  <c r="AN38" i="65"/>
  <c r="AO38" i="65"/>
  <c r="AP38" i="65"/>
  <c r="AQ38" i="65"/>
  <c r="AR39" i="65"/>
  <c r="AS39" i="65"/>
  <c r="AR40" i="65"/>
  <c r="AR41" i="65"/>
  <c r="AS41" i="65"/>
  <c r="AC42" i="65"/>
  <c r="AD42" i="65" s="1"/>
  <c r="AE42" i="65"/>
  <c r="AF42" i="65"/>
  <c r="AG42" i="65"/>
  <c r="AH42" i="65"/>
  <c r="AI42" i="65"/>
  <c r="AJ42" i="65"/>
  <c r="AK42" i="65"/>
  <c r="AL42" i="65"/>
  <c r="AM42" i="65"/>
  <c r="AN42" i="65"/>
  <c r="AO42" i="65"/>
  <c r="AP42" i="65"/>
  <c r="AQ42" i="65"/>
  <c r="AR43" i="65"/>
  <c r="AR44" i="65"/>
  <c r="AD45" i="65"/>
  <c r="AS45" i="65"/>
  <c r="AD46" i="65"/>
  <c r="AS46" i="65"/>
  <c r="AC47" i="65"/>
  <c r="AE47" i="65"/>
  <c r="AD47" i="65" s="1"/>
  <c r="AF47" i="65"/>
  <c r="AG47" i="65"/>
  <c r="AH47" i="65"/>
  <c r="AI47" i="65"/>
  <c r="AJ47" i="65"/>
  <c r="AK47" i="65"/>
  <c r="AL47" i="65"/>
  <c r="AM47" i="65"/>
  <c r="AN47" i="65"/>
  <c r="AO47" i="65"/>
  <c r="AP47" i="65"/>
  <c r="AQ47" i="65"/>
  <c r="AR48" i="65"/>
  <c r="AS48" i="65" s="1"/>
  <c r="AR49" i="65"/>
  <c r="AS49" i="65"/>
  <c r="AD50" i="65"/>
  <c r="AF50" i="65"/>
  <c r="AG50" i="65"/>
  <c r="AH50" i="65"/>
  <c r="AI50" i="65"/>
  <c r="AJ50" i="65"/>
  <c r="AK50" i="65"/>
  <c r="AL50" i="65"/>
  <c r="AM50" i="65"/>
  <c r="AN50" i="65"/>
  <c r="AO50" i="65"/>
  <c r="AP50" i="65"/>
  <c r="AQ50" i="65"/>
  <c r="AR51" i="65"/>
  <c r="AS51" i="65"/>
  <c r="AR52" i="65"/>
  <c r="AS52" i="65"/>
  <c r="AR53" i="65"/>
  <c r="AR54" i="65"/>
  <c r="AS54" i="65" s="1"/>
  <c r="AC55" i="65"/>
  <c r="AD55" i="65" s="1"/>
  <c r="AE55" i="65"/>
  <c r="AF55" i="65"/>
  <c r="AG55" i="65"/>
  <c r="AH55" i="65"/>
  <c r="AI55" i="65"/>
  <c r="AJ55" i="65"/>
  <c r="AK55" i="65"/>
  <c r="AL55" i="65"/>
  <c r="AM55" i="65"/>
  <c r="AN55" i="65"/>
  <c r="AO55" i="65"/>
  <c r="AP55" i="65"/>
  <c r="AQ55" i="65"/>
  <c r="AR56" i="65"/>
  <c r="AS56" i="65"/>
  <c r="AR57" i="65"/>
  <c r="AS57" i="65"/>
  <c r="AC59" i="65"/>
  <c r="AC135" i="65" s="1"/>
  <c r="AE59" i="65"/>
  <c r="AF59" i="65"/>
  <c r="AF135" i="65" s="1"/>
  <c r="K61" i="42" s="1"/>
  <c r="AG59" i="65"/>
  <c r="AH59" i="65"/>
  <c r="AI59" i="65"/>
  <c r="AJ59" i="65"/>
  <c r="AJ135" i="65"/>
  <c r="O61" i="42" s="1"/>
  <c r="AK59" i="65"/>
  <c r="AL59" i="65"/>
  <c r="AL135" i="65"/>
  <c r="Q61" i="42"/>
  <c r="AM59" i="65"/>
  <c r="AM135" i="65"/>
  <c r="R61" i="42"/>
  <c r="AN59" i="65"/>
  <c r="AN135" i="65"/>
  <c r="S61" i="42" s="1"/>
  <c r="AO59" i="65"/>
  <c r="AP59" i="65"/>
  <c r="AP135" i="65"/>
  <c r="U61" i="42" s="1"/>
  <c r="AQ59" i="65"/>
  <c r="AR60" i="65"/>
  <c r="AS60" i="65"/>
  <c r="AC61" i="65"/>
  <c r="AD61" i="65" s="1"/>
  <c r="AE61" i="65"/>
  <c r="AF61" i="65"/>
  <c r="AG61" i="65"/>
  <c r="AG131" i="65"/>
  <c r="AH61" i="65"/>
  <c r="AH131" i="65"/>
  <c r="AI61" i="65"/>
  <c r="AI131" i="65" s="1"/>
  <c r="AJ61" i="65"/>
  <c r="AJ131" i="65"/>
  <c r="AK61" i="65"/>
  <c r="AK131" i="65"/>
  <c r="AL61" i="65"/>
  <c r="AL131" i="65"/>
  <c r="AM61" i="65"/>
  <c r="AN61" i="65"/>
  <c r="AN131" i="65" s="1"/>
  <c r="AO61" i="65"/>
  <c r="AO131" i="65" s="1"/>
  <c r="AP61" i="65"/>
  <c r="AP131" i="65"/>
  <c r="AQ61" i="65"/>
  <c r="AQ131" i="65"/>
  <c r="AR62" i="65"/>
  <c r="AS62" i="65" s="1"/>
  <c r="AR63" i="65"/>
  <c r="AS63" i="65"/>
  <c r="AR64" i="65"/>
  <c r="AS64" i="65" s="1"/>
  <c r="AR65" i="65"/>
  <c r="AS65" i="65" s="1"/>
  <c r="AR66" i="65"/>
  <c r="AS66" i="65" s="1"/>
  <c r="AR67" i="65"/>
  <c r="AS67" i="65" s="1"/>
  <c r="AR68" i="65"/>
  <c r="AS68" i="65" s="1"/>
  <c r="AR69" i="65"/>
  <c r="AS69" i="65"/>
  <c r="AR70" i="65"/>
  <c r="AS70" i="65" s="1"/>
  <c r="AD71" i="65"/>
  <c r="AR71" i="65"/>
  <c r="AS71" i="65" s="1"/>
  <c r="AE132" i="65"/>
  <c r="AR73" i="65"/>
  <c r="AR74" i="65"/>
  <c r="AS74" i="65"/>
  <c r="AR75" i="65"/>
  <c r="AS75" i="65"/>
  <c r="AR76" i="65"/>
  <c r="AS76" i="65" s="1"/>
  <c r="AR78" i="65"/>
  <c r="AS78" i="65" s="1"/>
  <c r="AR79" i="65"/>
  <c r="AS79" i="65"/>
  <c r="AR80" i="65"/>
  <c r="AS80" i="65"/>
  <c r="AR81" i="65"/>
  <c r="AS81" i="65" s="1"/>
  <c r="AR82" i="65"/>
  <c r="AS82" i="65" s="1"/>
  <c r="O84" i="65"/>
  <c r="L85" i="65"/>
  <c r="AE85" i="65"/>
  <c r="AD85" i="65"/>
  <c r="AE86" i="65"/>
  <c r="AD86" i="65" s="1"/>
  <c r="AE87" i="65"/>
  <c r="AD87" i="65" s="1"/>
  <c r="AE88" i="65"/>
  <c r="AD88" i="65"/>
  <c r="AC89" i="65"/>
  <c r="AE90" i="65"/>
  <c r="AD90" i="65"/>
  <c r="O91" i="65"/>
  <c r="AC91" i="65"/>
  <c r="AE92" i="65"/>
  <c r="AD92" i="65" s="1"/>
  <c r="AE93" i="65"/>
  <c r="AD93" i="65" s="1"/>
  <c r="AE94" i="65"/>
  <c r="AD94" i="65"/>
  <c r="AE95" i="65"/>
  <c r="AD95" i="65" s="1"/>
  <c r="AE96" i="65"/>
  <c r="AD96" i="65" s="1"/>
  <c r="AE97" i="65"/>
  <c r="AD97" i="65" s="1"/>
  <c r="AE98" i="65"/>
  <c r="AD98" i="65" s="1"/>
  <c r="AE99" i="65"/>
  <c r="AD99" i="65"/>
  <c r="AE100" i="65"/>
  <c r="AD100" i="65"/>
  <c r="AE101" i="65"/>
  <c r="AD101" i="65" s="1"/>
  <c r="O102" i="65"/>
  <c r="AC102" i="65"/>
  <c r="AD102" i="65" s="1"/>
  <c r="O103" i="65"/>
  <c r="AE103" i="65"/>
  <c r="AD103" i="65" s="1"/>
  <c r="O104" i="65"/>
  <c r="AE104" i="65"/>
  <c r="AD104" i="65"/>
  <c r="O106" i="65"/>
  <c r="AC106" i="65"/>
  <c r="AR106" i="65"/>
  <c r="AE107" i="65"/>
  <c r="AD107" i="65"/>
  <c r="AE108" i="65"/>
  <c r="AE109" i="65"/>
  <c r="AD109" i="65"/>
  <c r="AE110" i="65"/>
  <c r="AD110" i="65"/>
  <c r="AL110" i="65"/>
  <c r="AM110" i="65"/>
  <c r="AN110" i="65"/>
  <c r="AO110" i="65"/>
  <c r="AP110" i="65"/>
  <c r="AQ110" i="65"/>
  <c r="O111" i="65"/>
  <c r="O112" i="65"/>
  <c r="O113" i="65"/>
  <c r="O114" i="65"/>
  <c r="O115" i="65"/>
  <c r="O116" i="65"/>
  <c r="O117" i="65"/>
  <c r="AC117" i="65"/>
  <c r="AE118" i="65"/>
  <c r="AD118" i="65"/>
  <c r="AE119" i="65"/>
  <c r="AD119" i="65"/>
  <c r="AR119" i="65"/>
  <c r="O120" i="65"/>
  <c r="AC120" i="65"/>
  <c r="AE121" i="65"/>
  <c r="AI120" i="65"/>
  <c r="AM120" i="65"/>
  <c r="AN120" i="65"/>
  <c r="AO120" i="65"/>
  <c r="AP120" i="65"/>
  <c r="AQ120" i="65"/>
  <c r="AR122" i="65"/>
  <c r="AR123" i="65"/>
  <c r="AE125" i="65"/>
  <c r="AD125" i="65" s="1"/>
  <c r="AD124" i="65" s="1"/>
  <c r="AE126" i="65"/>
  <c r="AD126" i="65" s="1"/>
  <c r="AD127" i="65"/>
  <c r="AR127" i="65"/>
  <c r="AR128" i="65"/>
  <c r="AS128" i="65" s="1"/>
  <c r="AE124" i="65"/>
  <c r="AQ89" i="65"/>
  <c r="AN102" i="65"/>
  <c r="AI89" i="65"/>
  <c r="AO89" i="65"/>
  <c r="AN89" i="65"/>
  <c r="AO135" i="65"/>
  <c r="T61" i="42" s="1"/>
  <c r="AG135" i="65"/>
  <c r="L61" i="42"/>
  <c r="AQ135" i="65"/>
  <c r="V61" i="42" s="1"/>
  <c r="AD16" i="65"/>
  <c r="AH135" i="65"/>
  <c r="M61" i="42" s="1"/>
  <c r="AK135" i="65"/>
  <c r="P61" i="42" s="1"/>
  <c r="AD30" i="65"/>
  <c r="AE102" i="65"/>
  <c r="AR108" i="65"/>
  <c r="AR85" i="65"/>
  <c r="AN91" i="65"/>
  <c r="AN133" i="65" s="1"/>
  <c r="AF91" i="65"/>
  <c r="AR96" i="65"/>
  <c r="AR93" i="65"/>
  <c r="AL91" i="65"/>
  <c r="AL133" i="65" s="1"/>
  <c r="AR97" i="65"/>
  <c r="AM91" i="65"/>
  <c r="AM133" i="65" s="1"/>
  <c r="R155" i="41" s="1"/>
  <c r="AR118" i="65"/>
  <c r="AR98" i="65"/>
  <c r="AR94" i="65"/>
  <c r="AR92" i="65"/>
  <c r="AJ91" i="65"/>
  <c r="AJ133" i="65" s="1"/>
  <c r="AK91" i="65"/>
  <c r="AK133" i="65"/>
  <c r="AR109" i="65"/>
  <c r="AR107" i="65"/>
  <c r="AR101" i="65"/>
  <c r="AQ91" i="65"/>
  <c r="AQ133" i="65"/>
  <c r="AR99" i="65"/>
  <c r="AR95" i="65"/>
  <c r="AP91" i="65"/>
  <c r="AP133" i="65" s="1"/>
  <c r="AH91" i="65"/>
  <c r="AH133" i="65"/>
  <c r="AE8" i="65"/>
  <c r="AR100" i="65"/>
  <c r="AO91" i="65"/>
  <c r="AO133" i="65" s="1"/>
  <c r="AG91" i="65"/>
  <c r="AG133" i="65"/>
  <c r="AH102" i="65"/>
  <c r="AI91" i="65"/>
  <c r="AI133" i="65" s="1"/>
  <c r="N155" i="41" s="1"/>
  <c r="AP102" i="65"/>
  <c r="AR121" i="65"/>
  <c r="AC84" i="65"/>
  <c r="AE84" i="65" s="1"/>
  <c r="AE89" i="65"/>
  <c r="AD89" i="65"/>
  <c r="AD9" i="65"/>
  <c r="AO83" i="65"/>
  <c r="AL102" i="65"/>
  <c r="AK102" i="65"/>
  <c r="AE131" i="65"/>
  <c r="AQ102" i="65"/>
  <c r="AL105" i="65"/>
  <c r="AR115" i="65"/>
  <c r="AN105" i="65"/>
  <c r="AR112" i="65"/>
  <c r="AR113" i="65"/>
  <c r="AI102" i="65"/>
  <c r="AR116" i="65"/>
  <c r="AR114" i="65"/>
  <c r="AR111" i="65"/>
  <c r="AS111" i="65" s="1"/>
  <c r="AF105" i="65"/>
  <c r="AM7" i="41"/>
  <c r="AO7" i="41"/>
  <c r="AM8" i="41"/>
  <c r="AO8" i="41"/>
  <c r="AM9" i="41"/>
  <c r="AO9" i="41"/>
  <c r="AM10" i="41"/>
  <c r="AO10" i="41"/>
  <c r="AM11" i="41"/>
  <c r="AO11" i="41"/>
  <c r="AM12" i="41"/>
  <c r="AO12" i="41"/>
  <c r="AM13" i="41"/>
  <c r="AO13" i="41"/>
  <c r="AM14" i="41"/>
  <c r="AO14" i="41"/>
  <c r="AM15" i="41"/>
  <c r="AO15" i="41"/>
  <c r="AM16" i="41"/>
  <c r="AO16" i="41"/>
  <c r="AM17" i="41"/>
  <c r="AO17" i="41"/>
  <c r="AM18" i="41"/>
  <c r="AO18" i="41"/>
  <c r="AM19" i="41"/>
  <c r="AO19" i="41"/>
  <c r="AM20" i="41"/>
  <c r="AO20" i="41"/>
  <c r="AM21" i="41"/>
  <c r="AO21" i="41"/>
  <c r="AM22" i="41"/>
  <c r="AO22" i="41"/>
  <c r="AM23" i="41"/>
  <c r="AO23" i="41"/>
  <c r="AM24" i="41"/>
  <c r="AO24" i="41"/>
  <c r="AM25" i="41"/>
  <c r="AO25" i="41"/>
  <c r="AO6" i="41"/>
  <c r="AM6" i="41"/>
  <c r="V17" i="41"/>
  <c r="U17" i="41"/>
  <c r="T17" i="41"/>
  <c r="S17" i="41"/>
  <c r="R17" i="41"/>
  <c r="Q17" i="41"/>
  <c r="P17" i="41"/>
  <c r="O17" i="41"/>
  <c r="N17" i="41"/>
  <c r="M17" i="41"/>
  <c r="L17" i="41"/>
  <c r="K24" i="41"/>
  <c r="L24" i="41"/>
  <c r="M24" i="41"/>
  <c r="N24" i="41"/>
  <c r="O24" i="41"/>
  <c r="P24" i="41"/>
  <c r="Q24" i="41"/>
  <c r="R24" i="41"/>
  <c r="S24" i="41"/>
  <c r="T24" i="41"/>
  <c r="U24" i="41"/>
  <c r="V24" i="41"/>
  <c r="W43" i="41"/>
  <c r="W44" i="41"/>
  <c r="W38" i="41"/>
  <c r="W46" i="41"/>
  <c r="AQ59" i="41"/>
  <c r="AR59" i="41"/>
  <c r="AS64" i="42"/>
  <c r="AM144" i="41"/>
  <c r="AF161" i="40"/>
  <c r="AF163" i="40"/>
  <c r="I17" i="39"/>
  <c r="J17" i="39"/>
  <c r="K17" i="39"/>
  <c r="L17" i="39"/>
  <c r="N17" i="39"/>
  <c r="O17" i="39"/>
  <c r="P17" i="39"/>
  <c r="Q17" i="39"/>
  <c r="R17" i="39"/>
  <c r="S17" i="39"/>
  <c r="H17" i="39"/>
  <c r="G37" i="48"/>
  <c r="H37" i="48"/>
  <c r="I37" i="48"/>
  <c r="J37" i="48"/>
  <c r="K37" i="48"/>
  <c r="L37" i="48"/>
  <c r="M37" i="48"/>
  <c r="N37" i="48"/>
  <c r="O37" i="48"/>
  <c r="P37" i="48"/>
  <c r="Q37" i="48"/>
  <c r="G39" i="48"/>
  <c r="H39" i="48"/>
  <c r="I39" i="48"/>
  <c r="J39" i="48"/>
  <c r="K39" i="48"/>
  <c r="L39" i="48"/>
  <c r="M39" i="48"/>
  <c r="N39" i="48"/>
  <c r="O39" i="48"/>
  <c r="P39" i="48"/>
  <c r="Q39" i="48"/>
  <c r="F39" i="48"/>
  <c r="F37" i="48"/>
  <c r="F5" i="82"/>
  <c r="P21" i="83"/>
  <c r="O21" i="83"/>
  <c r="N21" i="83"/>
  <c r="M21" i="83"/>
  <c r="L21" i="83"/>
  <c r="K21" i="83"/>
  <c r="J21" i="83"/>
  <c r="I21" i="83"/>
  <c r="H21" i="83"/>
  <c r="G21" i="83"/>
  <c r="F21" i="83"/>
  <c r="E21" i="83"/>
  <c r="D21" i="83"/>
  <c r="Q18" i="83"/>
  <c r="Q15" i="83"/>
  <c r="R15" i="83"/>
  <c r="P9" i="83"/>
  <c r="P19" i="83"/>
  <c r="O9" i="83"/>
  <c r="O8" i="83" s="1"/>
  <c r="N9" i="83"/>
  <c r="M9" i="83"/>
  <c r="M19" i="83"/>
  <c r="L9" i="83"/>
  <c r="K9" i="83"/>
  <c r="K19" i="83"/>
  <c r="J9" i="83"/>
  <c r="I9" i="83"/>
  <c r="I19" i="83"/>
  <c r="H9" i="83"/>
  <c r="G9" i="83"/>
  <c r="F9" i="83"/>
  <c r="F19" i="83"/>
  <c r="F7" i="83" s="1"/>
  <c r="E9" i="83"/>
  <c r="E8" i="83" s="1"/>
  <c r="M8" i="83"/>
  <c r="Q5" i="83"/>
  <c r="P5" i="83"/>
  <c r="R31" i="82"/>
  <c r="R51" i="82" s="1"/>
  <c r="O5" i="83"/>
  <c r="Q30" i="82"/>
  <c r="N5" i="83"/>
  <c r="M5" i="83"/>
  <c r="L5" i="83"/>
  <c r="K5" i="83"/>
  <c r="J5" i="83"/>
  <c r="I5" i="83"/>
  <c r="K20" i="82"/>
  <c r="H5" i="83"/>
  <c r="J21" i="82"/>
  <c r="G5" i="83"/>
  <c r="I31" i="82"/>
  <c r="I51" i="82" s="1"/>
  <c r="F5" i="83"/>
  <c r="E5" i="83"/>
  <c r="F4" i="83"/>
  <c r="G4" i="83" s="1"/>
  <c r="H4" i="83" s="1"/>
  <c r="I4" i="83" s="1"/>
  <c r="J4" i="83" s="1"/>
  <c r="K4" i="83" s="1"/>
  <c r="L4" i="83"/>
  <c r="M4" i="83" s="1"/>
  <c r="N4" i="83" s="1"/>
  <c r="O4" i="83" s="1"/>
  <c r="P4" i="83" s="1"/>
  <c r="S56" i="82"/>
  <c r="S60" i="82" s="1"/>
  <c r="R56" i="82"/>
  <c r="R60" i="82"/>
  <c r="Q56" i="82"/>
  <c r="Q60" i="82"/>
  <c r="P56" i="82"/>
  <c r="P60" i="82" s="1"/>
  <c r="O56" i="82"/>
  <c r="O60" i="82" s="1"/>
  <c r="N56" i="82"/>
  <c r="N60" i="82"/>
  <c r="M56" i="82"/>
  <c r="M60" i="82"/>
  <c r="L56" i="82"/>
  <c r="L60" i="82" s="1"/>
  <c r="K56" i="82"/>
  <c r="K60" i="82" s="1"/>
  <c r="J56" i="82"/>
  <c r="J60" i="82"/>
  <c r="I56" i="82"/>
  <c r="I60" i="82"/>
  <c r="H56" i="82"/>
  <c r="H60" i="82" s="1"/>
  <c r="G56" i="82"/>
  <c r="G60" i="82" s="1"/>
  <c r="F56" i="82"/>
  <c r="F60" i="82"/>
  <c r="E56" i="82"/>
  <c r="E60" i="82"/>
  <c r="D56" i="82"/>
  <c r="D60" i="82" s="1"/>
  <c r="S48" i="82"/>
  <c r="S46" i="82"/>
  <c r="S45" i="82"/>
  <c r="S44" i="82"/>
  <c r="S42" i="82"/>
  <c r="S41" i="82"/>
  <c r="N38" i="82"/>
  <c r="K38" i="82"/>
  <c r="F38" i="82"/>
  <c r="R38" i="82"/>
  <c r="P38" i="82"/>
  <c r="O38" i="82"/>
  <c r="M38" i="82"/>
  <c r="J38" i="82"/>
  <c r="E38" i="82"/>
  <c r="D38" i="82"/>
  <c r="S37" i="82"/>
  <c r="S35" i="82"/>
  <c r="F34" i="82"/>
  <c r="E34" i="82"/>
  <c r="D34" i="82"/>
  <c r="S29" i="82"/>
  <c r="F27" i="82"/>
  <c r="E27" i="82"/>
  <c r="D27" i="82"/>
  <c r="F23" i="82"/>
  <c r="E23" i="82"/>
  <c r="D23" i="82"/>
  <c r="S18" i="82"/>
  <c r="E15" i="82"/>
  <c r="D15" i="82"/>
  <c r="D14" i="82"/>
  <c r="S13" i="82"/>
  <c r="E9" i="82"/>
  <c r="F9" i="82"/>
  <c r="D9" i="82"/>
  <c r="S8" i="82"/>
  <c r="S7" i="82"/>
  <c r="E5" i="82"/>
  <c r="D5" i="82"/>
  <c r="AE165" i="37"/>
  <c r="AD165" i="37"/>
  <c r="AC165" i="37"/>
  <c r="AB165" i="37"/>
  <c r="AA165" i="37"/>
  <c r="Z165" i="37"/>
  <c r="Y165" i="37"/>
  <c r="X165" i="37"/>
  <c r="W165" i="37"/>
  <c r="V165" i="37"/>
  <c r="U165" i="37"/>
  <c r="T165" i="37"/>
  <c r="D113" i="52"/>
  <c r="K106" i="52"/>
  <c r="E112" i="52"/>
  <c r="F112" i="52" s="1"/>
  <c r="K107" i="52"/>
  <c r="F111" i="52"/>
  <c r="L20" i="82"/>
  <c r="I30" i="82"/>
  <c r="K8" i="83"/>
  <c r="K7" i="83" s="1"/>
  <c r="M36" i="82"/>
  <c r="L28" i="82"/>
  <c r="L27" i="82" s="1"/>
  <c r="J30" i="82"/>
  <c r="Q31" i="82"/>
  <c r="Q51" i="82" s="1"/>
  <c r="H36" i="82"/>
  <c r="N36" i="82"/>
  <c r="M38" i="48" s="1"/>
  <c r="P31" i="82"/>
  <c r="P51" i="82"/>
  <c r="P17" i="82"/>
  <c r="R28" i="82"/>
  <c r="R27" i="82" s="1"/>
  <c r="R17" i="82"/>
  <c r="O36" i="82"/>
  <c r="K31" i="82"/>
  <c r="K51" i="82" s="1"/>
  <c r="R30" i="82"/>
  <c r="H31" i="82"/>
  <c r="H51" i="82" s="1"/>
  <c r="H17" i="82"/>
  <c r="Q28" i="82"/>
  <c r="Q27" i="82" s="1"/>
  <c r="J28" i="82"/>
  <c r="I21" i="82"/>
  <c r="L31" i="82"/>
  <c r="L51" i="82"/>
  <c r="Q21" i="82"/>
  <c r="K28" i="82"/>
  <c r="K27" i="82" s="1"/>
  <c r="P36" i="82"/>
  <c r="L16" i="82"/>
  <c r="L36" i="82"/>
  <c r="N28" i="82"/>
  <c r="K22" i="82"/>
  <c r="K36" i="82"/>
  <c r="J38" i="48" s="1"/>
  <c r="I28" i="82"/>
  <c r="M20" i="82"/>
  <c r="R21" i="82"/>
  <c r="O31" i="82"/>
  <c r="O51" i="82" s="1"/>
  <c r="O17" i="82"/>
  <c r="L22" i="82"/>
  <c r="S22" i="82"/>
  <c r="J31" i="82"/>
  <c r="J51" i="82"/>
  <c r="J36" i="82"/>
  <c r="I38" i="48" s="1"/>
  <c r="M28" i="82"/>
  <c r="F8" i="83"/>
  <c r="O20" i="82"/>
  <c r="K21" i="82"/>
  <c r="O22" i="82"/>
  <c r="K30" i="82"/>
  <c r="O28" i="82"/>
  <c r="M22" i="82"/>
  <c r="H20" i="82"/>
  <c r="P20" i="82"/>
  <c r="L21" i="82"/>
  <c r="H22" i="82"/>
  <c r="P22" i="82"/>
  <c r="L30" i="82"/>
  <c r="H28" i="82"/>
  <c r="P28" i="82"/>
  <c r="P8" i="83"/>
  <c r="P7" i="83" s="1"/>
  <c r="I20" i="82"/>
  <c r="Q20" i="82"/>
  <c r="M21" i="82"/>
  <c r="I22" i="82"/>
  <c r="Q22" i="82"/>
  <c r="M30" i="82"/>
  <c r="M31" i="82"/>
  <c r="M51" i="82" s="1"/>
  <c r="I8" i="83"/>
  <c r="I7" i="83" s="1"/>
  <c r="J20" i="82"/>
  <c r="R20" i="82"/>
  <c r="N21" i="82"/>
  <c r="J22" i="82"/>
  <c r="R22" i="82"/>
  <c r="N30" i="82"/>
  <c r="N27" i="82" s="1"/>
  <c r="N31" i="82"/>
  <c r="N51" i="82"/>
  <c r="O21" i="82"/>
  <c r="O30" i="82"/>
  <c r="H21" i="82"/>
  <c r="P21" i="82"/>
  <c r="H30" i="82"/>
  <c r="P30" i="82"/>
  <c r="P27" i="82" s="1"/>
  <c r="N20" i="82"/>
  <c r="N22" i="82"/>
  <c r="I38" i="82"/>
  <c r="Q38" i="82"/>
  <c r="S39" i="82"/>
  <c r="L38" i="82"/>
  <c r="H38" i="82"/>
  <c r="H34" i="82"/>
  <c r="G38" i="48"/>
  <c r="M34" i="82"/>
  <c r="P34" i="82"/>
  <c r="O38" i="48"/>
  <c r="K17" i="82"/>
  <c r="Q36" i="82"/>
  <c r="Q34" i="82" s="1"/>
  <c r="L17" i="82"/>
  <c r="R36" i="82"/>
  <c r="Q38" i="48" s="1"/>
  <c r="G20" i="82"/>
  <c r="G15" i="82" s="1"/>
  <c r="G14" i="82" s="1"/>
  <c r="O16" i="82"/>
  <c r="I36" i="82"/>
  <c r="I34" i="82" s="1"/>
  <c r="G30" i="82"/>
  <c r="I10" i="82"/>
  <c r="G21" i="82"/>
  <c r="K24" i="82"/>
  <c r="K6" i="82"/>
  <c r="G36" i="82"/>
  <c r="O24" i="82"/>
  <c r="O6" i="82"/>
  <c r="G28" i="82"/>
  <c r="R24" i="82"/>
  <c r="R23" i="82" s="1"/>
  <c r="R6" i="82"/>
  <c r="J24" i="82"/>
  <c r="J23" i="82" s="1"/>
  <c r="J6" i="82"/>
  <c r="I9" i="48" s="1"/>
  <c r="Q24" i="82"/>
  <c r="Q23" i="82" s="1"/>
  <c r="Q6" i="82"/>
  <c r="J16" i="82"/>
  <c r="P24" i="82"/>
  <c r="P23" i="82" s="1"/>
  <c r="P6" i="82"/>
  <c r="G6" i="82"/>
  <c r="R10" i="82"/>
  <c r="R9" i="82" s="1"/>
  <c r="R19" i="82" s="1"/>
  <c r="L6" i="82"/>
  <c r="K9" i="48" s="1"/>
  <c r="L24" i="82"/>
  <c r="L23" i="82"/>
  <c r="M17" i="82"/>
  <c r="J17" i="82"/>
  <c r="J27" i="82"/>
  <c r="M6" i="82"/>
  <c r="M24" i="82"/>
  <c r="H24" i="82"/>
  <c r="H23" i="82" s="1"/>
  <c r="H6" i="82"/>
  <c r="J10" i="82"/>
  <c r="J9" i="82"/>
  <c r="J19" i="82"/>
  <c r="H27" i="82"/>
  <c r="M16" i="82"/>
  <c r="I24" i="82"/>
  <c r="I23" i="82"/>
  <c r="I6" i="82"/>
  <c r="G31" i="82"/>
  <c r="G51" i="82" s="1"/>
  <c r="N24" i="82"/>
  <c r="N23" i="82" s="1"/>
  <c r="N6" i="82"/>
  <c r="G22" i="82"/>
  <c r="M27" i="82"/>
  <c r="I17" i="82"/>
  <c r="N16" i="82"/>
  <c r="N19" i="82" s="1"/>
  <c r="N17" i="82"/>
  <c r="G16" i="82"/>
  <c r="Q10" i="82"/>
  <c r="G17" i="82"/>
  <c r="I27" i="82"/>
  <c r="Q17" i="82"/>
  <c r="P16" i="82"/>
  <c r="H16" i="82"/>
  <c r="K16" i="82"/>
  <c r="R16" i="82"/>
  <c r="I16" i="82"/>
  <c r="S40" i="82"/>
  <c r="G38" i="82"/>
  <c r="R34" i="82"/>
  <c r="P38" i="48"/>
  <c r="I5" i="82"/>
  <c r="H9" i="48"/>
  <c r="G24" i="82"/>
  <c r="H10" i="82"/>
  <c r="G14" i="48"/>
  <c r="K10" i="82"/>
  <c r="J14" i="48" s="1"/>
  <c r="L5" i="82"/>
  <c r="M23" i="82"/>
  <c r="H14" i="48"/>
  <c r="I9" i="82"/>
  <c r="P10" i="82"/>
  <c r="P9" i="82" s="1"/>
  <c r="P19" i="82" s="1"/>
  <c r="L10" i="82"/>
  <c r="M10" i="82"/>
  <c r="L14" i="48" s="1"/>
  <c r="K23" i="82"/>
  <c r="G10" i="82"/>
  <c r="O23" i="82"/>
  <c r="N10" i="82"/>
  <c r="O10" i="82"/>
  <c r="Q16" i="82"/>
  <c r="I14" i="48"/>
  <c r="Q14" i="48"/>
  <c r="Q5" i="82"/>
  <c r="P9" i="48"/>
  <c r="G23" i="82"/>
  <c r="K9" i="82"/>
  <c r="M14" i="48"/>
  <c r="N9" i="82"/>
  <c r="H9" i="82"/>
  <c r="H19" i="82"/>
  <c r="Y1" i="64"/>
  <c r="Y48" i="64"/>
  <c r="Y39" i="64"/>
  <c r="E18" i="48"/>
  <c r="AD101" i="81"/>
  <c r="AR101" i="81"/>
  <c r="AD102" i="81"/>
  <c r="AR102" i="81"/>
  <c r="AD103" i="81"/>
  <c r="AR103" i="81"/>
  <c r="BC57" i="81"/>
  <c r="BC56" i="81"/>
  <c r="BC54" i="81"/>
  <c r="BC53" i="81"/>
  <c r="BC52" i="81"/>
  <c r="BC51" i="81"/>
  <c r="BC49" i="81"/>
  <c r="BC48" i="81"/>
  <c r="BC32" i="81"/>
  <c r="AU76" i="81"/>
  <c r="AU75" i="81"/>
  <c r="AU74" i="81"/>
  <c r="AU73" i="81"/>
  <c r="AU70" i="81"/>
  <c r="AU69" i="81"/>
  <c r="AU68" i="81"/>
  <c r="AU67" i="81"/>
  <c r="AU66" i="81"/>
  <c r="AU65" i="81"/>
  <c r="AU64" i="81"/>
  <c r="AU63" i="81"/>
  <c r="AU62" i="81"/>
  <c r="AU60" i="81"/>
  <c r="AU57" i="81"/>
  <c r="AU56" i="81"/>
  <c r="AU54" i="81"/>
  <c r="AU53" i="81"/>
  <c r="AU52" i="81"/>
  <c r="AU51" i="81"/>
  <c r="AU49" i="81"/>
  <c r="AU48" i="81"/>
  <c r="AU44" i="81"/>
  <c r="AU43" i="81"/>
  <c r="AU40" i="81"/>
  <c r="AX40" i="81"/>
  <c r="BB40" i="81" s="1"/>
  <c r="BC40" i="81" s="1"/>
  <c r="AY40" i="81"/>
  <c r="AV40" i="81"/>
  <c r="AZ40" i="81"/>
  <c r="AU41" i="81"/>
  <c r="AX41" i="81"/>
  <c r="AY41" i="81"/>
  <c r="AZ41" i="81"/>
  <c r="AZ39" i="81"/>
  <c r="AY39" i="81"/>
  <c r="AV39" i="81" s="1"/>
  <c r="AX39" i="81"/>
  <c r="BB39" i="81" s="1"/>
  <c r="BC39" i="81" s="1"/>
  <c r="AU39" i="81"/>
  <c r="AU37" i="81"/>
  <c r="AU36" i="81"/>
  <c r="AU35" i="81"/>
  <c r="AU34" i="81"/>
  <c r="AU33" i="81"/>
  <c r="AU32" i="81"/>
  <c r="AU31" i="81"/>
  <c r="AU22" i="81"/>
  <c r="AU21" i="81"/>
  <c r="AU20" i="81"/>
  <c r="AU19" i="81"/>
  <c r="AU18" i="81"/>
  <c r="AU17" i="81"/>
  <c r="AU11" i="81"/>
  <c r="AU12" i="81"/>
  <c r="AU13" i="81"/>
  <c r="AU10" i="81"/>
  <c r="AX10" i="81"/>
  <c r="AZ76" i="81"/>
  <c r="AY76" i="81"/>
  <c r="AV76" i="81" s="1"/>
  <c r="AZ75" i="81"/>
  <c r="AY75" i="81"/>
  <c r="AV75" i="81"/>
  <c r="AZ74" i="81"/>
  <c r="AY74" i="81"/>
  <c r="AV74" i="81"/>
  <c r="AZ73" i="81"/>
  <c r="AV73" i="81"/>
  <c r="AY73" i="81"/>
  <c r="AZ70" i="81"/>
  <c r="AV70" i="81"/>
  <c r="BB70" i="81"/>
  <c r="BC70" i="81" s="1"/>
  <c r="AY70" i="81"/>
  <c r="AZ69" i="81"/>
  <c r="AV69" i="81" s="1"/>
  <c r="AY69" i="81"/>
  <c r="AZ68" i="81"/>
  <c r="AY68" i="81"/>
  <c r="AV68" i="81" s="1"/>
  <c r="AZ67" i="81"/>
  <c r="AY67" i="81"/>
  <c r="AV67" i="81" s="1"/>
  <c r="AZ66" i="81"/>
  <c r="AY66" i="81"/>
  <c r="AV66" i="81" s="1"/>
  <c r="AZ65" i="81"/>
  <c r="AY65" i="81"/>
  <c r="AZ64" i="81"/>
  <c r="AV64" i="81" s="1"/>
  <c r="AY64" i="81"/>
  <c r="AZ63" i="81"/>
  <c r="AY63" i="81"/>
  <c r="AV63" i="81" s="1"/>
  <c r="AZ62" i="81"/>
  <c r="AY62" i="81"/>
  <c r="AZ60" i="81"/>
  <c r="AV60" i="81" s="1"/>
  <c r="BB60" i="81" s="1"/>
  <c r="BC60" i="81" s="1"/>
  <c r="AY60" i="81"/>
  <c r="AZ57" i="81"/>
  <c r="AV57" i="81" s="1"/>
  <c r="AY57" i="81"/>
  <c r="AZ56" i="81"/>
  <c r="AY56" i="81"/>
  <c r="AZ54" i="81"/>
  <c r="AV54" i="81" s="1"/>
  <c r="AY54" i="81"/>
  <c r="AZ53" i="81"/>
  <c r="AY53" i="81"/>
  <c r="AV53" i="81"/>
  <c r="AZ52" i="81"/>
  <c r="AY52" i="81"/>
  <c r="AZ51" i="81"/>
  <c r="AY51" i="81"/>
  <c r="AZ49" i="81"/>
  <c r="AY49" i="81"/>
  <c r="AV49" i="81" s="1"/>
  <c r="AZ48" i="81"/>
  <c r="AY48" i="81"/>
  <c r="AZ44" i="81"/>
  <c r="AY44" i="81"/>
  <c r="AV44" i="81" s="1"/>
  <c r="AZ43" i="81"/>
  <c r="AY43" i="81"/>
  <c r="AV43" i="81" s="1"/>
  <c r="BB43" i="81" s="1"/>
  <c r="BC43" i="81" s="1"/>
  <c r="AZ37" i="81"/>
  <c r="AY37" i="81"/>
  <c r="AV37" i="81" s="1"/>
  <c r="AZ36" i="81"/>
  <c r="AY36" i="81"/>
  <c r="AV36" i="81" s="1"/>
  <c r="BB36" i="81" s="1"/>
  <c r="BC36" i="81" s="1"/>
  <c r="AZ35" i="81"/>
  <c r="AV35" i="81"/>
  <c r="AY35" i="81"/>
  <c r="AZ34" i="81"/>
  <c r="AY34" i="81"/>
  <c r="AZ33" i="81"/>
  <c r="AY33" i="81"/>
  <c r="AZ32" i="81"/>
  <c r="AY32" i="81"/>
  <c r="AZ31" i="81"/>
  <c r="AV31" i="81"/>
  <c r="AY31" i="81"/>
  <c r="AY18" i="81"/>
  <c r="AV18" i="81" s="1"/>
  <c r="AZ18" i="81"/>
  <c r="AY19" i="81"/>
  <c r="AZ19" i="81"/>
  <c r="AV19" i="81"/>
  <c r="AY20" i="81"/>
  <c r="AV20" i="81" s="1"/>
  <c r="AZ20" i="81"/>
  <c r="AY21" i="81"/>
  <c r="AV21" i="81" s="1"/>
  <c r="AZ21" i="81"/>
  <c r="AY22" i="81"/>
  <c r="AZ22" i="81"/>
  <c r="AZ17" i="81"/>
  <c r="AY17" i="81"/>
  <c r="AV17" i="81"/>
  <c r="AY11" i="81"/>
  <c r="AZ11" i="81"/>
  <c r="AV11" i="81"/>
  <c r="AY12" i="81"/>
  <c r="AZ12" i="81"/>
  <c r="AV12" i="81" s="1"/>
  <c r="AY13" i="81"/>
  <c r="AZ13" i="81"/>
  <c r="AZ10" i="81"/>
  <c r="AY10" i="81"/>
  <c r="AV10" i="81"/>
  <c r="BB10" i="81" s="1"/>
  <c r="BC10" i="81" s="1"/>
  <c r="AX76" i="81"/>
  <c r="BB76" i="81" s="1"/>
  <c r="BC76" i="81" s="1"/>
  <c r="AX75" i="81"/>
  <c r="AX74" i="81"/>
  <c r="AX73" i="81"/>
  <c r="BB73" i="81" s="1"/>
  <c r="BC73" i="81" s="1"/>
  <c r="AL62" i="81"/>
  <c r="AX63" i="81"/>
  <c r="AX64" i="81"/>
  <c r="AX65" i="81"/>
  <c r="AX66" i="81"/>
  <c r="BB66" i="81" s="1"/>
  <c r="BC66" i="81" s="1"/>
  <c r="AX67" i="81"/>
  <c r="BB67" i="81"/>
  <c r="BC67" i="81" s="1"/>
  <c r="AX68" i="81"/>
  <c r="AX69" i="81"/>
  <c r="AX70" i="81"/>
  <c r="AX62" i="81"/>
  <c r="AX54" i="81"/>
  <c r="AX53" i="81"/>
  <c r="AX52" i="81"/>
  <c r="AX51" i="81"/>
  <c r="AX49" i="81"/>
  <c r="AX48" i="81"/>
  <c r="AX44" i="81"/>
  <c r="AX43" i="81"/>
  <c r="AX32" i="81"/>
  <c r="AX33" i="81"/>
  <c r="AX34" i="81"/>
  <c r="AX35" i="81"/>
  <c r="BB35" i="81" s="1"/>
  <c r="BC35" i="81" s="1"/>
  <c r="AX36" i="81"/>
  <c r="AX37" i="81"/>
  <c r="BB37" i="81"/>
  <c r="BC37" i="81" s="1"/>
  <c r="AX31" i="81"/>
  <c r="AX57" i="81"/>
  <c r="AX56" i="81"/>
  <c r="AX60" i="81"/>
  <c r="AV52" i="81"/>
  <c r="AV48" i="81"/>
  <c r="AV62" i="81"/>
  <c r="BB62" i="81"/>
  <c r="BC62" i="81" s="1"/>
  <c r="BB19" i="81"/>
  <c r="BC19" i="81" s="1"/>
  <c r="AX22" i="81"/>
  <c r="AX21" i="81"/>
  <c r="BB21" i="81" s="1"/>
  <c r="BC21" i="81" s="1"/>
  <c r="AX20" i="81"/>
  <c r="AX19" i="81"/>
  <c r="AX18" i="81"/>
  <c r="AX17" i="81"/>
  <c r="AX13" i="81"/>
  <c r="AX12" i="81"/>
  <c r="AX11" i="81"/>
  <c r="BB11" i="81"/>
  <c r="BC11" i="81" s="1"/>
  <c r="AR127" i="81"/>
  <c r="AS127" i="81" s="1"/>
  <c r="AR126" i="81"/>
  <c r="AD126" i="81"/>
  <c r="AR125" i="81"/>
  <c r="AE125" i="81"/>
  <c r="AD125" i="81" s="1"/>
  <c r="AR124" i="81"/>
  <c r="AE124" i="81"/>
  <c r="AD124" i="81"/>
  <c r="AR123" i="81"/>
  <c r="AC123" i="81"/>
  <c r="AR122" i="81"/>
  <c r="AR121" i="81"/>
  <c r="AQ120" i="81"/>
  <c r="AQ119" i="81"/>
  <c r="AP120" i="81"/>
  <c r="AP119" i="81" s="1"/>
  <c r="AO120" i="81"/>
  <c r="AO119" i="81" s="1"/>
  <c r="AN120" i="81"/>
  <c r="AN119" i="81" s="1"/>
  <c r="AM120" i="81"/>
  <c r="AM119" i="81" s="1"/>
  <c r="AL120" i="81"/>
  <c r="AL119" i="81"/>
  <c r="AK120" i="81"/>
  <c r="AK119" i="81"/>
  <c r="AJ120" i="81"/>
  <c r="AJ119" i="81" s="1"/>
  <c r="AI120" i="81"/>
  <c r="AI119" i="81"/>
  <c r="AH120" i="81"/>
  <c r="AH119" i="81"/>
  <c r="AG120" i="81"/>
  <c r="AG119" i="81" s="1"/>
  <c r="AF120" i="81"/>
  <c r="AE120" i="81"/>
  <c r="AC119" i="81"/>
  <c r="AE119" i="81"/>
  <c r="O119" i="81"/>
  <c r="AR118" i="81"/>
  <c r="AE118" i="81"/>
  <c r="AQ117" i="81"/>
  <c r="AQ116" i="81" s="1"/>
  <c r="AP117" i="81"/>
  <c r="AO117" i="81"/>
  <c r="AO116" i="81"/>
  <c r="AN117" i="81"/>
  <c r="AN116" i="81"/>
  <c r="AM117" i="81"/>
  <c r="AM116" i="81" s="1"/>
  <c r="AL117" i="81"/>
  <c r="AL116" i="81"/>
  <c r="AK117" i="81"/>
  <c r="AK116" i="81"/>
  <c r="AJ117" i="81"/>
  <c r="AJ116" i="81"/>
  <c r="AI117" i="81"/>
  <c r="AI116" i="81" s="1"/>
  <c r="AH117" i="81"/>
  <c r="AH116" i="81"/>
  <c r="AG117" i="81"/>
  <c r="AF117" i="81"/>
  <c r="AE117" i="81"/>
  <c r="AD117" i="81"/>
  <c r="AP116" i="81"/>
  <c r="AC116" i="81"/>
  <c r="O116" i="81"/>
  <c r="AF115" i="81"/>
  <c r="AE115" i="81"/>
  <c r="AD115" i="81" s="1"/>
  <c r="O115" i="81"/>
  <c r="AN114" i="81"/>
  <c r="AI114" i="81"/>
  <c r="AG114" i="81"/>
  <c r="AE114" i="81"/>
  <c r="AD114" i="81"/>
  <c r="O114" i="81"/>
  <c r="AL114" i="81"/>
  <c r="AO113" i="81"/>
  <c r="AM113" i="81"/>
  <c r="AG113" i="81"/>
  <c r="AF113" i="81"/>
  <c r="AE113" i="81"/>
  <c r="AD113" i="81"/>
  <c r="O113" i="81"/>
  <c r="AI113" i="81"/>
  <c r="AN112" i="81"/>
  <c r="AM112" i="81"/>
  <c r="AH112" i="81"/>
  <c r="AF112" i="81"/>
  <c r="AE112" i="81"/>
  <c r="AD112" i="81"/>
  <c r="O112" i="81"/>
  <c r="AJ112" i="81"/>
  <c r="AL112" i="81"/>
  <c r="AH111" i="81"/>
  <c r="AE111" i="81"/>
  <c r="O111" i="81"/>
  <c r="AC110" i="81"/>
  <c r="O110" i="81"/>
  <c r="AQ109" i="81"/>
  <c r="AP109" i="81"/>
  <c r="AO109" i="81"/>
  <c r="AN109" i="81"/>
  <c r="AR109" i="81" s="1"/>
  <c r="AM109" i="81"/>
  <c r="AL109" i="81"/>
  <c r="AE109" i="81"/>
  <c r="AD109" i="81"/>
  <c r="AQ108" i="81"/>
  <c r="AP108" i="81"/>
  <c r="AO108" i="81"/>
  <c r="AN108" i="81"/>
  <c r="AM108" i="81"/>
  <c r="AL108" i="81"/>
  <c r="AR108" i="81" s="1"/>
  <c r="AE108" i="81"/>
  <c r="AD108" i="81" s="1"/>
  <c r="AQ107" i="81"/>
  <c r="AP107" i="81"/>
  <c r="AO107" i="81"/>
  <c r="AN107" i="81"/>
  <c r="AM107" i="81"/>
  <c r="AL107" i="81"/>
  <c r="AR107" i="81" s="1"/>
  <c r="AE107" i="81"/>
  <c r="AD107" i="81"/>
  <c r="AQ106" i="81"/>
  <c r="AP106" i="81"/>
  <c r="AO106" i="81"/>
  <c r="AN106" i="81"/>
  <c r="AM106" i="81"/>
  <c r="AR106" i="81" s="1"/>
  <c r="AL106" i="81"/>
  <c r="AE106" i="81"/>
  <c r="AR105" i="81"/>
  <c r="AC105" i="81"/>
  <c r="AC104" i="81" s="1"/>
  <c r="O105" i="81"/>
  <c r="AQ100" i="81"/>
  <c r="AP100" i="81"/>
  <c r="AO100" i="81"/>
  <c r="AN100" i="81"/>
  <c r="AN90" i="81" s="1"/>
  <c r="AN132" i="81" s="1"/>
  <c r="AM100" i="81"/>
  <c r="AL100" i="81"/>
  <c r="AK100" i="81"/>
  <c r="AJ100" i="81"/>
  <c r="AI100" i="81"/>
  <c r="AH100" i="81"/>
  <c r="AG100" i="81"/>
  <c r="AR100" i="81"/>
  <c r="AF100" i="81"/>
  <c r="AE100" i="81"/>
  <c r="AD100" i="81" s="1"/>
  <c r="AQ99" i="81"/>
  <c r="AP99" i="81"/>
  <c r="AO99" i="81"/>
  <c r="AN99" i="81"/>
  <c r="AM99" i="81"/>
  <c r="AL99" i="81"/>
  <c r="AK99" i="81"/>
  <c r="AJ99" i="81"/>
  <c r="AI99" i="81"/>
  <c r="AH99" i="81"/>
  <c r="AG99" i="81"/>
  <c r="AF99" i="81"/>
  <c r="AE99" i="81"/>
  <c r="AD99" i="81" s="1"/>
  <c r="AQ98" i="81"/>
  <c r="AP98" i="81"/>
  <c r="AO98" i="81"/>
  <c r="AN98" i="81"/>
  <c r="AM98" i="81"/>
  <c r="AL98" i="81"/>
  <c r="AK98" i="81"/>
  <c r="AJ98" i="81"/>
  <c r="AI98" i="81"/>
  <c r="AH98" i="81"/>
  <c r="AG98" i="81"/>
  <c r="AF98" i="81"/>
  <c r="AE98" i="81"/>
  <c r="AD98" i="81"/>
  <c r="AQ97" i="81"/>
  <c r="AP97" i="81"/>
  <c r="AO97" i="81"/>
  <c r="AN97" i="81"/>
  <c r="AM97" i="81"/>
  <c r="AL97" i="81"/>
  <c r="AK97" i="81"/>
  <c r="AJ97" i="81"/>
  <c r="AI97" i="81"/>
  <c r="AH97" i="81"/>
  <c r="AG97" i="81"/>
  <c r="AF97" i="81"/>
  <c r="AE97" i="81"/>
  <c r="AD97" i="81"/>
  <c r="AQ96" i="81"/>
  <c r="AP96" i="81"/>
  <c r="AO96" i="81"/>
  <c r="AN96" i="81"/>
  <c r="AM96" i="81"/>
  <c r="AL96" i="81"/>
  <c r="AK96" i="81"/>
  <c r="AJ96" i="81"/>
  <c r="AI96" i="81"/>
  <c r="AH96" i="81"/>
  <c r="AG96" i="81"/>
  <c r="AF96" i="81"/>
  <c r="AE96" i="81"/>
  <c r="AD96" i="81"/>
  <c r="AQ95" i="81"/>
  <c r="AP95" i="81"/>
  <c r="AO95" i="81"/>
  <c r="AN95" i="81"/>
  <c r="AM95" i="81"/>
  <c r="AL95" i="81"/>
  <c r="AK95" i="81"/>
  <c r="AJ95" i="81"/>
  <c r="AI95" i="81"/>
  <c r="AH95" i="81"/>
  <c r="AG95" i="81"/>
  <c r="AF95" i="81"/>
  <c r="AE95" i="81"/>
  <c r="AD95" i="81" s="1"/>
  <c r="AQ94" i="81"/>
  <c r="AP94" i="81"/>
  <c r="AO94" i="81"/>
  <c r="AN94" i="81"/>
  <c r="AM94" i="81"/>
  <c r="AL94" i="81"/>
  <c r="AK94" i="81"/>
  <c r="AJ94" i="81"/>
  <c r="AI94" i="81"/>
  <c r="AH94" i="81"/>
  <c r="AG94" i="81"/>
  <c r="AR94" i="81"/>
  <c r="AF94" i="81"/>
  <c r="AE94" i="81"/>
  <c r="AD94" i="81" s="1"/>
  <c r="AQ93" i="81"/>
  <c r="AP93" i="81"/>
  <c r="AO93" i="81"/>
  <c r="AN93" i="81"/>
  <c r="AM93" i="81"/>
  <c r="AL93" i="81"/>
  <c r="AK93" i="81"/>
  <c r="AJ93" i="81"/>
  <c r="AI93" i="81"/>
  <c r="AH93" i="81"/>
  <c r="AG93" i="81"/>
  <c r="AF93" i="81"/>
  <c r="AE93" i="81"/>
  <c r="AD93" i="81"/>
  <c r="AQ92" i="81"/>
  <c r="AP92" i="81"/>
  <c r="AO92" i="81"/>
  <c r="AN92" i="81"/>
  <c r="AM92" i="81"/>
  <c r="AL92" i="81"/>
  <c r="AK92" i="81"/>
  <c r="AJ92" i="81"/>
  <c r="AI92" i="81"/>
  <c r="AH92" i="81"/>
  <c r="AG92" i="81"/>
  <c r="AF92" i="81"/>
  <c r="AE92" i="81"/>
  <c r="AD92" i="81"/>
  <c r="AQ91" i="81"/>
  <c r="AP91" i="81"/>
  <c r="AO91" i="81"/>
  <c r="AN91" i="81"/>
  <c r="AM91" i="81"/>
  <c r="AL91" i="81"/>
  <c r="AK91" i="81"/>
  <c r="AJ91" i="81"/>
  <c r="AI91" i="81"/>
  <c r="AH91" i="81"/>
  <c r="AG91" i="81"/>
  <c r="AF91" i="81"/>
  <c r="AE91" i="81"/>
  <c r="AD91" i="81"/>
  <c r="AC90" i="81"/>
  <c r="O90" i="81"/>
  <c r="AQ89" i="81"/>
  <c r="AP89" i="81"/>
  <c r="AO89" i="81"/>
  <c r="AN89" i="81"/>
  <c r="AM89" i="81"/>
  <c r="AL89" i="81"/>
  <c r="AK89" i="81"/>
  <c r="AJ89" i="81"/>
  <c r="AI89" i="81"/>
  <c r="AH89" i="81"/>
  <c r="AG89" i="81"/>
  <c r="AF89" i="81"/>
  <c r="AE89" i="81"/>
  <c r="AD89" i="81"/>
  <c r="AC88" i="81"/>
  <c r="AQ87" i="81"/>
  <c r="AP87" i="81"/>
  <c r="AO87" i="81"/>
  <c r="AN87" i="81"/>
  <c r="AM87" i="81"/>
  <c r="AL87" i="81"/>
  <c r="AK87" i="81"/>
  <c r="AJ87" i="81"/>
  <c r="AI87" i="81"/>
  <c r="AH87" i="81"/>
  <c r="AG87" i="81"/>
  <c r="AF87" i="81"/>
  <c r="AE87" i="81"/>
  <c r="AD87" i="81"/>
  <c r="AQ86" i="81"/>
  <c r="AP86" i="81"/>
  <c r="AO86" i="81"/>
  <c r="AN86" i="81"/>
  <c r="AM86" i="81"/>
  <c r="AL86" i="81"/>
  <c r="AK86" i="81"/>
  <c r="AJ86" i="81"/>
  <c r="AI86" i="81"/>
  <c r="AH86" i="81"/>
  <c r="AG86" i="81"/>
  <c r="AF86" i="81"/>
  <c r="AE86" i="81"/>
  <c r="AD86" i="81"/>
  <c r="AQ85" i="81"/>
  <c r="AP85" i="81"/>
  <c r="AO85" i="81"/>
  <c r="AN85" i="81"/>
  <c r="AM85" i="81"/>
  <c r="AL85" i="81"/>
  <c r="AK85" i="81"/>
  <c r="AJ85" i="81"/>
  <c r="AI85" i="81"/>
  <c r="AH85" i="81"/>
  <c r="AG85" i="81"/>
  <c r="AF85" i="81"/>
  <c r="AE85" i="81"/>
  <c r="AD85" i="81"/>
  <c r="AQ84" i="81"/>
  <c r="AP84" i="81"/>
  <c r="AO84" i="81"/>
  <c r="AN84" i="81"/>
  <c r="AM84" i="81"/>
  <c r="AL84" i="81"/>
  <c r="AK84" i="81"/>
  <c r="AJ84" i="81"/>
  <c r="AI84" i="81"/>
  <c r="AH84" i="81"/>
  <c r="AG84" i="81"/>
  <c r="AF84" i="81"/>
  <c r="AE84" i="81"/>
  <c r="AD84" i="81" s="1"/>
  <c r="L84" i="81"/>
  <c r="O83" i="81"/>
  <c r="AR81" i="81"/>
  <c r="AS81" i="81"/>
  <c r="AR80" i="81"/>
  <c r="AS80" i="81"/>
  <c r="AR79" i="81"/>
  <c r="AS79" i="81" s="1"/>
  <c r="AR78" i="81"/>
  <c r="AS78" i="81" s="1"/>
  <c r="AR77" i="81"/>
  <c r="AS77" i="81"/>
  <c r="AR76" i="81"/>
  <c r="AS76" i="81"/>
  <c r="AR75" i="81"/>
  <c r="AS75" i="81" s="1"/>
  <c r="AR74" i="81"/>
  <c r="AS74" i="81" s="1"/>
  <c r="AR73" i="81"/>
  <c r="AS73" i="81"/>
  <c r="AQ72" i="81"/>
  <c r="AQ131" i="81"/>
  <c r="AP72" i="81"/>
  <c r="AP131" i="81" s="1"/>
  <c r="AO72" i="81"/>
  <c r="AO131" i="81" s="1"/>
  <c r="AN72" i="81"/>
  <c r="AN131" i="81"/>
  <c r="AM72" i="81"/>
  <c r="AM131" i="81"/>
  <c r="AL72" i="81"/>
  <c r="AL131" i="81" s="1"/>
  <c r="AK72" i="81"/>
  <c r="AK131" i="81" s="1"/>
  <c r="AJ72" i="81"/>
  <c r="AJ131" i="81"/>
  <c r="AI72" i="81"/>
  <c r="AI131" i="81"/>
  <c r="AH72" i="81"/>
  <c r="AG72" i="81"/>
  <c r="AG131" i="81"/>
  <c r="AF72" i="81"/>
  <c r="AE72" i="81"/>
  <c r="AD72" i="81" s="1"/>
  <c r="AD131" i="81" s="1"/>
  <c r="AE131" i="81"/>
  <c r="AC72" i="81"/>
  <c r="AC131" i="81" s="1"/>
  <c r="AR71" i="81"/>
  <c r="AS71" i="81" s="1"/>
  <c r="AD71" i="81"/>
  <c r="AR70" i="81"/>
  <c r="AS70" i="81" s="1"/>
  <c r="AR69" i="81"/>
  <c r="AS69" i="81" s="1"/>
  <c r="AR68" i="81"/>
  <c r="AS68" i="81"/>
  <c r="AR67" i="81"/>
  <c r="AS67" i="81"/>
  <c r="AR66" i="81"/>
  <c r="AS66" i="81" s="1"/>
  <c r="AR65" i="81"/>
  <c r="AS65" i="81" s="1"/>
  <c r="AR64" i="81"/>
  <c r="AS64" i="81"/>
  <c r="AR63" i="81"/>
  <c r="AS63" i="81"/>
  <c r="AR62" i="81"/>
  <c r="AS62" i="81" s="1"/>
  <c r="AQ61" i="81"/>
  <c r="AQ130" i="81" s="1"/>
  <c r="AP61" i="81"/>
  <c r="AP130" i="81"/>
  <c r="AO61" i="81"/>
  <c r="AO130" i="81" s="1"/>
  <c r="AN61" i="81"/>
  <c r="AN130" i="81"/>
  <c r="AM61" i="81"/>
  <c r="AM130" i="81"/>
  <c r="AL61" i="81"/>
  <c r="AL130" i="81"/>
  <c r="AK61" i="81"/>
  <c r="AK130" i="81" s="1"/>
  <c r="AJ61" i="81"/>
  <c r="AJ130" i="81"/>
  <c r="AI61" i="81"/>
  <c r="AH61" i="81"/>
  <c r="AH130" i="81" s="1"/>
  <c r="AG61" i="81"/>
  <c r="AG130" i="81"/>
  <c r="AF61" i="81"/>
  <c r="AF130" i="81"/>
  <c r="AC61" i="81"/>
  <c r="AR60" i="81"/>
  <c r="AS60" i="81" s="1"/>
  <c r="AQ59" i="81"/>
  <c r="AP59" i="81"/>
  <c r="AO59" i="81"/>
  <c r="AN59" i="81"/>
  <c r="AM59" i="81"/>
  <c r="AL59" i="81"/>
  <c r="AL134" i="81"/>
  <c r="AK59" i="81"/>
  <c r="AK134" i="81"/>
  <c r="AJ59" i="81"/>
  <c r="AI59" i="81"/>
  <c r="AH59" i="81"/>
  <c r="AG59" i="81"/>
  <c r="AF59" i="81"/>
  <c r="AE59" i="81"/>
  <c r="AC59" i="81"/>
  <c r="AR57" i="81"/>
  <c r="AS57" i="81" s="1"/>
  <c r="AR56" i="81"/>
  <c r="AS56" i="81"/>
  <c r="AQ55" i="81"/>
  <c r="AQ134" i="81"/>
  <c r="AP55" i="81"/>
  <c r="AO55" i="81"/>
  <c r="AO134" i="81"/>
  <c r="AN55" i="81"/>
  <c r="AN134" i="81"/>
  <c r="AM55" i="81"/>
  <c r="AM134" i="81" s="1"/>
  <c r="AL55" i="81"/>
  <c r="AK55" i="81"/>
  <c r="AJ55" i="81"/>
  <c r="AJ134" i="81"/>
  <c r="AI55" i="81"/>
  <c r="AI134" i="81"/>
  <c r="AH55" i="81"/>
  <c r="AH134" i="81" s="1"/>
  <c r="AG55" i="81"/>
  <c r="AG134" i="81" s="1"/>
  <c r="AF55" i="81"/>
  <c r="AE55" i="81"/>
  <c r="AC55" i="81"/>
  <c r="AR54" i="81"/>
  <c r="AS54" i="81" s="1"/>
  <c r="AR53" i="81"/>
  <c r="AR52" i="81"/>
  <c r="AS52" i="81" s="1"/>
  <c r="AR51" i="81"/>
  <c r="AS51" i="81"/>
  <c r="AQ50" i="81"/>
  <c r="AQ133" i="81"/>
  <c r="AP50" i="81"/>
  <c r="AO50" i="81"/>
  <c r="AN50" i="81"/>
  <c r="AM50" i="81"/>
  <c r="AL50" i="81"/>
  <c r="AK50" i="81"/>
  <c r="AJ50" i="81"/>
  <c r="AI50" i="81"/>
  <c r="AI133" i="81"/>
  <c r="AH50" i="81"/>
  <c r="AG50" i="81"/>
  <c r="AF50" i="81"/>
  <c r="AD50" i="81"/>
  <c r="AR49" i="81"/>
  <c r="AS49" i="81" s="1"/>
  <c r="AR48" i="81"/>
  <c r="AS48" i="81"/>
  <c r="AQ47" i="81"/>
  <c r="AP47" i="81"/>
  <c r="AO47" i="81"/>
  <c r="AN47" i="81"/>
  <c r="AM47" i="81"/>
  <c r="AL47" i="81"/>
  <c r="AK47" i="81"/>
  <c r="AJ47" i="81"/>
  <c r="AI47" i="81"/>
  <c r="AH47" i="81"/>
  <c r="AG47" i="81"/>
  <c r="AR47" i="81" s="1"/>
  <c r="AS47" i="81" s="1"/>
  <c r="AF47" i="81"/>
  <c r="AE47" i="81"/>
  <c r="AC47" i="81"/>
  <c r="AD47" i="81" s="1"/>
  <c r="AS46" i="81"/>
  <c r="AD46" i="81"/>
  <c r="AS45" i="81"/>
  <c r="AD45" i="81"/>
  <c r="AR44" i="81"/>
  <c r="AS44" i="81"/>
  <c r="AR43" i="81"/>
  <c r="AQ42" i="81"/>
  <c r="AP42" i="81"/>
  <c r="AO42" i="81"/>
  <c r="AN42" i="81"/>
  <c r="AM42" i="81"/>
  <c r="AL42" i="81"/>
  <c r="AK42" i="81"/>
  <c r="AJ42" i="81"/>
  <c r="AI42" i="81"/>
  <c r="AH42" i="81"/>
  <c r="AG42" i="81"/>
  <c r="AF42" i="81"/>
  <c r="AE42" i="81"/>
  <c r="AD42" i="81" s="1"/>
  <c r="AC42" i="81"/>
  <c r="AR41" i="81"/>
  <c r="AS41" i="81" s="1"/>
  <c r="AR40" i="81"/>
  <c r="AR39" i="81"/>
  <c r="AS39" i="81"/>
  <c r="AQ38" i="81"/>
  <c r="AP38" i="81"/>
  <c r="AO38" i="81"/>
  <c r="AN38" i="81"/>
  <c r="AM38" i="81"/>
  <c r="AL38" i="81"/>
  <c r="AK38" i="81"/>
  <c r="AJ38" i="81"/>
  <c r="AI38" i="81"/>
  <c r="AH38" i="81"/>
  <c r="AG38" i="81"/>
  <c r="AF38" i="81"/>
  <c r="AE38" i="81"/>
  <c r="AC38" i="81"/>
  <c r="AD38" i="81" s="1"/>
  <c r="AR36" i="81"/>
  <c r="AR34" i="81"/>
  <c r="AR33" i="81"/>
  <c r="AR32" i="81"/>
  <c r="AR31" i="81"/>
  <c r="AQ30" i="81"/>
  <c r="AP30" i="81"/>
  <c r="AO30" i="81"/>
  <c r="AN30" i="81"/>
  <c r="AM30" i="81"/>
  <c r="AL30" i="81"/>
  <c r="AK30" i="81"/>
  <c r="AJ30" i="81"/>
  <c r="AI30" i="81"/>
  <c r="AH30" i="81"/>
  <c r="AG30" i="81"/>
  <c r="AF30" i="81"/>
  <c r="AE30" i="81"/>
  <c r="AC30" i="81"/>
  <c r="AD30" i="81"/>
  <c r="AR29" i="81"/>
  <c r="AD29" i="81"/>
  <c r="AR28" i="81"/>
  <c r="AD28" i="81"/>
  <c r="AQ27" i="81"/>
  <c r="AP27" i="81"/>
  <c r="AO27" i="81"/>
  <c r="AN27" i="81"/>
  <c r="AM27" i="81"/>
  <c r="AL27" i="81"/>
  <c r="AK27" i="81"/>
  <c r="AJ27" i="81"/>
  <c r="AI27" i="81"/>
  <c r="AH27" i="81"/>
  <c r="AG27" i="81"/>
  <c r="AF27" i="81"/>
  <c r="AR27" i="81" s="1"/>
  <c r="AE27" i="81"/>
  <c r="AC27" i="81"/>
  <c r="AR26" i="81"/>
  <c r="AD26" i="81"/>
  <c r="AR25" i="81"/>
  <c r="AD25" i="81"/>
  <c r="AQ24" i="81"/>
  <c r="AP24" i="81"/>
  <c r="AO24" i="81"/>
  <c r="AN24" i="81"/>
  <c r="AM24" i="81"/>
  <c r="AL24" i="81"/>
  <c r="AK24" i="81"/>
  <c r="AJ24" i="81"/>
  <c r="AI24" i="81"/>
  <c r="AH24" i="81"/>
  <c r="AG24" i="81"/>
  <c r="AF24" i="81"/>
  <c r="AE24" i="81"/>
  <c r="AC24" i="81"/>
  <c r="AR23" i="81"/>
  <c r="AS23" i="81"/>
  <c r="AD23" i="81"/>
  <c r="AR22" i="81"/>
  <c r="AS22" i="81"/>
  <c r="AR21" i="81"/>
  <c r="AS21" i="81"/>
  <c r="AR20" i="81"/>
  <c r="AS20" i="81" s="1"/>
  <c r="AR19" i="81"/>
  <c r="AS19" i="81" s="1"/>
  <c r="AR18" i="81"/>
  <c r="AS18" i="81"/>
  <c r="AR17" i="81"/>
  <c r="AS17" i="81"/>
  <c r="AQ16" i="81"/>
  <c r="AP16" i="81"/>
  <c r="AO16" i="81"/>
  <c r="AN16" i="81"/>
  <c r="AM16" i="81"/>
  <c r="AL16" i="81"/>
  <c r="AK16" i="81"/>
  <c r="AJ16" i="81"/>
  <c r="AI16" i="81"/>
  <c r="AH16" i="81"/>
  <c r="AG16" i="81"/>
  <c r="AF16" i="81"/>
  <c r="AE16" i="81"/>
  <c r="AC16" i="81"/>
  <c r="AD16" i="81" s="1"/>
  <c r="AR15" i="81"/>
  <c r="AD15" i="81"/>
  <c r="AR14" i="81"/>
  <c r="AS14" i="81"/>
  <c r="AD14" i="81"/>
  <c r="AR13" i="81"/>
  <c r="AS13" i="81"/>
  <c r="AR12" i="81"/>
  <c r="AS12" i="81"/>
  <c r="AR11" i="81"/>
  <c r="AS11" i="81" s="1"/>
  <c r="AR10" i="81"/>
  <c r="AS10" i="81" s="1"/>
  <c r="AQ9" i="81"/>
  <c r="AP9" i="81"/>
  <c r="AO9" i="81"/>
  <c r="AN9" i="81"/>
  <c r="AM9" i="81"/>
  <c r="AL9" i="81"/>
  <c r="AK9" i="81"/>
  <c r="AJ9" i="81"/>
  <c r="AI9" i="81"/>
  <c r="AH9" i="81"/>
  <c r="AG9" i="81"/>
  <c r="AF9" i="81"/>
  <c r="AE9" i="81"/>
  <c r="AC9" i="81"/>
  <c r="AK90" i="81"/>
  <c r="AK132" i="81" s="1"/>
  <c r="AD111" i="81"/>
  <c r="AH131" i="81"/>
  <c r="AP113" i="81"/>
  <c r="AP114" i="81"/>
  <c r="AH115" i="81"/>
  <c r="AE123" i="81"/>
  <c r="AS123" i="81" s="1"/>
  <c r="AQ112" i="81"/>
  <c r="AQ113" i="81"/>
  <c r="AI115" i="81"/>
  <c r="AF116" i="81"/>
  <c r="AJ111" i="81"/>
  <c r="AJ114" i="81"/>
  <c r="AJ115" i="81"/>
  <c r="AK111" i="81"/>
  <c r="AK112" i="81"/>
  <c r="AK113" i="81"/>
  <c r="AK114" i="81"/>
  <c r="E35" i="47"/>
  <c r="T8" i="39"/>
  <c r="H14" i="39"/>
  <c r="H13" i="39"/>
  <c r="H4" i="39" s="1"/>
  <c r="L13" i="39"/>
  <c r="I14" i="39"/>
  <c r="I13" i="39"/>
  <c r="E10" i="55"/>
  <c r="AM88" i="41"/>
  <c r="G8" i="38"/>
  <c r="E62" i="72"/>
  <c r="E82" i="72"/>
  <c r="F22" i="52"/>
  <c r="H8" i="52"/>
  <c r="F8" i="52"/>
  <c r="E57" i="72"/>
  <c r="E27" i="72"/>
  <c r="G5" i="72"/>
  <c r="H5" i="72"/>
  <c r="I5" i="72"/>
  <c r="J5" i="72"/>
  <c r="K5" i="72"/>
  <c r="L5" i="72"/>
  <c r="M5" i="72"/>
  <c r="N5" i="72"/>
  <c r="O5" i="72"/>
  <c r="P5" i="72"/>
  <c r="Q5" i="72"/>
  <c r="F5" i="72"/>
  <c r="H29" i="56"/>
  <c r="I29" i="56"/>
  <c r="J29" i="56"/>
  <c r="K29" i="56"/>
  <c r="L29" i="56"/>
  <c r="M29" i="56"/>
  <c r="N29" i="56"/>
  <c r="O29" i="56"/>
  <c r="P29" i="56"/>
  <c r="Q29" i="56"/>
  <c r="R29" i="56"/>
  <c r="G29" i="56"/>
  <c r="U15" i="84"/>
  <c r="V15" i="84"/>
  <c r="W15" i="84"/>
  <c r="X15" i="84"/>
  <c r="Y15" i="84"/>
  <c r="Z15" i="84"/>
  <c r="AA15" i="84"/>
  <c r="AB15" i="84"/>
  <c r="AC15" i="84"/>
  <c r="AD15" i="84"/>
  <c r="AE15" i="84"/>
  <c r="U16" i="84"/>
  <c r="V16" i="84"/>
  <c r="Z16" i="84"/>
  <c r="AA16" i="84"/>
  <c r="AB16" i="84"/>
  <c r="AC16" i="84"/>
  <c r="AD16" i="84"/>
  <c r="AE16" i="84"/>
  <c r="U17" i="84"/>
  <c r="V17" i="84"/>
  <c r="W17" i="84"/>
  <c r="X17" i="84"/>
  <c r="Y17" i="84"/>
  <c r="Z17" i="84"/>
  <c r="AA17" i="84"/>
  <c r="AB17" i="84"/>
  <c r="AC17" i="84"/>
  <c r="AD17" i="84"/>
  <c r="AE17" i="84"/>
  <c r="T16" i="84"/>
  <c r="T17" i="84"/>
  <c r="T15" i="84"/>
  <c r="X7" i="84"/>
  <c r="Y7" i="84"/>
  <c r="Z7" i="84"/>
  <c r="AA7" i="84"/>
  <c r="AB7" i="84"/>
  <c r="AC7" i="84"/>
  <c r="AD7" i="84"/>
  <c r="AE7" i="84"/>
  <c r="U8" i="84"/>
  <c r="V8" i="84"/>
  <c r="W8" i="84"/>
  <c r="X8" i="84"/>
  <c r="Y8" i="84"/>
  <c r="Z8" i="84"/>
  <c r="AC8" i="84"/>
  <c r="AD8" i="84"/>
  <c r="AE8" i="84"/>
  <c r="U9" i="84"/>
  <c r="V9" i="84"/>
  <c r="W9" i="84"/>
  <c r="X9" i="84"/>
  <c r="Y9" i="84"/>
  <c r="Z9" i="84"/>
  <c r="AA9" i="84"/>
  <c r="AB9" i="84"/>
  <c r="AC9" i="84"/>
  <c r="AD9" i="84"/>
  <c r="AE9" i="84"/>
  <c r="U10" i="84"/>
  <c r="V10" i="84"/>
  <c r="W10" i="84"/>
  <c r="X10" i="84"/>
  <c r="Y10" i="84"/>
  <c r="Z10" i="84"/>
  <c r="AA10" i="84"/>
  <c r="AB10" i="84"/>
  <c r="AC10" i="84"/>
  <c r="AD10" i="84"/>
  <c r="AE10" i="84"/>
  <c r="U11" i="84"/>
  <c r="V11" i="84"/>
  <c r="W11" i="84"/>
  <c r="X11" i="84"/>
  <c r="Y11" i="84"/>
  <c r="Z11" i="84"/>
  <c r="AA11" i="84"/>
  <c r="AB11" i="84"/>
  <c r="AC11" i="84"/>
  <c r="AD11" i="84"/>
  <c r="AE11" i="84"/>
  <c r="U12" i="84"/>
  <c r="V12" i="84"/>
  <c r="W12" i="84"/>
  <c r="X12" i="84"/>
  <c r="Y12" i="84"/>
  <c r="Z12" i="84"/>
  <c r="AA12" i="84"/>
  <c r="AB12" i="84"/>
  <c r="AC12" i="84"/>
  <c r="AD12" i="84"/>
  <c r="AE12" i="84"/>
  <c r="U13" i="84"/>
  <c r="V13" i="84"/>
  <c r="W13" i="84"/>
  <c r="X13" i="84"/>
  <c r="Y13" i="84"/>
  <c r="Z13" i="84"/>
  <c r="AA13" i="84"/>
  <c r="AB13" i="84"/>
  <c r="AC13" i="84"/>
  <c r="AD13" i="84"/>
  <c r="AE13" i="84"/>
  <c r="U14" i="84"/>
  <c r="V14" i="84"/>
  <c r="W14" i="84"/>
  <c r="X14" i="84"/>
  <c r="Y14" i="84"/>
  <c r="Z14" i="84"/>
  <c r="AA14" i="84"/>
  <c r="AB14" i="84"/>
  <c r="AC14" i="84"/>
  <c r="AD14" i="84"/>
  <c r="AE14" i="84"/>
  <c r="T8" i="84"/>
  <c r="T9" i="84"/>
  <c r="T10" i="84"/>
  <c r="T11" i="84"/>
  <c r="T12" i="84"/>
  <c r="T13" i="84"/>
  <c r="T14" i="84"/>
  <c r="G58" i="72"/>
  <c r="H58" i="72"/>
  <c r="I58" i="72"/>
  <c r="J58" i="72"/>
  <c r="K58" i="72"/>
  <c r="L58" i="72"/>
  <c r="M58" i="72"/>
  <c r="N58" i="72"/>
  <c r="O58" i="72"/>
  <c r="P58" i="72"/>
  <c r="Q58" i="72"/>
  <c r="R58" i="72" s="1"/>
  <c r="F58" i="72"/>
  <c r="F57" i="72"/>
  <c r="F51" i="72" s="1"/>
  <c r="AR209" i="41"/>
  <c r="AQ209" i="41"/>
  <c r="AK208" i="41"/>
  <c r="AQ208" i="41" s="1"/>
  <c r="W208" i="41"/>
  <c r="AK206" i="41"/>
  <c r="W206" i="41"/>
  <c r="AR206" i="41" s="1"/>
  <c r="AK205" i="41"/>
  <c r="W205" i="41"/>
  <c r="AR205" i="41" s="1"/>
  <c r="AK204" i="41"/>
  <c r="W204" i="41"/>
  <c r="AK203" i="41"/>
  <c r="W203" i="41"/>
  <c r="AQ203" i="41" s="1"/>
  <c r="AK202" i="41"/>
  <c r="W202" i="41"/>
  <c r="AK200" i="41"/>
  <c r="W200" i="41"/>
  <c r="AK199" i="41"/>
  <c r="W199" i="41"/>
  <c r="AK198" i="41"/>
  <c r="W198" i="41"/>
  <c r="AK197" i="41"/>
  <c r="W197" i="41"/>
  <c r="AK196" i="41"/>
  <c r="W196" i="41"/>
  <c r="AK195" i="41"/>
  <c r="W195" i="41"/>
  <c r="AQ195" i="41" s="1"/>
  <c r="AR195" i="41"/>
  <c r="AK194" i="41"/>
  <c r="W194" i="41"/>
  <c r="AR194" i="41" s="1"/>
  <c r="AQ194" i="41"/>
  <c r="AK192" i="41"/>
  <c r="W192" i="41"/>
  <c r="AK191" i="41"/>
  <c r="W191" i="41"/>
  <c r="AK190" i="41"/>
  <c r="W190" i="41"/>
  <c r="AK189" i="41"/>
  <c r="W189" i="41"/>
  <c r="AK188" i="41"/>
  <c r="W188" i="41"/>
  <c r="AK187" i="41"/>
  <c r="W187" i="41"/>
  <c r="AK186" i="41"/>
  <c r="W186" i="41"/>
  <c r="AK185" i="41"/>
  <c r="W185" i="41"/>
  <c r="AK184" i="41"/>
  <c r="W184" i="41"/>
  <c r="AK183" i="41"/>
  <c r="W183" i="41"/>
  <c r="AO182" i="41"/>
  <c r="AO210" i="41" s="1"/>
  <c r="AM182" i="41"/>
  <c r="AM210" i="41" s="1"/>
  <c r="AJ182" i="41"/>
  <c r="AI182" i="41"/>
  <c r="AI210" i="41" s="1"/>
  <c r="AH182" i="41"/>
  <c r="AH210" i="41" s="1"/>
  <c r="AG182" i="41"/>
  <c r="AG210" i="41" s="1"/>
  <c r="AF182" i="41"/>
  <c r="AE182" i="41"/>
  <c r="AD182" i="41"/>
  <c r="AC182" i="41"/>
  <c r="AB182" i="41"/>
  <c r="AB210" i="41"/>
  <c r="AA182" i="41"/>
  <c r="AA210" i="41" s="1"/>
  <c r="Z182" i="41"/>
  <c r="Y182" i="41"/>
  <c r="Y210" i="41" s="1"/>
  <c r="V182" i="41"/>
  <c r="U182" i="41"/>
  <c r="T182" i="41"/>
  <c r="S182" i="41"/>
  <c r="R182" i="41"/>
  <c r="Q182" i="41"/>
  <c r="Q210" i="41"/>
  <c r="P182" i="41"/>
  <c r="O182" i="41"/>
  <c r="N182" i="41"/>
  <c r="N210" i="41" s="1"/>
  <c r="M182" i="41"/>
  <c r="L182" i="41"/>
  <c r="K182" i="41"/>
  <c r="J182" i="41"/>
  <c r="AR181" i="41"/>
  <c r="AQ181" i="41"/>
  <c r="AK180" i="41"/>
  <c r="W180" i="41"/>
  <c r="AK178" i="41"/>
  <c r="W178" i="41"/>
  <c r="AQ178" i="41"/>
  <c r="AK177" i="41"/>
  <c r="AQ177" i="41" s="1"/>
  <c r="W177" i="41"/>
  <c r="AK176" i="41"/>
  <c r="W176" i="41"/>
  <c r="AK175" i="41"/>
  <c r="W175" i="41"/>
  <c r="AR174" i="41"/>
  <c r="AQ174" i="41"/>
  <c r="AK173" i="41"/>
  <c r="W173" i="41"/>
  <c r="AK172" i="41"/>
  <c r="V172" i="41"/>
  <c r="V161" i="41" s="1"/>
  <c r="U172" i="41"/>
  <c r="U161" i="41"/>
  <c r="U210" i="41" s="1"/>
  <c r="T172" i="41"/>
  <c r="T161" i="41"/>
  <c r="T210" i="41"/>
  <c r="S172" i="41"/>
  <c r="S161" i="41" s="1"/>
  <c r="R172" i="41"/>
  <c r="R161" i="41"/>
  <c r="Q172" i="41"/>
  <c r="Q161" i="41"/>
  <c r="P172" i="41"/>
  <c r="P161" i="41"/>
  <c r="P210" i="41" s="1"/>
  <c r="O172" i="41"/>
  <c r="O161" i="41" s="1"/>
  <c r="N172" i="41"/>
  <c r="N161" i="41" s="1"/>
  <c r="M172" i="41"/>
  <c r="M161" i="41"/>
  <c r="M210" i="41"/>
  <c r="L172" i="41"/>
  <c r="L161" i="41" s="1"/>
  <c r="L210" i="41" s="1"/>
  <c r="K172" i="41"/>
  <c r="K161" i="41" s="1"/>
  <c r="AK171" i="41"/>
  <c r="W171" i="41"/>
  <c r="AK170" i="41"/>
  <c r="W170" i="41"/>
  <c r="AK169" i="41"/>
  <c r="W169" i="41"/>
  <c r="AK168" i="41"/>
  <c r="AR168" i="41" s="1"/>
  <c r="W168" i="41"/>
  <c r="AK167" i="41"/>
  <c r="W167" i="41"/>
  <c r="AR167" i="41" s="1"/>
  <c r="AK166" i="41"/>
  <c r="W166" i="41"/>
  <c r="AK165" i="41"/>
  <c r="W165" i="41"/>
  <c r="AK164" i="41"/>
  <c r="W164" i="41"/>
  <c r="AQ164" i="41" s="1"/>
  <c r="AK163" i="41"/>
  <c r="W163" i="41"/>
  <c r="AK162" i="41"/>
  <c r="W162" i="41"/>
  <c r="AO161" i="41"/>
  <c r="AM161" i="41"/>
  <c r="AJ161" i="41"/>
  <c r="AJ210" i="41" s="1"/>
  <c r="AI161" i="41"/>
  <c r="AH161" i="41"/>
  <c r="AG161" i="41"/>
  <c r="AF161" i="41"/>
  <c r="AE161" i="41"/>
  <c r="AD161" i="41"/>
  <c r="AC161" i="41"/>
  <c r="AB161" i="41"/>
  <c r="AA161" i="41"/>
  <c r="Z161" i="41"/>
  <c r="Z210" i="41"/>
  <c r="Y161" i="41"/>
  <c r="J161" i="41"/>
  <c r="J210" i="41" s="1"/>
  <c r="R210" i="41"/>
  <c r="AR199" i="41"/>
  <c r="AR177" i="41"/>
  <c r="AQ173" i="41"/>
  <c r="AR202" i="41"/>
  <c r="AE210" i="41"/>
  <c r="AF210" i="41"/>
  <c r="AR190" i="41"/>
  <c r="AQ202" i="41"/>
  <c r="AD210" i="41"/>
  <c r="AQ199" i="41"/>
  <c r="AQ204" i="41"/>
  <c r="AQ206" i="41"/>
  <c r="AQ186" i="41"/>
  <c r="AR173" i="41"/>
  <c r="I8" i="52"/>
  <c r="I22" i="52"/>
  <c r="F33" i="72"/>
  <c r="G33" i="72"/>
  <c r="H33" i="72"/>
  <c r="I33" i="72"/>
  <c r="J33" i="72"/>
  <c r="K33" i="72"/>
  <c r="L33" i="72"/>
  <c r="M33" i="72"/>
  <c r="N33" i="72"/>
  <c r="O33" i="72"/>
  <c r="P33" i="72"/>
  <c r="Q33" i="72"/>
  <c r="O155" i="41"/>
  <c r="M155" i="41"/>
  <c r="I31" i="56" s="1"/>
  <c r="I51" i="56" s="1"/>
  <c r="L155" i="41"/>
  <c r="S155" i="41"/>
  <c r="O31" i="56" s="1"/>
  <c r="Q155" i="41"/>
  <c r="M31" i="56"/>
  <c r="J31" i="56"/>
  <c r="N31" i="56"/>
  <c r="K31" i="56"/>
  <c r="H31" i="56"/>
  <c r="H51" i="56" s="1"/>
  <c r="E34" i="47"/>
  <c r="F27" i="47"/>
  <c r="W63" i="42"/>
  <c r="F11" i="47"/>
  <c r="E96" i="52"/>
  <c r="W90" i="41"/>
  <c r="W92" i="41"/>
  <c r="W89" i="41"/>
  <c r="W84" i="41"/>
  <c r="W83" i="41"/>
  <c r="W94" i="41"/>
  <c r="W98" i="41"/>
  <c r="E15" i="48"/>
  <c r="W82" i="41"/>
  <c r="W86" i="41"/>
  <c r="W62" i="42"/>
  <c r="W68" i="41"/>
  <c r="W93" i="41"/>
  <c r="E46" i="48"/>
  <c r="E47" i="48"/>
  <c r="E48" i="48"/>
  <c r="E50" i="48"/>
  <c r="E37" i="48"/>
  <c r="E38" i="48"/>
  <c r="E39" i="48"/>
  <c r="E44" i="48"/>
  <c r="AF78" i="40"/>
  <c r="AF74" i="40"/>
  <c r="W91" i="41"/>
  <c r="AK23" i="41"/>
  <c r="W95" i="41"/>
  <c r="AK22" i="41"/>
  <c r="AK21" i="41"/>
  <c r="W96" i="41"/>
  <c r="Q236" i="63"/>
  <c r="P236" i="63"/>
  <c r="O236" i="63"/>
  <c r="N236" i="63"/>
  <c r="M236" i="63"/>
  <c r="L236" i="63"/>
  <c r="K236" i="63"/>
  <c r="J236" i="63"/>
  <c r="I236" i="63"/>
  <c r="H236" i="63"/>
  <c r="G236" i="63"/>
  <c r="F236" i="63"/>
  <c r="Q224" i="63"/>
  <c r="P224" i="63"/>
  <c r="O224" i="63"/>
  <c r="N224" i="63"/>
  <c r="M224" i="63"/>
  <c r="L224" i="63"/>
  <c r="K224" i="63"/>
  <c r="J224" i="63"/>
  <c r="I224" i="63"/>
  <c r="H224" i="63"/>
  <c r="G224" i="63"/>
  <c r="F224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W9" i="42"/>
  <c r="AS9" i="42" s="1"/>
  <c r="E110" i="38"/>
  <c r="E91" i="38"/>
  <c r="E72" i="38"/>
  <c r="E43" i="38"/>
  <c r="E36" i="38"/>
  <c r="E14" i="38"/>
  <c r="E8" i="38"/>
  <c r="F110" i="38"/>
  <c r="F91" i="38"/>
  <c r="F72" i="38"/>
  <c r="F43" i="38"/>
  <c r="F36" i="38"/>
  <c r="F14" i="38"/>
  <c r="F8" i="38"/>
  <c r="G9" i="39"/>
  <c r="G8" i="39"/>
  <c r="G7" i="39"/>
  <c r="G10" i="39" s="1"/>
  <c r="E42" i="39"/>
  <c r="E31" i="39"/>
  <c r="E21" i="39"/>
  <c r="E10" i="39"/>
  <c r="F42" i="39"/>
  <c r="F31" i="39"/>
  <c r="F21" i="39"/>
  <c r="F10" i="39"/>
  <c r="X16" i="84"/>
  <c r="W7" i="84"/>
  <c r="W16" i="84"/>
  <c r="T7" i="84"/>
  <c r="F12" i="56"/>
  <c r="E13" i="48"/>
  <c r="F8" i="56"/>
  <c r="J29" i="55"/>
  <c r="D56" i="55"/>
  <c r="D60" i="55"/>
  <c r="D38" i="55"/>
  <c r="D34" i="55"/>
  <c r="D27" i="55"/>
  <c r="D23" i="55"/>
  <c r="D15" i="55"/>
  <c r="D14" i="55" s="1"/>
  <c r="D9" i="55"/>
  <c r="D5" i="55"/>
  <c r="AF46" i="40"/>
  <c r="W224" i="37"/>
  <c r="AF222" i="37"/>
  <c r="AE222" i="37"/>
  <c r="AD222" i="37"/>
  <c r="AC222" i="37"/>
  <c r="AB222" i="37"/>
  <c r="AA222" i="37"/>
  <c r="Z222" i="37"/>
  <c r="Y222" i="37"/>
  <c r="X222" i="37"/>
  <c r="W222" i="37"/>
  <c r="V222" i="37"/>
  <c r="U222" i="37"/>
  <c r="T222" i="37"/>
  <c r="Y188" i="37"/>
  <c r="V188" i="37"/>
  <c r="T188" i="37"/>
  <c r="AF187" i="37"/>
  <c r="AE188" i="37"/>
  <c r="W188" i="37"/>
  <c r="AF186" i="37"/>
  <c r="AF188" i="37" s="1"/>
  <c r="AF213" i="37" s="1"/>
  <c r="AD188" i="37"/>
  <c r="AB188" i="37"/>
  <c r="AF185" i="37"/>
  <c r="AC188" i="37"/>
  <c r="Z188" i="37"/>
  <c r="U188" i="37"/>
  <c r="AD181" i="37"/>
  <c r="W181" i="37"/>
  <c r="V181" i="37"/>
  <c r="AA181" i="37"/>
  <c r="Z181" i="37"/>
  <c r="AF180" i="37"/>
  <c r="X181" i="37"/>
  <c r="AF179" i="37"/>
  <c r="AF181" i="37" s="1"/>
  <c r="AF212" i="37" s="1"/>
  <c r="AE181" i="37"/>
  <c r="AC181" i="37"/>
  <c r="Y181" i="37"/>
  <c r="U181" i="37"/>
  <c r="Z174" i="37"/>
  <c r="T174" i="37"/>
  <c r="AF173" i="37"/>
  <c r="AE174" i="37"/>
  <c r="W174" i="37"/>
  <c r="AD174" i="37"/>
  <c r="AB174" i="37"/>
  <c r="AF172" i="37"/>
  <c r="AF171" i="37"/>
  <c r="AF174" i="37" s="1"/>
  <c r="AF211" i="37" s="1"/>
  <c r="AC174" i="37"/>
  <c r="Y174" i="37"/>
  <c r="X174" i="37"/>
  <c r="U174" i="37"/>
  <c r="AE160" i="37"/>
  <c r="AD160" i="37"/>
  <c r="AC160" i="37"/>
  <c r="AB160" i="37"/>
  <c r="AA160" i="37"/>
  <c r="Z160" i="37"/>
  <c r="Y160" i="37"/>
  <c r="X160" i="37"/>
  <c r="W160" i="37"/>
  <c r="V160" i="37"/>
  <c r="U160" i="37"/>
  <c r="T160" i="37"/>
  <c r="AF58" i="37"/>
  <c r="AF57" i="37"/>
  <c r="AF56" i="37"/>
  <c r="AF55" i="37"/>
  <c r="AF54" i="37"/>
  <c r="AF53" i="37"/>
  <c r="AF52" i="37"/>
  <c r="AF51" i="37"/>
  <c r="AF50" i="37"/>
  <c r="AF49" i="37"/>
  <c r="AF48" i="37"/>
  <c r="AC59" i="37"/>
  <c r="AB59" i="37"/>
  <c r="AF47" i="37"/>
  <c r="AF46" i="37"/>
  <c r="AF45" i="37"/>
  <c r="AD59" i="37"/>
  <c r="AA59" i="37"/>
  <c r="Y59" i="37"/>
  <c r="W59" i="37"/>
  <c r="V59" i="37"/>
  <c r="U59" i="37"/>
  <c r="AF44" i="37"/>
  <c r="AF39" i="37"/>
  <c r="AF38" i="37"/>
  <c r="AF37" i="37"/>
  <c r="AF36" i="37"/>
  <c r="AF35" i="37"/>
  <c r="AF34" i="37"/>
  <c r="AF33" i="37"/>
  <c r="AF32" i="37"/>
  <c r="X40" i="37"/>
  <c r="AF31" i="37"/>
  <c r="AF30" i="37"/>
  <c r="AF29" i="37"/>
  <c r="AF28" i="37"/>
  <c r="Y40" i="37"/>
  <c r="AF27" i="37"/>
  <c r="AF26" i="37"/>
  <c r="AE40" i="37"/>
  <c r="AD40" i="37"/>
  <c r="AC40" i="37"/>
  <c r="AB40" i="37"/>
  <c r="AA40" i="37"/>
  <c r="Z40" i="37"/>
  <c r="W40" i="37"/>
  <c r="V40" i="37"/>
  <c r="U40" i="37"/>
  <c r="AF25" i="37"/>
  <c r="AF20" i="37"/>
  <c r="AF18" i="37"/>
  <c r="AF15" i="37"/>
  <c r="AF13" i="37"/>
  <c r="AF12" i="37"/>
  <c r="AF10" i="37"/>
  <c r="AF7" i="37"/>
  <c r="AE21" i="37"/>
  <c r="W21" i="37"/>
  <c r="AF70" i="37"/>
  <c r="AD78" i="37"/>
  <c r="X78" i="37"/>
  <c r="AF71" i="37"/>
  <c r="AF64" i="37"/>
  <c r="Y78" i="37"/>
  <c r="T78" i="37"/>
  <c r="AF63" i="37"/>
  <c r="AB78" i="37"/>
  <c r="AF72" i="37"/>
  <c r="AC78" i="37"/>
  <c r="AF67" i="37"/>
  <c r="AA78" i="37"/>
  <c r="AE78" i="37"/>
  <c r="Z21" i="37"/>
  <c r="AF68" i="37"/>
  <c r="X21" i="37"/>
  <c r="Y21" i="37"/>
  <c r="AF107" i="37"/>
  <c r="AA21" i="37"/>
  <c r="AF9" i="37"/>
  <c r="AF17" i="37"/>
  <c r="T21" i="37"/>
  <c r="AB21" i="37"/>
  <c r="T40" i="37"/>
  <c r="AE59" i="37"/>
  <c r="AF66" i="37"/>
  <c r="AF74" i="37"/>
  <c r="AF73" i="37"/>
  <c r="T59" i="37"/>
  <c r="AA174" i="37"/>
  <c r="AF6" i="37"/>
  <c r="AF14" i="37"/>
  <c r="U21" i="37"/>
  <c r="AC21" i="37"/>
  <c r="X59" i="37"/>
  <c r="U78" i="37"/>
  <c r="AF11" i="37"/>
  <c r="AF19" i="37"/>
  <c r="V21" i="37"/>
  <c r="AD21" i="37"/>
  <c r="AF76" i="37"/>
  <c r="V78" i="37"/>
  <c r="AF65" i="37"/>
  <c r="Z78" i="37"/>
  <c r="AF8" i="37"/>
  <c r="AF69" i="37"/>
  <c r="AF16" i="37"/>
  <c r="AF77" i="37"/>
  <c r="Z59" i="37"/>
  <c r="AF75" i="37"/>
  <c r="V174" i="37"/>
  <c r="AA188" i="37"/>
  <c r="T181" i="37"/>
  <c r="AF178" i="37"/>
  <c r="AB181" i="37"/>
  <c r="X188" i="37"/>
  <c r="AF95" i="37"/>
  <c r="AF91" i="37"/>
  <c r="AF114" i="37"/>
  <c r="AF113" i="37"/>
  <c r="AD117" i="37"/>
  <c r="AF108" i="37"/>
  <c r="T97" i="37"/>
  <c r="AC117" i="37"/>
  <c r="AE117" i="37"/>
  <c r="AA117" i="37"/>
  <c r="AF111" i="37"/>
  <c r="Y117" i="37"/>
  <c r="AF103" i="37"/>
  <c r="AF116" i="37"/>
  <c r="AF90" i="37"/>
  <c r="AB117" i="37"/>
  <c r="Z117" i="37"/>
  <c r="AF110" i="37"/>
  <c r="AF104" i="37"/>
  <c r="AF112" i="37"/>
  <c r="V117" i="37"/>
  <c r="U117" i="37"/>
  <c r="AF115" i="37"/>
  <c r="AF109" i="37"/>
  <c r="AF89" i="37"/>
  <c r="AF106" i="37"/>
  <c r="AF92" i="37"/>
  <c r="W78" i="37"/>
  <c r="AF105" i="37"/>
  <c r="X117" i="37"/>
  <c r="AF87" i="37"/>
  <c r="V97" i="37"/>
  <c r="T117" i="37"/>
  <c r="AF102" i="37"/>
  <c r="AF94" i="37"/>
  <c r="AF126" i="37"/>
  <c r="AF197" i="37"/>
  <c r="AF203" i="37"/>
  <c r="AF204" i="37"/>
  <c r="AF124" i="37"/>
  <c r="AF132" i="37"/>
  <c r="AF84" i="37"/>
  <c r="AF86" i="37"/>
  <c r="AF93" i="37"/>
  <c r="AF83" i="37"/>
  <c r="AF85" i="37"/>
  <c r="AF133" i="37"/>
  <c r="W97" i="37"/>
  <c r="AF82" i="37"/>
  <c r="AF196" i="37"/>
  <c r="AF123" i="37"/>
  <c r="AF198" i="37"/>
  <c r="AF202" i="37"/>
  <c r="AF193" i="37"/>
  <c r="AC97" i="37"/>
  <c r="AF195" i="37"/>
  <c r="AF128" i="37"/>
  <c r="AF199" i="37"/>
  <c r="AF131" i="37"/>
  <c r="AF122" i="37"/>
  <c r="AF130" i="37"/>
  <c r="AF134" i="37"/>
  <c r="AF200" i="37"/>
  <c r="AF88" i="37"/>
  <c r="AB97" i="37"/>
  <c r="AF125" i="37"/>
  <c r="AF205" i="37"/>
  <c r="AF129" i="37"/>
  <c r="AF135" i="37"/>
  <c r="AF201" i="37"/>
  <c r="AF127" i="37"/>
  <c r="AF194" i="37"/>
  <c r="AF206" i="37"/>
  <c r="AF96" i="37"/>
  <c r="AA97" i="37"/>
  <c r="U97" i="37"/>
  <c r="Z136" i="37"/>
  <c r="X97" i="37"/>
  <c r="U207" i="37"/>
  <c r="U215" i="37"/>
  <c r="U220" i="37" s="1"/>
  <c r="Y97" i="37"/>
  <c r="AD97" i="37"/>
  <c r="AD136" i="37"/>
  <c r="U136" i="37"/>
  <c r="Z207" i="37"/>
  <c r="Z215" i="37"/>
  <c r="Z220" i="37"/>
  <c r="AA207" i="37"/>
  <c r="AA215" i="37"/>
  <c r="AA220" i="37" s="1"/>
  <c r="AD207" i="37"/>
  <c r="AD215" i="37"/>
  <c r="AD220" i="37"/>
  <c r="AD221" i="37"/>
  <c r="AD223" i="37" s="1"/>
  <c r="X136" i="37"/>
  <c r="X219" i="37" s="1"/>
  <c r="Z97" i="37"/>
  <c r="Y207" i="37"/>
  <c r="Y215" i="37"/>
  <c r="Y220" i="37" s="1"/>
  <c r="AE97" i="37"/>
  <c r="AE207" i="37"/>
  <c r="AE215" i="37"/>
  <c r="AE220" i="37" s="1"/>
  <c r="AA136" i="37"/>
  <c r="T207" i="37"/>
  <c r="T215" i="37"/>
  <c r="T220" i="37" s="1"/>
  <c r="X207" i="37"/>
  <c r="X215" i="37"/>
  <c r="X220" i="37" s="1"/>
  <c r="T136" i="37"/>
  <c r="V207" i="37"/>
  <c r="V215" i="37"/>
  <c r="V220" i="37" s="1"/>
  <c r="AB207" i="37"/>
  <c r="AB215" i="37"/>
  <c r="AB220" i="37"/>
  <c r="AE136" i="37"/>
  <c r="AE219" i="37" s="1"/>
  <c r="AC136" i="37"/>
  <c r="Y136" i="37"/>
  <c r="W136" i="37"/>
  <c r="W219" i="37"/>
  <c r="W117" i="37"/>
  <c r="W207" i="37"/>
  <c r="W215" i="37"/>
  <c r="W220" i="37" s="1"/>
  <c r="V136" i="37"/>
  <c r="AB136" i="37"/>
  <c r="AC207" i="37"/>
  <c r="AC215" i="37"/>
  <c r="AC220" i="37"/>
  <c r="AA219" i="37"/>
  <c r="AF121" i="37"/>
  <c r="AC219" i="37"/>
  <c r="AC221" i="37" s="1"/>
  <c r="AF192" i="37"/>
  <c r="AD219" i="37"/>
  <c r="Y219" i="37"/>
  <c r="U219" i="37"/>
  <c r="Z219" i="37"/>
  <c r="Z221" i="37"/>
  <c r="Z223" i="37" s="1"/>
  <c r="S43" i="38"/>
  <c r="R43" i="38"/>
  <c r="Q43" i="38"/>
  <c r="P43" i="38"/>
  <c r="O43" i="38"/>
  <c r="N43" i="38"/>
  <c r="M43" i="38"/>
  <c r="L43" i="38"/>
  <c r="K43" i="38"/>
  <c r="J43" i="38"/>
  <c r="I43" i="38"/>
  <c r="H43" i="38"/>
  <c r="K36" i="52"/>
  <c r="D42" i="52"/>
  <c r="E41" i="52"/>
  <c r="E42" i="52" s="1"/>
  <c r="K105" i="52"/>
  <c r="F9" i="47"/>
  <c r="G18" i="47"/>
  <c r="K104" i="52"/>
  <c r="K120" i="52"/>
  <c r="K119" i="52"/>
  <c r="AO61" i="42"/>
  <c r="AO65" i="42" s="1"/>
  <c r="AT108" i="40"/>
  <c r="AK42" i="41"/>
  <c r="Y21" i="64" s="1"/>
  <c r="AK43" i="41"/>
  <c r="Y22" i="64" s="1"/>
  <c r="AK44" i="41"/>
  <c r="Y23" i="64"/>
  <c r="AK45" i="41"/>
  <c r="Y24" i="64" s="1"/>
  <c r="AK117" i="41"/>
  <c r="V117" i="41"/>
  <c r="U117" i="41"/>
  <c r="T117" i="41"/>
  <c r="S117" i="41"/>
  <c r="R117" i="41"/>
  <c r="Q117" i="41"/>
  <c r="P117" i="41"/>
  <c r="O117" i="41"/>
  <c r="N117" i="41"/>
  <c r="M117" i="41"/>
  <c r="L117" i="41"/>
  <c r="K117" i="41"/>
  <c r="AK61" i="41"/>
  <c r="Y41" i="64" s="1"/>
  <c r="W39" i="41"/>
  <c r="W61" i="41"/>
  <c r="AQ61" i="41" s="1"/>
  <c r="Z3" i="41"/>
  <c r="AA3" i="41" s="1"/>
  <c r="AB3" i="41"/>
  <c r="AC3" i="41"/>
  <c r="AD3" i="41" s="1"/>
  <c r="AE3" i="41" s="1"/>
  <c r="AF3" i="41" s="1"/>
  <c r="AG3" i="41" s="1"/>
  <c r="AH3" i="41" s="1"/>
  <c r="AI3" i="41" s="1"/>
  <c r="AJ3" i="41" s="1"/>
  <c r="AM59" i="42"/>
  <c r="AM65" i="42" s="1"/>
  <c r="AO59" i="42"/>
  <c r="AO60" i="42"/>
  <c r="AM60" i="42"/>
  <c r="AH65" i="42"/>
  <c r="AK63" i="42"/>
  <c r="Y169" i="64" s="1"/>
  <c r="AK62" i="42"/>
  <c r="AK60" i="42"/>
  <c r="Y166" i="64" s="1"/>
  <c r="AK58" i="42"/>
  <c r="Y164" i="64"/>
  <c r="AK57" i="42"/>
  <c r="Y163" i="64"/>
  <c r="AK56" i="42"/>
  <c r="Y162" i="64"/>
  <c r="AK55" i="42"/>
  <c r="Y161" i="64" s="1"/>
  <c r="AK54" i="42"/>
  <c r="Y160" i="64"/>
  <c r="AK53" i="42"/>
  <c r="Y159" i="64"/>
  <c r="AK52" i="42"/>
  <c r="Y158" i="64"/>
  <c r="AK51" i="42"/>
  <c r="Y157" i="64" s="1"/>
  <c r="AK50" i="42"/>
  <c r="Y156" i="64"/>
  <c r="AK48" i="42"/>
  <c r="Y154" i="64"/>
  <c r="AK47" i="42"/>
  <c r="Y153" i="64" s="1"/>
  <c r="AK46" i="42"/>
  <c r="Y152" i="64" s="1"/>
  <c r="AK45" i="42"/>
  <c r="Y151" i="64" s="1"/>
  <c r="AK44" i="42"/>
  <c r="Y150" i="64" s="1"/>
  <c r="AK43" i="42"/>
  <c r="Y149" i="64" s="1"/>
  <c r="AK42" i="42"/>
  <c r="Y148" i="64" s="1"/>
  <c r="AK41" i="42"/>
  <c r="Y147" i="64" s="1"/>
  <c r="AK40" i="42"/>
  <c r="Y146" i="64" s="1"/>
  <c r="AK39" i="42"/>
  <c r="Y145" i="64"/>
  <c r="AK38" i="42"/>
  <c r="Y144" i="64" s="1"/>
  <c r="AK37" i="42"/>
  <c r="Y143" i="64" s="1"/>
  <c r="AK36" i="42"/>
  <c r="Y142" i="64"/>
  <c r="AK35" i="42"/>
  <c r="Y141" i="64" s="1"/>
  <c r="AK34" i="42"/>
  <c r="Y140" i="64" s="1"/>
  <c r="AK33" i="42"/>
  <c r="Y139" i="64"/>
  <c r="AK32" i="42"/>
  <c r="Y138" i="64"/>
  <c r="AK31" i="42"/>
  <c r="Y137" i="64" s="1"/>
  <c r="AK30" i="42"/>
  <c r="Y136" i="64" s="1"/>
  <c r="AK29" i="42"/>
  <c r="Y135" i="64"/>
  <c r="AK28" i="42"/>
  <c r="Y134" i="64"/>
  <c r="AK27" i="42"/>
  <c r="Y133" i="64" s="1"/>
  <c r="AK26" i="42"/>
  <c r="Y132" i="64" s="1"/>
  <c r="AK25" i="42"/>
  <c r="Y131" i="64" s="1"/>
  <c r="AK24" i="42"/>
  <c r="Y130" i="64"/>
  <c r="AK23" i="42"/>
  <c r="Y129" i="64" s="1"/>
  <c r="AK22" i="42"/>
  <c r="Y128" i="64" s="1"/>
  <c r="AK21" i="42"/>
  <c r="Y127" i="64" s="1"/>
  <c r="AK20" i="42"/>
  <c r="Y126" i="64"/>
  <c r="AK19" i="42"/>
  <c r="Y125" i="64" s="1"/>
  <c r="AK18" i="42"/>
  <c r="Y124" i="64" s="1"/>
  <c r="AK17" i="42"/>
  <c r="Y123" i="64" s="1"/>
  <c r="AK16" i="42"/>
  <c r="Y122" i="64"/>
  <c r="AK15" i="42"/>
  <c r="Y121" i="64" s="1"/>
  <c r="AK14" i="42"/>
  <c r="Y120" i="64" s="1"/>
  <c r="AK13" i="42"/>
  <c r="Y119" i="64" s="1"/>
  <c r="AK12" i="42"/>
  <c r="AK11" i="42"/>
  <c r="Y117" i="64"/>
  <c r="AK10" i="42"/>
  <c r="Y116" i="64" s="1"/>
  <c r="AK9" i="42"/>
  <c r="AK8" i="42"/>
  <c r="Y114" i="64" s="1"/>
  <c r="AK7" i="42"/>
  <c r="Y113" i="64"/>
  <c r="AK6" i="42"/>
  <c r="Y112" i="64" s="1"/>
  <c r="AK5" i="42"/>
  <c r="Y115" i="64"/>
  <c r="Y111" i="64"/>
  <c r="AK59" i="42"/>
  <c r="Y165" i="64" s="1"/>
  <c r="AK49" i="42"/>
  <c r="Y155" i="64" s="1"/>
  <c r="AK61" i="42"/>
  <c r="R50" i="72"/>
  <c r="D6" i="48"/>
  <c r="D7" i="48"/>
  <c r="AM119" i="40"/>
  <c r="AL119" i="40"/>
  <c r="AM75" i="40"/>
  <c r="AL75" i="40"/>
  <c r="AB228" i="37"/>
  <c r="AF18" i="40"/>
  <c r="AF13" i="40"/>
  <c r="AF32" i="40" s="1"/>
  <c r="AF10" i="84" s="1"/>
  <c r="AF10" i="40"/>
  <c r="AF11" i="40"/>
  <c r="U228" i="37"/>
  <c r="AF21" i="40"/>
  <c r="W228" i="37"/>
  <c r="AF12" i="40"/>
  <c r="Z228" i="37"/>
  <c r="AF19" i="40"/>
  <c r="AF8" i="40"/>
  <c r="AF9" i="40"/>
  <c r="AF14" i="40"/>
  <c r="AF20" i="40"/>
  <c r="AF15" i="40"/>
  <c r="AF16" i="40"/>
  <c r="AA228" i="37"/>
  <c r="AF17" i="40"/>
  <c r="AF36" i="40" s="1"/>
  <c r="V228" i="37"/>
  <c r="R233" i="63"/>
  <c r="R231" i="63"/>
  <c r="R228" i="63"/>
  <c r="R227" i="63"/>
  <c r="R226" i="63"/>
  <c r="R224" i="63" s="1"/>
  <c r="Q225" i="63"/>
  <c r="P225" i="63"/>
  <c r="O225" i="63"/>
  <c r="N225" i="63"/>
  <c r="M225" i="63"/>
  <c r="L225" i="63"/>
  <c r="K225" i="63"/>
  <c r="J225" i="63"/>
  <c r="I225" i="63"/>
  <c r="H225" i="63"/>
  <c r="G225" i="63"/>
  <c r="F225" i="63"/>
  <c r="R246" i="63"/>
  <c r="R245" i="63"/>
  <c r="R243" i="63"/>
  <c r="R240" i="63"/>
  <c r="R239" i="63"/>
  <c r="R238" i="63"/>
  <c r="Q237" i="63"/>
  <c r="P237" i="63"/>
  <c r="O237" i="63"/>
  <c r="N237" i="63"/>
  <c r="M237" i="63"/>
  <c r="L237" i="63"/>
  <c r="K237" i="63"/>
  <c r="J237" i="63"/>
  <c r="I237" i="63"/>
  <c r="H237" i="63"/>
  <c r="G237" i="63"/>
  <c r="F237" i="63"/>
  <c r="AD228" i="37"/>
  <c r="AC228" i="37"/>
  <c r="X228" i="37"/>
  <c r="AK90" i="41"/>
  <c r="AK91" i="41"/>
  <c r="Y71" i="64"/>
  <c r="AK20" i="41"/>
  <c r="AK93" i="41"/>
  <c r="AK83" i="41"/>
  <c r="AK92" i="41"/>
  <c r="AK11" i="41"/>
  <c r="AK6" i="41"/>
  <c r="AK10" i="41"/>
  <c r="AK9" i="41"/>
  <c r="AK13" i="41"/>
  <c r="AK8" i="41"/>
  <c r="AR64" i="42"/>
  <c r="AQ64" i="42"/>
  <c r="AE65" i="42"/>
  <c r="AJ65" i="42"/>
  <c r="AB65" i="42"/>
  <c r="Z65" i="42"/>
  <c r="AI65" i="42"/>
  <c r="AG65" i="42"/>
  <c r="AF65" i="42"/>
  <c r="AD65" i="42"/>
  <c r="AC65" i="42"/>
  <c r="AA65" i="42"/>
  <c r="Y65" i="42"/>
  <c r="AK13" i="62"/>
  <c r="AR13" i="62"/>
  <c r="AK12" i="62"/>
  <c r="AR12" i="62" s="1"/>
  <c r="AO14" i="62"/>
  <c r="AO8" i="62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AK6" i="62"/>
  <c r="Q27" i="72"/>
  <c r="P27" i="72"/>
  <c r="O27" i="72"/>
  <c r="N27" i="72"/>
  <c r="M27" i="72"/>
  <c r="L27" i="72"/>
  <c r="K27" i="72"/>
  <c r="J27" i="72"/>
  <c r="I27" i="72"/>
  <c r="H27" i="72"/>
  <c r="G27" i="72"/>
  <c r="F27" i="72"/>
  <c r="R28" i="72"/>
  <c r="R72" i="72"/>
  <c r="AK70" i="41"/>
  <c r="AK67" i="41"/>
  <c r="Y47" i="64"/>
  <c r="AK66" i="41"/>
  <c r="Y46" i="64" s="1"/>
  <c r="AK65" i="41"/>
  <c r="Y45" i="64" s="1"/>
  <c r="AK64" i="41"/>
  <c r="Y44" i="64" s="1"/>
  <c r="AK63" i="41"/>
  <c r="Y43" i="64"/>
  <c r="AK62" i="41"/>
  <c r="Y42" i="64" s="1"/>
  <c r="AK60" i="41"/>
  <c r="Y40" i="64" s="1"/>
  <c r="AK58" i="41"/>
  <c r="Y38" i="64" s="1"/>
  <c r="AK57" i="41"/>
  <c r="AK56" i="41"/>
  <c r="Y36" i="64" s="1"/>
  <c r="AK55" i="41"/>
  <c r="Y35" i="64" s="1"/>
  <c r="AK54" i="41"/>
  <c r="AK53" i="41"/>
  <c r="Y33" i="64" s="1"/>
  <c r="AK52" i="41"/>
  <c r="AK51" i="41"/>
  <c r="AK50" i="41"/>
  <c r="AR156" i="41"/>
  <c r="AQ156" i="41"/>
  <c r="AR126" i="41"/>
  <c r="AQ126" i="41"/>
  <c r="AR100" i="41"/>
  <c r="AQ100" i="41"/>
  <c r="AR26" i="41"/>
  <c r="AQ26" i="41"/>
  <c r="AK155" i="41"/>
  <c r="AK153" i="41"/>
  <c r="AK152" i="41"/>
  <c r="AK151" i="41"/>
  <c r="AK150" i="41"/>
  <c r="AK149" i="41"/>
  <c r="Y96" i="64" s="1"/>
  <c r="AK147" i="41"/>
  <c r="Y94" i="64" s="1"/>
  <c r="AK145" i="41"/>
  <c r="AK144" i="41"/>
  <c r="F29" i="56" s="1"/>
  <c r="AK143" i="41"/>
  <c r="AK142" i="41"/>
  <c r="AK141" i="41"/>
  <c r="AK140" i="41"/>
  <c r="AK138" i="41"/>
  <c r="AK136" i="41"/>
  <c r="AK135" i="41"/>
  <c r="AK134" i="41"/>
  <c r="AK133" i="41"/>
  <c r="AK132" i="41"/>
  <c r="AK131" i="41"/>
  <c r="AK130" i="41"/>
  <c r="AK129" i="41"/>
  <c r="AK128" i="41"/>
  <c r="AK125" i="41"/>
  <c r="AK123" i="41"/>
  <c r="AK122" i="41"/>
  <c r="AK121" i="41"/>
  <c r="AK120" i="41"/>
  <c r="AK118" i="41"/>
  <c r="F21" i="56"/>
  <c r="AK116" i="41"/>
  <c r="AK114" i="41"/>
  <c r="AK113" i="41"/>
  <c r="AK112" i="41"/>
  <c r="AK111" i="41"/>
  <c r="AK110" i="41"/>
  <c r="AK109" i="41"/>
  <c r="AK108" i="41"/>
  <c r="AK107" i="41"/>
  <c r="AK106" i="41"/>
  <c r="AK105" i="41" s="1"/>
  <c r="R73" i="72"/>
  <c r="R71" i="72"/>
  <c r="R70" i="72"/>
  <c r="R69" i="72"/>
  <c r="R64" i="72"/>
  <c r="R61" i="72"/>
  <c r="R60" i="72"/>
  <c r="R22" i="72"/>
  <c r="R21" i="72" s="1"/>
  <c r="R20" i="72"/>
  <c r="R19" i="72"/>
  <c r="R18" i="72"/>
  <c r="R17" i="72"/>
  <c r="T16" i="39"/>
  <c r="R89" i="72"/>
  <c r="Q89" i="72"/>
  <c r="P89" i="72"/>
  <c r="O89" i="72"/>
  <c r="N89" i="72"/>
  <c r="M89" i="72"/>
  <c r="L89" i="72"/>
  <c r="K89" i="72"/>
  <c r="J89" i="72"/>
  <c r="I89" i="72"/>
  <c r="H89" i="72"/>
  <c r="G89" i="72"/>
  <c r="F89" i="72"/>
  <c r="R85" i="72"/>
  <c r="Q85" i="72"/>
  <c r="P85" i="72"/>
  <c r="O85" i="72"/>
  <c r="N85" i="72"/>
  <c r="M85" i="72"/>
  <c r="L85" i="72"/>
  <c r="K85" i="72"/>
  <c r="J85" i="72"/>
  <c r="I85" i="72"/>
  <c r="H85" i="72"/>
  <c r="G85" i="72"/>
  <c r="F85" i="72"/>
  <c r="E85" i="72"/>
  <c r="D85" i="72"/>
  <c r="Q78" i="72"/>
  <c r="P78" i="72"/>
  <c r="O78" i="72"/>
  <c r="N78" i="72"/>
  <c r="M78" i="72"/>
  <c r="L78" i="72"/>
  <c r="K78" i="72"/>
  <c r="J78" i="72"/>
  <c r="I78" i="72"/>
  <c r="H78" i="72"/>
  <c r="G78" i="72"/>
  <c r="F78" i="72"/>
  <c r="E78" i="72"/>
  <c r="Q76" i="72"/>
  <c r="P76" i="72"/>
  <c r="O76" i="72"/>
  <c r="N76" i="72"/>
  <c r="M76" i="72"/>
  <c r="L76" i="72"/>
  <c r="K76" i="72"/>
  <c r="J76" i="72"/>
  <c r="I76" i="72"/>
  <c r="H76" i="72"/>
  <c r="G76" i="72"/>
  <c r="F76" i="72"/>
  <c r="E76" i="72"/>
  <c r="Q74" i="72"/>
  <c r="P74" i="72"/>
  <c r="O74" i="72"/>
  <c r="N74" i="72"/>
  <c r="M74" i="72"/>
  <c r="L74" i="72"/>
  <c r="K74" i="72"/>
  <c r="J74" i="72"/>
  <c r="I74" i="72"/>
  <c r="H74" i="72"/>
  <c r="G74" i="72"/>
  <c r="F74" i="72"/>
  <c r="E74" i="72"/>
  <c r="Q68" i="72"/>
  <c r="P68" i="72"/>
  <c r="O68" i="72"/>
  <c r="N68" i="72"/>
  <c r="M68" i="72"/>
  <c r="L68" i="72"/>
  <c r="K68" i="72"/>
  <c r="J68" i="72"/>
  <c r="I68" i="72"/>
  <c r="H68" i="72"/>
  <c r="G68" i="72"/>
  <c r="F68" i="72"/>
  <c r="E68" i="72"/>
  <c r="Q63" i="72"/>
  <c r="P63" i="72"/>
  <c r="O63" i="72"/>
  <c r="N63" i="72"/>
  <c r="M63" i="72"/>
  <c r="L63" i="72"/>
  <c r="K63" i="72"/>
  <c r="J63" i="72"/>
  <c r="I63" i="72"/>
  <c r="H63" i="72"/>
  <c r="G63" i="72"/>
  <c r="F63" i="72"/>
  <c r="E63" i="72"/>
  <c r="R56" i="72"/>
  <c r="R55" i="72"/>
  <c r="R54" i="72"/>
  <c r="R52" i="72"/>
  <c r="R53" i="72"/>
  <c r="Q52" i="72"/>
  <c r="P52" i="72"/>
  <c r="O52" i="72"/>
  <c r="N52" i="72"/>
  <c r="M52" i="72"/>
  <c r="L52" i="72"/>
  <c r="K52" i="72"/>
  <c r="J52" i="72"/>
  <c r="I52" i="72"/>
  <c r="H52" i="72"/>
  <c r="G52" i="72"/>
  <c r="F52" i="72"/>
  <c r="E52" i="72"/>
  <c r="E51" i="72" s="1"/>
  <c r="R44" i="72"/>
  <c r="R43" i="72" s="1"/>
  <c r="Q43" i="72"/>
  <c r="P43" i="72"/>
  <c r="O43" i="72"/>
  <c r="N43" i="72"/>
  <c r="M43" i="72"/>
  <c r="L43" i="72"/>
  <c r="K43" i="72"/>
  <c r="J43" i="72"/>
  <c r="I43" i="72"/>
  <c r="H43" i="72"/>
  <c r="G43" i="72"/>
  <c r="F43" i="72"/>
  <c r="E43" i="72"/>
  <c r="Q39" i="72"/>
  <c r="P39" i="72"/>
  <c r="O39" i="72"/>
  <c r="N39" i="72"/>
  <c r="M39" i="72"/>
  <c r="L39" i="72"/>
  <c r="K39" i="72"/>
  <c r="J39" i="72"/>
  <c r="I39" i="72"/>
  <c r="H39" i="72"/>
  <c r="G39" i="72"/>
  <c r="F39" i="72"/>
  <c r="E39" i="72"/>
  <c r="R38" i="72"/>
  <c r="Q37" i="72"/>
  <c r="R37" i="72" s="1"/>
  <c r="P37" i="72"/>
  <c r="O37" i="72"/>
  <c r="N37" i="72"/>
  <c r="M37" i="72"/>
  <c r="L37" i="72"/>
  <c r="K37" i="72"/>
  <c r="J37" i="72"/>
  <c r="I37" i="72"/>
  <c r="H37" i="72"/>
  <c r="G37" i="72"/>
  <c r="F37" i="72"/>
  <c r="E37" i="72"/>
  <c r="R36" i="72"/>
  <c r="Q35" i="72"/>
  <c r="R35" i="72" s="1"/>
  <c r="P35" i="72"/>
  <c r="O35" i="72"/>
  <c r="N35" i="72"/>
  <c r="M35" i="72"/>
  <c r="L35" i="72"/>
  <c r="K35" i="72"/>
  <c r="J35" i="72"/>
  <c r="I35" i="72"/>
  <c r="H35" i="72"/>
  <c r="G35" i="72"/>
  <c r="F35" i="72"/>
  <c r="E35" i="72"/>
  <c r="R34" i="72"/>
  <c r="R33" i="72"/>
  <c r="E33" i="72"/>
  <c r="R32" i="72"/>
  <c r="Q31" i="72"/>
  <c r="R31" i="72"/>
  <c r="P31" i="72"/>
  <c r="O31" i="72"/>
  <c r="N31" i="72"/>
  <c r="M31" i="72"/>
  <c r="L31" i="72"/>
  <c r="K31" i="72"/>
  <c r="J31" i="72"/>
  <c r="I31" i="72"/>
  <c r="H31" i="72"/>
  <c r="G31" i="72"/>
  <c r="F31" i="72"/>
  <c r="E31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E25" i="72"/>
  <c r="Q23" i="72"/>
  <c r="P23" i="72"/>
  <c r="O23" i="72"/>
  <c r="N23" i="72"/>
  <c r="M23" i="72"/>
  <c r="L23" i="72"/>
  <c r="K23" i="72"/>
  <c r="J23" i="72"/>
  <c r="I23" i="72"/>
  <c r="H23" i="72"/>
  <c r="G23" i="72"/>
  <c r="F23" i="72"/>
  <c r="E23" i="72"/>
  <c r="Q21" i="72"/>
  <c r="P21" i="72"/>
  <c r="O21" i="72"/>
  <c r="N21" i="72"/>
  <c r="M21" i="72"/>
  <c r="L21" i="72"/>
  <c r="K21" i="72"/>
  <c r="J21" i="72"/>
  <c r="I21" i="72"/>
  <c r="H21" i="72"/>
  <c r="G21" i="72"/>
  <c r="F21" i="72"/>
  <c r="E21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R15" i="72"/>
  <c r="R14" i="72"/>
  <c r="R13" i="72"/>
  <c r="R12" i="72"/>
  <c r="R11" i="72"/>
  <c r="R10" i="72"/>
  <c r="R9" i="72"/>
  <c r="Q8" i="72"/>
  <c r="P8" i="72"/>
  <c r="O8" i="72"/>
  <c r="N8" i="72"/>
  <c r="M8" i="72"/>
  <c r="L8" i="72"/>
  <c r="K8" i="72"/>
  <c r="J8" i="72"/>
  <c r="I8" i="72"/>
  <c r="H8" i="72"/>
  <c r="G8" i="72"/>
  <c r="F8" i="72"/>
  <c r="E8" i="72"/>
  <c r="R7" i="72"/>
  <c r="R6" i="72"/>
  <c r="R5" i="72" s="1"/>
  <c r="E5" i="72"/>
  <c r="Y34" i="64"/>
  <c r="Y37" i="64"/>
  <c r="Y31" i="64"/>
  <c r="R63" i="72"/>
  <c r="AR91" i="41"/>
  <c r="AQ91" i="41"/>
  <c r="AQ13" i="62"/>
  <c r="AQ12" i="62"/>
  <c r="AK14" i="62"/>
  <c r="AQ14" i="62" s="1"/>
  <c r="AB157" i="41"/>
  <c r="AJ157" i="41"/>
  <c r="Z157" i="41"/>
  <c r="AH157" i="41"/>
  <c r="AK5" i="62"/>
  <c r="AK8" i="62"/>
  <c r="F24" i="55" s="1"/>
  <c r="R27" i="72"/>
  <c r="R39" i="72"/>
  <c r="AA157" i="41"/>
  <c r="AI157" i="41"/>
  <c r="AC157" i="41"/>
  <c r="AD157" i="41"/>
  <c r="Y157" i="41"/>
  <c r="AG157" i="41"/>
  <c r="AE157" i="41"/>
  <c r="AF157" i="41"/>
  <c r="AM105" i="41"/>
  <c r="AM157" i="41"/>
  <c r="AF5" i="41"/>
  <c r="AB5" i="41"/>
  <c r="AC5" i="41"/>
  <c r="W35" i="41"/>
  <c r="AM8" i="62"/>
  <c r="AO127" i="41"/>
  <c r="AM127" i="41"/>
  <c r="AO105" i="41"/>
  <c r="AG5" i="41"/>
  <c r="AD5" i="41"/>
  <c r="AE5" i="41"/>
  <c r="AA5" i="41"/>
  <c r="Z5" i="41"/>
  <c r="B10" i="71"/>
  <c r="B11" i="71"/>
  <c r="B12" i="71"/>
  <c r="B13" i="71" s="1"/>
  <c r="B14" i="71" s="1"/>
  <c r="B15" i="71" s="1"/>
  <c r="B16" i="71"/>
  <c r="B17" i="71" s="1"/>
  <c r="G7" i="71"/>
  <c r="G18" i="71"/>
  <c r="BS5" i="71"/>
  <c r="BT5" i="71" s="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AK12" i="41"/>
  <c r="AK16" i="41"/>
  <c r="AK17" i="41"/>
  <c r="AK14" i="41"/>
  <c r="AK74" i="41"/>
  <c r="AK78" i="41"/>
  <c r="AK99" i="41"/>
  <c r="AK80" i="41"/>
  <c r="Y83" i="64"/>
  <c r="AK76" i="41"/>
  <c r="AO49" i="41"/>
  <c r="AO5" i="41"/>
  <c r="AM49" i="41"/>
  <c r="AM27" i="41"/>
  <c r="AM5" i="41"/>
  <c r="AO27" i="41"/>
  <c r="D4" i="71"/>
  <c r="E7" i="71"/>
  <c r="D14" i="71" s="1"/>
  <c r="D16" i="71"/>
  <c r="D11" i="71"/>
  <c r="D15" i="71" s="1"/>
  <c r="B2" i="71"/>
  <c r="D9" i="71" s="1"/>
  <c r="D2" i="71"/>
  <c r="D10" i="71"/>
  <c r="D3" i="71"/>
  <c r="E4" i="71"/>
  <c r="C5" i="71"/>
  <c r="D8" i="71"/>
  <c r="D13" i="71"/>
  <c r="E8" i="71"/>
  <c r="E9" i="71"/>
  <c r="E10" i="71" s="1"/>
  <c r="E11" i="71" s="1"/>
  <c r="E12" i="71" s="1"/>
  <c r="Y79" i="64"/>
  <c r="Y56" i="64"/>
  <c r="Y81" i="64"/>
  <c r="Y58" i="64"/>
  <c r="AK19" i="41"/>
  <c r="F20" i="55" s="1"/>
  <c r="E22" i="48" s="1"/>
  <c r="AK69" i="41"/>
  <c r="AK24" i="41"/>
  <c r="AK39" i="41"/>
  <c r="AK25" i="41"/>
  <c r="F31" i="55"/>
  <c r="AK32" i="41"/>
  <c r="Y11" i="64" s="1"/>
  <c r="AK30" i="41"/>
  <c r="AK36" i="41"/>
  <c r="Y15" i="64"/>
  <c r="AK34" i="41"/>
  <c r="Y13" i="64" s="1"/>
  <c r="AQ48" i="41"/>
  <c r="AR48" i="41"/>
  <c r="Y18" i="64"/>
  <c r="Y9" i="64"/>
  <c r="AQ39" i="41"/>
  <c r="AR39" i="41"/>
  <c r="F162" i="40"/>
  <c r="Q162" i="40" s="1"/>
  <c r="I162" i="40"/>
  <c r="O162" i="40"/>
  <c r="M162" i="40"/>
  <c r="H162" i="40"/>
  <c r="P162" i="40"/>
  <c r="L162" i="40"/>
  <c r="N162" i="40"/>
  <c r="AM168" i="40"/>
  <c r="AL168" i="40"/>
  <c r="AM71" i="41"/>
  <c r="AM101" i="41"/>
  <c r="AO71" i="41"/>
  <c r="AR30" i="40"/>
  <c r="AR29" i="40"/>
  <c r="AR28" i="40"/>
  <c r="AR27" i="40"/>
  <c r="AF50" i="40"/>
  <c r="AF31" i="40" s="1"/>
  <c r="AF47" i="40"/>
  <c r="AF28" i="40" s="1"/>
  <c r="AF48" i="40"/>
  <c r="AF29" i="40" s="1"/>
  <c r="X224" i="37"/>
  <c r="AF59" i="40"/>
  <c r="AF40" i="40" s="1"/>
  <c r="Z224" i="37"/>
  <c r="AC224" i="37"/>
  <c r="AE224" i="37"/>
  <c r="AD224" i="37"/>
  <c r="Y224" i="37"/>
  <c r="AF58" i="40"/>
  <c r="AF39" i="40"/>
  <c r="AF14" i="84" s="1"/>
  <c r="AF51" i="40"/>
  <c r="AF56" i="40"/>
  <c r="AF37" i="40" s="1"/>
  <c r="AF12" i="84" s="1"/>
  <c r="AF123" i="40"/>
  <c r="AF103" i="40" s="1"/>
  <c r="AF15" i="84" s="1"/>
  <c r="AF126" i="40"/>
  <c r="AF106" i="40" s="1"/>
  <c r="AF54" i="40"/>
  <c r="AF35" i="40" s="1"/>
  <c r="AF128" i="40"/>
  <c r="AF108" i="40" s="1"/>
  <c r="AF52" i="40"/>
  <c r="AF33" i="40" s="1"/>
  <c r="AF11" i="84" s="1"/>
  <c r="AF57" i="40"/>
  <c r="AF38" i="40" s="1"/>
  <c r="AF13" i="84" s="1"/>
  <c r="AF49" i="40"/>
  <c r="AF30" i="40" s="1"/>
  <c r="AF9" i="84" s="1"/>
  <c r="AF55" i="40"/>
  <c r="AF53" i="40"/>
  <c r="AF34" i="40" s="1"/>
  <c r="AF125" i="40"/>
  <c r="AF105" i="40"/>
  <c r="AL105" i="40" s="1"/>
  <c r="AF124" i="40"/>
  <c r="AF104" i="40" s="1"/>
  <c r="Q44" i="48"/>
  <c r="P44" i="48"/>
  <c r="O44" i="48"/>
  <c r="N44" i="48"/>
  <c r="M44" i="48"/>
  <c r="L44" i="48"/>
  <c r="K44" i="48"/>
  <c r="J44" i="48"/>
  <c r="I44" i="48"/>
  <c r="H44" i="48"/>
  <c r="G44" i="48"/>
  <c r="F44" i="48"/>
  <c r="AF133" i="40"/>
  <c r="AF113" i="40" s="1"/>
  <c r="AF134" i="40"/>
  <c r="AF114" i="40" s="1"/>
  <c r="AA225" i="37"/>
  <c r="W225" i="37"/>
  <c r="W226" i="37" s="1"/>
  <c r="AF136" i="40"/>
  <c r="AF116" i="40" s="1"/>
  <c r="AF17" i="84" s="1"/>
  <c r="AF131" i="40"/>
  <c r="AF111" i="40" s="1"/>
  <c r="AF137" i="40"/>
  <c r="AF117" i="40" s="1"/>
  <c r="AF130" i="40"/>
  <c r="AF110" i="40" s="1"/>
  <c r="AF127" i="40"/>
  <c r="AF107" i="40" s="1"/>
  <c r="AF135" i="40"/>
  <c r="AF115" i="40" s="1"/>
  <c r="AF129" i="40"/>
  <c r="AF109" i="40"/>
  <c r="X225" i="37"/>
  <c r="Z225" i="37"/>
  <c r="AD225" i="37"/>
  <c r="AR30" i="67"/>
  <c r="AR29" i="67"/>
  <c r="AQ47" i="69"/>
  <c r="AP47" i="69"/>
  <c r="AO47" i="69"/>
  <c r="AN47" i="69"/>
  <c r="AM47" i="69"/>
  <c r="AL47" i="69"/>
  <c r="AK47" i="69"/>
  <c r="AJ47" i="69"/>
  <c r="AI47" i="69"/>
  <c r="AH47" i="69"/>
  <c r="AG47" i="69"/>
  <c r="AF47" i="69"/>
  <c r="AE47" i="69"/>
  <c r="AS47" i="69"/>
  <c r="AS48" i="69" s="1"/>
  <c r="AD47" i="69"/>
  <c r="AD48" i="69" s="1"/>
  <c r="AC47" i="69"/>
  <c r="AQ46" i="69"/>
  <c r="AP46" i="69"/>
  <c r="AP48" i="69"/>
  <c r="AO46" i="69"/>
  <c r="AN46" i="69"/>
  <c r="AM46" i="69"/>
  <c r="AM48" i="69" s="1"/>
  <c r="AL46" i="69"/>
  <c r="AL48" i="69" s="1"/>
  <c r="AK46" i="69"/>
  <c r="AK48" i="69"/>
  <c r="AJ46" i="69"/>
  <c r="AJ48" i="69" s="1"/>
  <c r="AI46" i="69"/>
  <c r="AI48" i="69"/>
  <c r="AH46" i="69"/>
  <c r="AG46" i="69"/>
  <c r="AG48" i="69" s="1"/>
  <c r="AF46" i="69"/>
  <c r="AE46" i="69"/>
  <c r="AE48" i="69" s="1"/>
  <c r="AC46" i="69"/>
  <c r="AC48" i="69"/>
  <c r="AR45" i="69"/>
  <c r="AS45" i="69" s="1"/>
  <c r="AR44" i="69"/>
  <c r="AR43" i="69"/>
  <c r="AR42" i="69"/>
  <c r="AS42" i="69" s="1"/>
  <c r="AS29" i="69" s="1"/>
  <c r="AR41" i="69"/>
  <c r="AR40" i="69"/>
  <c r="AR39" i="69"/>
  <c r="AR38" i="69"/>
  <c r="AR37" i="69"/>
  <c r="AR36" i="69"/>
  <c r="AR35" i="69"/>
  <c r="AR34" i="69"/>
  <c r="AR33" i="69"/>
  <c r="AR32" i="69"/>
  <c r="AR31" i="69"/>
  <c r="AR30" i="69"/>
  <c r="AQ29" i="69"/>
  <c r="AP29" i="69"/>
  <c r="AO29" i="69"/>
  <c r="AN29" i="69"/>
  <c r="AM29" i="69"/>
  <c r="AL29" i="69"/>
  <c r="AK29" i="69"/>
  <c r="AJ29" i="69"/>
  <c r="AI29" i="69"/>
  <c r="AH29" i="69"/>
  <c r="AG29" i="69"/>
  <c r="AF29" i="69"/>
  <c r="AE29" i="69"/>
  <c r="AC29" i="69"/>
  <c r="AR28" i="69"/>
  <c r="AS28" i="69" s="1"/>
  <c r="AR27" i="69"/>
  <c r="AS27" i="69"/>
  <c r="AR26" i="69"/>
  <c r="AS26" i="69" s="1"/>
  <c r="AR25" i="69"/>
  <c r="AS25" i="69" s="1"/>
  <c r="AR24" i="69"/>
  <c r="AS24" i="69" s="1"/>
  <c r="AR23" i="69"/>
  <c r="AS23" i="69"/>
  <c r="AR22" i="69"/>
  <c r="AS22" i="69" s="1"/>
  <c r="AR21" i="69"/>
  <c r="AS21" i="69"/>
  <c r="AE8" i="69"/>
  <c r="AR20" i="69"/>
  <c r="AR47" i="69"/>
  <c r="AR19" i="69"/>
  <c r="AS19" i="69" s="1"/>
  <c r="AR18" i="69"/>
  <c r="AS18" i="69"/>
  <c r="AR17" i="69"/>
  <c r="AS17" i="69" s="1"/>
  <c r="AR16" i="69"/>
  <c r="AS16" i="69"/>
  <c r="AR15" i="69"/>
  <c r="AS15" i="69" s="1"/>
  <c r="AR14" i="69"/>
  <c r="AS14" i="69"/>
  <c r="AR13" i="69"/>
  <c r="AS13" i="69" s="1"/>
  <c r="AR12" i="69"/>
  <c r="AS12" i="69"/>
  <c r="AR11" i="69"/>
  <c r="AS11" i="69" s="1"/>
  <c r="AR10" i="69"/>
  <c r="AS10" i="69"/>
  <c r="AR9" i="69"/>
  <c r="AS9" i="69" s="1"/>
  <c r="AD46" i="69"/>
  <c r="AQ8" i="69"/>
  <c r="AP8" i="69"/>
  <c r="AO8" i="69"/>
  <c r="AN8" i="69"/>
  <c r="AM8" i="69"/>
  <c r="AL8" i="69"/>
  <c r="AK8" i="69"/>
  <c r="AJ8" i="69"/>
  <c r="AI8" i="69"/>
  <c r="AH8" i="69"/>
  <c r="AG8" i="69"/>
  <c r="AF8" i="69"/>
  <c r="AC8" i="69"/>
  <c r="AD8" i="69" s="1"/>
  <c r="AH48" i="69"/>
  <c r="AS20" i="69"/>
  <c r="AN48" i="69"/>
  <c r="AR46" i="69"/>
  <c r="AR48" i="69" s="1"/>
  <c r="AS46" i="69"/>
  <c r="L14" i="62"/>
  <c r="V14" i="62"/>
  <c r="J14" i="62"/>
  <c r="U14" i="62"/>
  <c r="T14" i="62"/>
  <c r="S14" i="62"/>
  <c r="R14" i="62"/>
  <c r="Q14" i="62"/>
  <c r="P14" i="62"/>
  <c r="O14" i="62"/>
  <c r="N14" i="62"/>
  <c r="M14" i="62"/>
  <c r="K14" i="62"/>
  <c r="W14" i="62"/>
  <c r="J65" i="42"/>
  <c r="J8" i="62"/>
  <c r="J127" i="41"/>
  <c r="J157" i="41" s="1"/>
  <c r="J105" i="41"/>
  <c r="J5" i="41"/>
  <c r="J27" i="41"/>
  <c r="J49" i="41"/>
  <c r="J71" i="41"/>
  <c r="AR14" i="62"/>
  <c r="AQ359" i="67"/>
  <c r="AP359" i="67"/>
  <c r="AO359" i="67"/>
  <c r="AN359" i="67"/>
  <c r="AM359" i="67"/>
  <c r="AL359" i="67"/>
  <c r="AK359" i="67"/>
  <c r="AJ359" i="67"/>
  <c r="AI359" i="67"/>
  <c r="AH359" i="67"/>
  <c r="AG359" i="67"/>
  <c r="AF359" i="67"/>
  <c r="AR358" i="67"/>
  <c r="AR357" i="67"/>
  <c r="AR356" i="67"/>
  <c r="AR355" i="67"/>
  <c r="AR354" i="67"/>
  <c r="AR353" i="67"/>
  <c r="AR352" i="67"/>
  <c r="AR351" i="67"/>
  <c r="AR350" i="67"/>
  <c r="AR349" i="67"/>
  <c r="AR348" i="67"/>
  <c r="AR347" i="67"/>
  <c r="AR346" i="67"/>
  <c r="AR345" i="67"/>
  <c r="AQ344" i="67"/>
  <c r="AP344" i="67"/>
  <c r="AO344" i="67"/>
  <c r="AN344" i="67"/>
  <c r="AM344" i="67"/>
  <c r="AL344" i="67"/>
  <c r="AK344" i="67"/>
  <c r="AJ344" i="67"/>
  <c r="AI344" i="67"/>
  <c r="AH344" i="67"/>
  <c r="AG344" i="67"/>
  <c r="AF344" i="67"/>
  <c r="AR343" i="67"/>
  <c r="AR342" i="67"/>
  <c r="AR341" i="67"/>
  <c r="AR340" i="67"/>
  <c r="AS340" i="67"/>
  <c r="AT340" i="67" s="1"/>
  <c r="AR339" i="67"/>
  <c r="AR338" i="67"/>
  <c r="AR337" i="67"/>
  <c r="AR336" i="67"/>
  <c r="AR335" i="67"/>
  <c r="AR334" i="67"/>
  <c r="AR333" i="67"/>
  <c r="AR332" i="67"/>
  <c r="AR331" i="67"/>
  <c r="AR330" i="67"/>
  <c r="AR329" i="67"/>
  <c r="AR328" i="67"/>
  <c r="AR327" i="67"/>
  <c r="AR326" i="67"/>
  <c r="AR325" i="67"/>
  <c r="AR324" i="67"/>
  <c r="AR323" i="67"/>
  <c r="AR322" i="67"/>
  <c r="AR321" i="67"/>
  <c r="AR320" i="67"/>
  <c r="AR319" i="67"/>
  <c r="AR318" i="67"/>
  <c r="AR317" i="67"/>
  <c r="AR316" i="67"/>
  <c r="AR315" i="67"/>
  <c r="AR314" i="67"/>
  <c r="AR313" i="67"/>
  <c r="AR312" i="67"/>
  <c r="AR311" i="67"/>
  <c r="AR310" i="67"/>
  <c r="AR309" i="67"/>
  <c r="AR308" i="67"/>
  <c r="AR307" i="67"/>
  <c r="AR306" i="67"/>
  <c r="AR305" i="67"/>
  <c r="AR304" i="67"/>
  <c r="AR303" i="67"/>
  <c r="AR302" i="67"/>
  <c r="AR301" i="67"/>
  <c r="AR300" i="67"/>
  <c r="AS300" i="67"/>
  <c r="AT300" i="67"/>
  <c r="AR299" i="67"/>
  <c r="AR298" i="67"/>
  <c r="AR297" i="67"/>
  <c r="AR296" i="67"/>
  <c r="AR295" i="67"/>
  <c r="AR294" i="67"/>
  <c r="AR293" i="67"/>
  <c r="AR292" i="67"/>
  <c r="AR291" i="67"/>
  <c r="AR290" i="67"/>
  <c r="AR289" i="67"/>
  <c r="AR288" i="67"/>
  <c r="AR287" i="67"/>
  <c r="AR286" i="67"/>
  <c r="AR285" i="67"/>
  <c r="AR284" i="67"/>
  <c r="AR283" i="67"/>
  <c r="AR282" i="67"/>
  <c r="AR281" i="67"/>
  <c r="AR280" i="67"/>
  <c r="AR279" i="67"/>
  <c r="AR278" i="67"/>
  <c r="AR277" i="67"/>
  <c r="AR276" i="67"/>
  <c r="AR275" i="67"/>
  <c r="AR274" i="67"/>
  <c r="AR273" i="67"/>
  <c r="AR272" i="67"/>
  <c r="AR271" i="67"/>
  <c r="AR270" i="67"/>
  <c r="AS270" i="67"/>
  <c r="AT270" i="67" s="1"/>
  <c r="AR269" i="67"/>
  <c r="AS269" i="67"/>
  <c r="AT269" i="67"/>
  <c r="AR268" i="67"/>
  <c r="AS268" i="67"/>
  <c r="AT268" i="67" s="1"/>
  <c r="AR267" i="67"/>
  <c r="AR266" i="67"/>
  <c r="AR265" i="67"/>
  <c r="AR264" i="67"/>
  <c r="AR263" i="67"/>
  <c r="AR262" i="67"/>
  <c r="AR261" i="67"/>
  <c r="AR260" i="67"/>
  <c r="AR259" i="67"/>
  <c r="AR258" i="67"/>
  <c r="AR257" i="67"/>
  <c r="AQ256" i="67"/>
  <c r="AP256" i="67"/>
  <c r="AO256" i="67"/>
  <c r="AN256" i="67"/>
  <c r="AM256" i="67"/>
  <c r="AL256" i="67"/>
  <c r="AK256" i="67"/>
  <c r="AJ256" i="67"/>
  <c r="AI256" i="67"/>
  <c r="AH256" i="67"/>
  <c r="AG256" i="67"/>
  <c r="AF256" i="67"/>
  <c r="AR255" i="67"/>
  <c r="AR254" i="67"/>
  <c r="AR253" i="67"/>
  <c r="AR252" i="67"/>
  <c r="AR251" i="67"/>
  <c r="AR250" i="67"/>
  <c r="AR249" i="67"/>
  <c r="AR248" i="67"/>
  <c r="AS248" i="67"/>
  <c r="AT248" i="67" s="1"/>
  <c r="AR247" i="67"/>
  <c r="AR246" i="67"/>
  <c r="AR245" i="67"/>
  <c r="AR244" i="67"/>
  <c r="AR243" i="67"/>
  <c r="AQ242" i="67"/>
  <c r="AP242" i="67"/>
  <c r="AO242" i="67"/>
  <c r="AN242" i="67"/>
  <c r="AM242" i="67"/>
  <c r="AL242" i="67"/>
  <c r="AK242" i="67"/>
  <c r="AJ242" i="67"/>
  <c r="AI242" i="67"/>
  <c r="AH242" i="67"/>
  <c r="AG242" i="67"/>
  <c r="AF242" i="67"/>
  <c r="AR241" i="67"/>
  <c r="AR240" i="67"/>
  <c r="AR239" i="67"/>
  <c r="AR238" i="67"/>
  <c r="AR237" i="67"/>
  <c r="AR236" i="67"/>
  <c r="AR235" i="67"/>
  <c r="AS235" i="67" s="1"/>
  <c r="AR234" i="67"/>
  <c r="AS234" i="67" s="1"/>
  <c r="AT234" i="67" s="1"/>
  <c r="AR233" i="67"/>
  <c r="AQ232" i="67"/>
  <c r="AP232" i="67"/>
  <c r="AO232" i="67"/>
  <c r="AN232" i="67"/>
  <c r="AM232" i="67"/>
  <c r="AL232" i="67"/>
  <c r="AK232" i="67"/>
  <c r="AJ232" i="67"/>
  <c r="AI232" i="67"/>
  <c r="AH232" i="67"/>
  <c r="AG232" i="67"/>
  <c r="AF232" i="67"/>
  <c r="AR231" i="67"/>
  <c r="AR230" i="67"/>
  <c r="AS230" i="67" s="1"/>
  <c r="AT230" i="67" s="1"/>
  <c r="AR229" i="67"/>
  <c r="AR228" i="67"/>
  <c r="AR227" i="67"/>
  <c r="AR226" i="67"/>
  <c r="AR225" i="67"/>
  <c r="AR224" i="67"/>
  <c r="AR223" i="67"/>
  <c r="AR222" i="67"/>
  <c r="AR221" i="67"/>
  <c r="AR220" i="67"/>
  <c r="AR219" i="67"/>
  <c r="AR218" i="67"/>
  <c r="AR217" i="67"/>
  <c r="AR216" i="67"/>
  <c r="AR215" i="67"/>
  <c r="AR214" i="67"/>
  <c r="AR213" i="67"/>
  <c r="AR212" i="67"/>
  <c r="AR211" i="67"/>
  <c r="AR210" i="67"/>
  <c r="AR209" i="67"/>
  <c r="AT209" i="67"/>
  <c r="AR208" i="67"/>
  <c r="AR207" i="67"/>
  <c r="AR206" i="67"/>
  <c r="AR205" i="67"/>
  <c r="AR204" i="67"/>
  <c r="AR203" i="67"/>
  <c r="AR202" i="67"/>
  <c r="AR201" i="67"/>
  <c r="AR200" i="67"/>
  <c r="AR199" i="67"/>
  <c r="AR198" i="67"/>
  <c r="AR197" i="67"/>
  <c r="AR196" i="67"/>
  <c r="AR195" i="67"/>
  <c r="AR194" i="67"/>
  <c r="AR193" i="67"/>
  <c r="AR192" i="67"/>
  <c r="AR191" i="67"/>
  <c r="AR190" i="67"/>
  <c r="AR189" i="67"/>
  <c r="AR188" i="67"/>
  <c r="AR187" i="67"/>
  <c r="AS187" i="67" s="1"/>
  <c r="AT187" i="67" s="1"/>
  <c r="AR186" i="67"/>
  <c r="AR185" i="67"/>
  <c r="AR184" i="67"/>
  <c r="AR183" i="67"/>
  <c r="AR182" i="67"/>
  <c r="AR181" i="67"/>
  <c r="AS181" i="67" s="1"/>
  <c r="AT181" i="67" s="1"/>
  <c r="AR180" i="67"/>
  <c r="AR179" i="67"/>
  <c r="AR178" i="67"/>
  <c r="AR177" i="67"/>
  <c r="AR176" i="67"/>
  <c r="AR175" i="67"/>
  <c r="AR174" i="67"/>
  <c r="AR173" i="67"/>
  <c r="AR172" i="67"/>
  <c r="AR171" i="67"/>
  <c r="AR170" i="67"/>
  <c r="AR169" i="67"/>
  <c r="AR168" i="67"/>
  <c r="AR167" i="67"/>
  <c r="AS167" i="67" s="1"/>
  <c r="AT167" i="67" s="1"/>
  <c r="AR166" i="67"/>
  <c r="AR165" i="67"/>
  <c r="AR164" i="67"/>
  <c r="AR163" i="67"/>
  <c r="AR162" i="67"/>
  <c r="AR161" i="67"/>
  <c r="AS161" i="67"/>
  <c r="AT161" i="67" s="1"/>
  <c r="AR160" i="67"/>
  <c r="AR159" i="67"/>
  <c r="AR158" i="67"/>
  <c r="AR157" i="67"/>
  <c r="AR156" i="67"/>
  <c r="AR155" i="67"/>
  <c r="AQ154" i="67"/>
  <c r="AP154" i="67"/>
  <c r="AO154" i="67"/>
  <c r="AN154" i="67"/>
  <c r="AM154" i="67"/>
  <c r="AL154" i="67"/>
  <c r="AK154" i="67"/>
  <c r="AJ154" i="67"/>
  <c r="AI154" i="67"/>
  <c r="AH154" i="67"/>
  <c r="AG154" i="67"/>
  <c r="AF154" i="67"/>
  <c r="AR153" i="67"/>
  <c r="AR152" i="67"/>
  <c r="AR151" i="67"/>
  <c r="AR150" i="67"/>
  <c r="AR149" i="67"/>
  <c r="AR148" i="67"/>
  <c r="AR147" i="67"/>
  <c r="AR146" i="67"/>
  <c r="AR145" i="67"/>
  <c r="AR144" i="67"/>
  <c r="AR143" i="67"/>
  <c r="AR142" i="67"/>
  <c r="AR141" i="67"/>
  <c r="AR140" i="67"/>
  <c r="AR139" i="67"/>
  <c r="AR138" i="67"/>
  <c r="AR137" i="67"/>
  <c r="AQ136" i="67"/>
  <c r="AP136" i="67"/>
  <c r="AO136" i="67"/>
  <c r="AN136" i="67"/>
  <c r="AM136" i="67"/>
  <c r="AL136" i="67"/>
  <c r="AK136" i="67"/>
  <c r="AJ136" i="67"/>
  <c r="AI136" i="67"/>
  <c r="AH136" i="67"/>
  <c r="AG136" i="67"/>
  <c r="AF136" i="67"/>
  <c r="AR135" i="67"/>
  <c r="AR134" i="67"/>
  <c r="AR133" i="67"/>
  <c r="AR132" i="67"/>
  <c r="AR131" i="67"/>
  <c r="AR130" i="67"/>
  <c r="AR129" i="67"/>
  <c r="AR128" i="67"/>
  <c r="AS128" i="67"/>
  <c r="AT128" i="67" s="1"/>
  <c r="AR127" i="67"/>
  <c r="AR126" i="67"/>
  <c r="AR125" i="67"/>
  <c r="AR124" i="67"/>
  <c r="AR123" i="67"/>
  <c r="AQ122" i="67"/>
  <c r="AP122" i="67"/>
  <c r="AO122" i="67"/>
  <c r="AN122" i="67"/>
  <c r="AM122" i="67"/>
  <c r="AL122" i="67"/>
  <c r="AK122" i="67"/>
  <c r="AJ122" i="67"/>
  <c r="AI122" i="67"/>
  <c r="AH122" i="67"/>
  <c r="AG122" i="67"/>
  <c r="AF122" i="67"/>
  <c r="AR121" i="67"/>
  <c r="AR120" i="67"/>
  <c r="AR119" i="67"/>
  <c r="AR118" i="67"/>
  <c r="AR117" i="67"/>
  <c r="AR116" i="67"/>
  <c r="AR115" i="67"/>
  <c r="AR114" i="67"/>
  <c r="AR113" i="67"/>
  <c r="AR112" i="67"/>
  <c r="AQ111" i="67"/>
  <c r="AP111" i="67"/>
  <c r="AO111" i="67"/>
  <c r="AN111" i="67"/>
  <c r="AM111" i="67"/>
  <c r="AL111" i="67"/>
  <c r="AK111" i="67"/>
  <c r="AJ111" i="67"/>
  <c r="AI111" i="67"/>
  <c r="AH111" i="67"/>
  <c r="AG111" i="67"/>
  <c r="AF111" i="67"/>
  <c r="AR110" i="67"/>
  <c r="AR109" i="67"/>
  <c r="AR108" i="67"/>
  <c r="AS108" i="67" s="1"/>
  <c r="AT108" i="67" s="1"/>
  <c r="AR107" i="67"/>
  <c r="AR106" i="67"/>
  <c r="AR105" i="67"/>
  <c r="AR104" i="67"/>
  <c r="AR103" i="67"/>
  <c r="AR102" i="67"/>
  <c r="AR101" i="67"/>
  <c r="AR100" i="67"/>
  <c r="AR99" i="67"/>
  <c r="AR98" i="67"/>
  <c r="AR97" i="67"/>
  <c r="AR96" i="67"/>
  <c r="AR95" i="67"/>
  <c r="AR94" i="67"/>
  <c r="AR93" i="67"/>
  <c r="AR92" i="67"/>
  <c r="AR91" i="67"/>
  <c r="AR90" i="67"/>
  <c r="AR89" i="67"/>
  <c r="AR88" i="67"/>
  <c r="AR87" i="67"/>
  <c r="AS87" i="67"/>
  <c r="AT87" i="67" s="1"/>
  <c r="AR86" i="67"/>
  <c r="AR85" i="67"/>
  <c r="AR84" i="67"/>
  <c r="AR83" i="67"/>
  <c r="AR82" i="67"/>
  <c r="AR81" i="67"/>
  <c r="AR80" i="67"/>
  <c r="AR79" i="67"/>
  <c r="AR78" i="67"/>
  <c r="AR77" i="67"/>
  <c r="AR76" i="67"/>
  <c r="AR75" i="67"/>
  <c r="AR74" i="67"/>
  <c r="AR73" i="67"/>
  <c r="AR72" i="67"/>
  <c r="AR71" i="67"/>
  <c r="AR70" i="67"/>
  <c r="AR69" i="67"/>
  <c r="AR68" i="67"/>
  <c r="AR67" i="67"/>
  <c r="AR66" i="67"/>
  <c r="AR65" i="67"/>
  <c r="AR64" i="67"/>
  <c r="AR63" i="67"/>
  <c r="AS63" i="67"/>
  <c r="AT63" i="67" s="1"/>
  <c r="AR62" i="67"/>
  <c r="AR61" i="67"/>
  <c r="AR60" i="67"/>
  <c r="AR59" i="67"/>
  <c r="AR58" i="67"/>
  <c r="AR57" i="67"/>
  <c r="AR56" i="67"/>
  <c r="AS56" i="67" s="1"/>
  <c r="AT56" i="67" s="1"/>
  <c r="AR55" i="67"/>
  <c r="AR54" i="67"/>
  <c r="AR53" i="67"/>
  <c r="AR52" i="67"/>
  <c r="AR51" i="67"/>
  <c r="AR50" i="67"/>
  <c r="AR49" i="67"/>
  <c r="AR48" i="67"/>
  <c r="AS48" i="67" s="1"/>
  <c r="AT48" i="67" s="1"/>
  <c r="AR47" i="67"/>
  <c r="AR46" i="67"/>
  <c r="AR45" i="67"/>
  <c r="AR44" i="67"/>
  <c r="AR43" i="67"/>
  <c r="AR42" i="67"/>
  <c r="AQ41" i="67"/>
  <c r="AP41" i="67"/>
  <c r="AO41" i="67"/>
  <c r="AN41" i="67"/>
  <c r="AM41" i="67"/>
  <c r="AL41" i="67"/>
  <c r="AK41" i="67"/>
  <c r="AJ41" i="67"/>
  <c r="AI41" i="67"/>
  <c r="AH41" i="67"/>
  <c r="AG41" i="67"/>
  <c r="AF41" i="67"/>
  <c r="AR40" i="67"/>
  <c r="AR39" i="67"/>
  <c r="AR38" i="67"/>
  <c r="AR37" i="67"/>
  <c r="AR36" i="67"/>
  <c r="AR35" i="67"/>
  <c r="AR34" i="67"/>
  <c r="AR33" i="67"/>
  <c r="AS33" i="67" s="1"/>
  <c r="AT33" i="67" s="1"/>
  <c r="AR32" i="67"/>
  <c r="AR31" i="67"/>
  <c r="AR28" i="67"/>
  <c r="AR27" i="67"/>
  <c r="AR26" i="67"/>
  <c r="AQ25" i="67"/>
  <c r="AP25" i="67"/>
  <c r="AO25" i="67"/>
  <c r="AN25" i="67"/>
  <c r="AM25" i="67"/>
  <c r="AL25" i="67"/>
  <c r="AK25" i="67"/>
  <c r="AJ25" i="67"/>
  <c r="AI25" i="67"/>
  <c r="AH25" i="67"/>
  <c r="AG25" i="67"/>
  <c r="AF25" i="67"/>
  <c r="AR24" i="67"/>
  <c r="AR23" i="67" s="1"/>
  <c r="AC23" i="67"/>
  <c r="AB23" i="67"/>
  <c r="AA23" i="67"/>
  <c r="Y23" i="67"/>
  <c r="X23" i="67"/>
  <c r="W23" i="67"/>
  <c r="V23" i="67"/>
  <c r="U23" i="67"/>
  <c r="T23" i="67"/>
  <c r="S23" i="67"/>
  <c r="R23" i="67"/>
  <c r="AQ23" i="67"/>
  <c r="AP23" i="67"/>
  <c r="AO23" i="67"/>
  <c r="AN23" i="67"/>
  <c r="AM23" i="67"/>
  <c r="AL23" i="67"/>
  <c r="AK23" i="67"/>
  <c r="AJ23" i="67"/>
  <c r="AI23" i="67"/>
  <c r="AH23" i="67"/>
  <c r="AG23" i="67"/>
  <c r="AF23" i="67"/>
  <c r="Z23" i="67"/>
  <c r="AR22" i="67"/>
  <c r="AR21" i="67"/>
  <c r="AS21" i="67" s="1"/>
  <c r="AT21" i="67" s="1"/>
  <c r="AR20" i="67"/>
  <c r="AR19" i="67"/>
  <c r="AR18" i="67"/>
  <c r="AR17" i="67"/>
  <c r="AS17" i="67" s="1"/>
  <c r="AT17" i="67"/>
  <c r="AR16" i="67"/>
  <c r="AR15" i="67"/>
  <c r="AR14" i="67"/>
  <c r="AR13" i="67"/>
  <c r="AR12" i="67"/>
  <c r="AR11" i="67"/>
  <c r="AR10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S344" i="67"/>
  <c r="AA344" i="67"/>
  <c r="AD346" i="67"/>
  <c r="AS346" i="67" s="1"/>
  <c r="AT346" i="67"/>
  <c r="Y344" i="67"/>
  <c r="T344" i="67"/>
  <c r="AB344" i="67"/>
  <c r="W344" i="67"/>
  <c r="Z344" i="67"/>
  <c r="AD354" i="67"/>
  <c r="AS354" i="67" s="1"/>
  <c r="AT354" i="67" s="1"/>
  <c r="AD282" i="67"/>
  <c r="AS282" i="67" s="1"/>
  <c r="AT282" i="67"/>
  <c r="W25" i="67"/>
  <c r="R232" i="67"/>
  <c r="Z232" i="67"/>
  <c r="Z136" i="67"/>
  <c r="V9" i="67"/>
  <c r="AD22" i="67"/>
  <c r="AS22" i="67" s="1"/>
  <c r="AT22" i="67"/>
  <c r="AD125" i="67"/>
  <c r="AS125" i="67" s="1"/>
  <c r="AT125" i="67" s="1"/>
  <c r="Y154" i="67"/>
  <c r="T154" i="67"/>
  <c r="X154" i="67"/>
  <c r="AD162" i="67"/>
  <c r="AS162" i="67"/>
  <c r="AT162" i="67"/>
  <c r="AD170" i="67"/>
  <c r="AS170" i="67"/>
  <c r="AT170" i="67" s="1"/>
  <c r="AD178" i="67"/>
  <c r="AS178" i="67"/>
  <c r="AT178" i="67" s="1"/>
  <c r="AD186" i="67"/>
  <c r="AS186" i="67"/>
  <c r="AT186" i="67" s="1"/>
  <c r="AD194" i="67"/>
  <c r="AS194" i="67" s="1"/>
  <c r="AT194" i="67" s="1"/>
  <c r="AD202" i="67"/>
  <c r="AS202" i="67" s="1"/>
  <c r="AT202" i="67"/>
  <c r="AD271" i="67"/>
  <c r="AS271" i="67" s="1"/>
  <c r="AT271" i="67" s="1"/>
  <c r="S25" i="67"/>
  <c r="AD35" i="67"/>
  <c r="AS35" i="67" s="1"/>
  <c r="AT35" i="67" s="1"/>
  <c r="S9" i="67"/>
  <c r="X111" i="67"/>
  <c r="S111" i="67"/>
  <c r="U122" i="67"/>
  <c r="AC122" i="67"/>
  <c r="W256" i="67"/>
  <c r="AD258" i="67"/>
  <c r="AS258" i="67" s="1"/>
  <c r="AT258" i="67" s="1"/>
  <c r="U256" i="67"/>
  <c r="AD11" i="67"/>
  <c r="AS11" i="67" s="1"/>
  <c r="AT11" i="67" s="1"/>
  <c r="AA25" i="67"/>
  <c r="AB25" i="67"/>
  <c r="AA9" i="67"/>
  <c r="T25" i="67"/>
  <c r="Y9" i="67"/>
  <c r="AD229" i="67"/>
  <c r="AS229" i="67" s="1"/>
  <c r="AT229" i="67" s="1"/>
  <c r="V25" i="67"/>
  <c r="AC111" i="67"/>
  <c r="W136" i="67"/>
  <c r="R136" i="67"/>
  <c r="W232" i="67"/>
  <c r="W242" i="67"/>
  <c r="AD247" i="67"/>
  <c r="AS247" i="67"/>
  <c r="AT247" i="67"/>
  <c r="AD255" i="67"/>
  <c r="AS255" i="67" s="1"/>
  <c r="AT255" i="67" s="1"/>
  <c r="T256" i="67"/>
  <c r="X41" i="67"/>
  <c r="W41" i="67"/>
  <c r="AD48" i="67"/>
  <c r="AD60" i="67"/>
  <c r="AS60" i="67" s="1"/>
  <c r="AT60" i="67" s="1"/>
  <c r="AD88" i="67"/>
  <c r="AS88" i="67" s="1"/>
  <c r="AT88" i="67" s="1"/>
  <c r="AD97" i="67"/>
  <c r="AS97" i="67" s="1"/>
  <c r="AT97" i="67" s="1"/>
  <c r="AD105" i="67"/>
  <c r="AS105" i="67" s="1"/>
  <c r="AT105" i="67" s="1"/>
  <c r="X232" i="67"/>
  <c r="AD235" i="67"/>
  <c r="AT235" i="67"/>
  <c r="Y232" i="67"/>
  <c r="AD237" i="67"/>
  <c r="AS237" i="67" s="1"/>
  <c r="AT237" i="67" s="1"/>
  <c r="W359" i="67"/>
  <c r="Y41" i="67"/>
  <c r="Y136" i="67"/>
  <c r="AB136" i="67"/>
  <c r="W154" i="67"/>
  <c r="AD284" i="67"/>
  <c r="AS284" i="67" s="1"/>
  <c r="AT284" i="67" s="1"/>
  <c r="AD292" i="67"/>
  <c r="AS292" i="67" s="1"/>
  <c r="AT292" i="67" s="1"/>
  <c r="AD300" i="67"/>
  <c r="AD316" i="67"/>
  <c r="AD324" i="67"/>
  <c r="AS324" i="67" s="1"/>
  <c r="AT324" i="67" s="1"/>
  <c r="AD332" i="67"/>
  <c r="R344" i="67"/>
  <c r="AD16" i="67"/>
  <c r="AS16" i="67" s="1"/>
  <c r="AT16" i="67" s="1"/>
  <c r="AD19" i="67"/>
  <c r="AS19" i="67" s="1"/>
  <c r="AT19" i="67" s="1"/>
  <c r="AD28" i="67"/>
  <c r="AS28" i="67"/>
  <c r="AT28" i="67"/>
  <c r="AD32" i="67"/>
  <c r="AS32" i="67"/>
  <c r="AT32" i="67"/>
  <c r="AD34" i="67"/>
  <c r="AD40" i="67"/>
  <c r="AS40" i="67"/>
  <c r="AT40" i="67"/>
  <c r="AD45" i="67"/>
  <c r="AS45" i="67" s="1"/>
  <c r="AT45" i="67" s="1"/>
  <c r="AD57" i="67"/>
  <c r="AS57" i="67" s="1"/>
  <c r="AT57" i="67" s="1"/>
  <c r="AD69" i="67"/>
  <c r="AS69" i="67" s="1"/>
  <c r="AT69" i="67" s="1"/>
  <c r="AD77" i="67"/>
  <c r="AS77" i="67"/>
  <c r="AT77" i="67" s="1"/>
  <c r="AD85" i="67"/>
  <c r="AS85" i="67"/>
  <c r="AT85" i="67" s="1"/>
  <c r="AD94" i="67"/>
  <c r="AD102" i="67"/>
  <c r="AS102" i="67" s="1"/>
  <c r="AT102" i="67" s="1"/>
  <c r="AD109" i="67"/>
  <c r="AS109" i="67" s="1"/>
  <c r="AT109" i="67" s="1"/>
  <c r="Y111" i="67"/>
  <c r="X136" i="67"/>
  <c r="AD149" i="67"/>
  <c r="AS149" i="67" s="1"/>
  <c r="AT149" i="67" s="1"/>
  <c r="R154" i="67"/>
  <c r="Z154" i="67"/>
  <c r="AD156" i="67"/>
  <c r="AS156" i="67" s="1"/>
  <c r="AT156" i="67" s="1"/>
  <c r="AD159" i="67"/>
  <c r="AS159" i="67" s="1"/>
  <c r="AT159" i="67" s="1"/>
  <c r="AD164" i="67"/>
  <c r="AS164" i="67" s="1"/>
  <c r="AT164" i="67" s="1"/>
  <c r="AD167" i="67"/>
  <c r="AD172" i="67"/>
  <c r="AS172" i="67"/>
  <c r="AT172" i="67"/>
  <c r="AD175" i="67"/>
  <c r="AS175" i="67" s="1"/>
  <c r="AT175" i="67" s="1"/>
  <c r="AD183" i="67"/>
  <c r="AS183" i="67"/>
  <c r="AT183" i="67" s="1"/>
  <c r="AD191" i="67"/>
  <c r="AS191" i="67"/>
  <c r="AT191" i="67" s="1"/>
  <c r="AD199" i="67"/>
  <c r="AS199" i="67" s="1"/>
  <c r="AT199" i="67" s="1"/>
  <c r="AD207" i="67"/>
  <c r="AS207" i="67" s="1"/>
  <c r="AT207" i="67" s="1"/>
  <c r="AD214" i="67"/>
  <c r="AS214" i="67" s="1"/>
  <c r="AT214" i="67" s="1"/>
  <c r="AD217" i="67"/>
  <c r="AS217" i="67" s="1"/>
  <c r="AT217" i="67" s="1"/>
  <c r="X256" i="67"/>
  <c r="AD263" i="67"/>
  <c r="AS263" i="67"/>
  <c r="AT263" i="67"/>
  <c r="AD266" i="67"/>
  <c r="AS266" i="67" s="1"/>
  <c r="AT266" i="67" s="1"/>
  <c r="AB256" i="67"/>
  <c r="AD279" i="67"/>
  <c r="AS279" i="67" s="1"/>
  <c r="AT279" i="67" s="1"/>
  <c r="AD351" i="67"/>
  <c r="AS351" i="67" s="1"/>
  <c r="AT351" i="67" s="1"/>
  <c r="AC25" i="67"/>
  <c r="Z111" i="67"/>
  <c r="AD116" i="67"/>
  <c r="AS116" i="67" s="1"/>
  <c r="AT116" i="67" s="1"/>
  <c r="AD120" i="67"/>
  <c r="AS120" i="67"/>
  <c r="AT120" i="67" s="1"/>
  <c r="T122" i="67"/>
  <c r="AB122" i="67"/>
  <c r="S154" i="67"/>
  <c r="AA154" i="67"/>
  <c r="AD161" i="67"/>
  <c r="AD169" i="67"/>
  <c r="AD177" i="67"/>
  <c r="AS177" i="67" s="1"/>
  <c r="AT177" i="67" s="1"/>
  <c r="AD180" i="67"/>
  <c r="AS180" i="67"/>
  <c r="AT180" i="67" s="1"/>
  <c r="AD188" i="67"/>
  <c r="AS188" i="67" s="1"/>
  <c r="AT188" i="67" s="1"/>
  <c r="AD196" i="67"/>
  <c r="AS196" i="67" s="1"/>
  <c r="AT196" i="67" s="1"/>
  <c r="AD204" i="67"/>
  <c r="AS204" i="67" s="1"/>
  <c r="AT204" i="67" s="1"/>
  <c r="AD234" i="67"/>
  <c r="X242" i="67"/>
  <c r="AD253" i="67"/>
  <c r="AS253" i="67"/>
  <c r="AT253" i="67" s="1"/>
  <c r="AD260" i="67"/>
  <c r="AS260" i="67" s="1"/>
  <c r="AT260" i="67" s="1"/>
  <c r="AD342" i="67"/>
  <c r="AS342" i="67" s="1"/>
  <c r="AT342" i="67" s="1"/>
  <c r="U344" i="67"/>
  <c r="AC344" i="67"/>
  <c r="AD348" i="67"/>
  <c r="AS348" i="67" s="1"/>
  <c r="AT348" i="67" s="1"/>
  <c r="AD356" i="67"/>
  <c r="AS356" i="67" s="1"/>
  <c r="AT356" i="67" s="1"/>
  <c r="AD13" i="67"/>
  <c r="AS13" i="67" s="1"/>
  <c r="AT13" i="67" s="1"/>
  <c r="AD37" i="67"/>
  <c r="AS37" i="67"/>
  <c r="AT37" i="67"/>
  <c r="AD42" i="67"/>
  <c r="AS42" i="67"/>
  <c r="AT42" i="67"/>
  <c r="AD50" i="67"/>
  <c r="AS50" i="67" s="1"/>
  <c r="AT50" i="67" s="1"/>
  <c r="AD90" i="67"/>
  <c r="AS90" i="67"/>
  <c r="AT90" i="67" s="1"/>
  <c r="AD10" i="67"/>
  <c r="AS10" i="67"/>
  <c r="AT10" i="67" s="1"/>
  <c r="Z9" i="67"/>
  <c r="AD21" i="67"/>
  <c r="S41" i="67"/>
  <c r="AA41" i="67"/>
  <c r="AD47" i="67"/>
  <c r="AD55" i="67"/>
  <c r="AD63" i="67"/>
  <c r="AD71" i="67"/>
  <c r="AS71" i="67" s="1"/>
  <c r="AT71" i="67" s="1"/>
  <c r="AD79" i="67"/>
  <c r="AS79" i="67" s="1"/>
  <c r="AT79" i="67" s="1"/>
  <c r="AD87" i="67"/>
  <c r="AD96" i="67"/>
  <c r="AS96" i="67"/>
  <c r="AT96" i="67"/>
  <c r="AD104" i="67"/>
  <c r="AS104" i="67" s="1"/>
  <c r="AT104" i="67" s="1"/>
  <c r="AD107" i="67"/>
  <c r="AS107" i="67"/>
  <c r="AT107" i="67" s="1"/>
  <c r="AA111" i="67"/>
  <c r="AD118" i="67"/>
  <c r="AS118" i="67" s="1"/>
  <c r="AT118" i="67" s="1"/>
  <c r="V122" i="67"/>
  <c r="AB154" i="67"/>
  <c r="AD158" i="67"/>
  <c r="AS158" i="67"/>
  <c r="AT158" i="67"/>
  <c r="AC154" i="67"/>
  <c r="AD166" i="67"/>
  <c r="AS166" i="67" s="1"/>
  <c r="AT166" i="67"/>
  <c r="AD174" i="67"/>
  <c r="AS174" i="67" s="1"/>
  <c r="AT174" i="67" s="1"/>
  <c r="AD185" i="67"/>
  <c r="AS185" i="67" s="1"/>
  <c r="AT185" i="67" s="1"/>
  <c r="AD193" i="67"/>
  <c r="AD201" i="67"/>
  <c r="AD222" i="67"/>
  <c r="AS222" i="67"/>
  <c r="AT222" i="67" s="1"/>
  <c r="AD225" i="67"/>
  <c r="S232" i="67"/>
  <c r="AA232" i="67"/>
  <c r="Y242" i="67"/>
  <c r="AD246" i="67"/>
  <c r="AS246" i="67"/>
  <c r="AT246" i="67" s="1"/>
  <c r="AD254" i="67"/>
  <c r="AS254" i="67" s="1"/>
  <c r="AT254" i="67" s="1"/>
  <c r="V344" i="67"/>
  <c r="AD353" i="67"/>
  <c r="AS353" i="67" s="1"/>
  <c r="AT353" i="67" s="1"/>
  <c r="AD141" i="67"/>
  <c r="AS141" i="67" s="1"/>
  <c r="AT141" i="67" s="1"/>
  <c r="AD308" i="67"/>
  <c r="AS308" i="67"/>
  <c r="AT308" i="67"/>
  <c r="X9" i="67"/>
  <c r="U25" i="67"/>
  <c r="AD25" i="67" s="1"/>
  <c r="AD58" i="67"/>
  <c r="AS58" i="67" s="1"/>
  <c r="AT58" i="67" s="1"/>
  <c r="AD99" i="67"/>
  <c r="AS99" i="67"/>
  <c r="AT99" i="67"/>
  <c r="R111" i="67"/>
  <c r="AD15" i="67"/>
  <c r="AS15" i="67"/>
  <c r="AT15" i="67" s="1"/>
  <c r="AD18" i="67"/>
  <c r="AS18" i="67" s="1"/>
  <c r="AT18" i="67" s="1"/>
  <c r="AD27" i="67"/>
  <c r="AS27" i="67" s="1"/>
  <c r="AT27" i="67"/>
  <c r="AD31" i="67"/>
  <c r="AS31" i="67" s="1"/>
  <c r="AT31" i="67" s="1"/>
  <c r="AD39" i="67"/>
  <c r="AS39" i="67"/>
  <c r="AT39" i="67"/>
  <c r="T41" i="67"/>
  <c r="AB41" i="67"/>
  <c r="AD44" i="67"/>
  <c r="AS44" i="67" s="1"/>
  <c r="AT44" i="67" s="1"/>
  <c r="AD56" i="67"/>
  <c r="AD64" i="67"/>
  <c r="AS64" i="67"/>
  <c r="AT64" i="67" s="1"/>
  <c r="AD68" i="67"/>
  <c r="AS68" i="67" s="1"/>
  <c r="AT68" i="67" s="1"/>
  <c r="AD76" i="67"/>
  <c r="AS76" i="67"/>
  <c r="AT76" i="67" s="1"/>
  <c r="AD84" i="67"/>
  <c r="AS84" i="67" s="1"/>
  <c r="AT84" i="67" s="1"/>
  <c r="AD93" i="67"/>
  <c r="AS93" i="67" s="1"/>
  <c r="AT93" i="67" s="1"/>
  <c r="AD101" i="67"/>
  <c r="AS101" i="67" s="1"/>
  <c r="AT101" i="67"/>
  <c r="T111" i="67"/>
  <c r="AB111" i="67"/>
  <c r="AD114" i="67"/>
  <c r="AS114" i="67" s="1"/>
  <c r="AT114" i="67" s="1"/>
  <c r="AD115" i="67"/>
  <c r="AS115" i="67" s="1"/>
  <c r="AT115" i="67"/>
  <c r="W122" i="67"/>
  <c r="S122" i="67"/>
  <c r="AA122" i="67"/>
  <c r="AD137" i="67"/>
  <c r="AS137" i="67"/>
  <c r="AT137" i="67" s="1"/>
  <c r="AA136" i="67"/>
  <c r="AD145" i="67"/>
  <c r="AS145" i="67" s="1"/>
  <c r="AT145" i="67" s="1"/>
  <c r="AD163" i="67"/>
  <c r="AS163" i="67" s="1"/>
  <c r="AT163" i="67" s="1"/>
  <c r="AD171" i="67"/>
  <c r="AS171" i="67" s="1"/>
  <c r="AT171" i="67" s="1"/>
  <c r="AD179" i="67"/>
  <c r="AS179" i="67" s="1"/>
  <c r="AT179" i="67" s="1"/>
  <c r="AD182" i="67"/>
  <c r="AS182" i="67" s="1"/>
  <c r="AT182" i="67" s="1"/>
  <c r="AD190" i="67"/>
  <c r="AS190" i="67"/>
  <c r="AT190" i="67" s="1"/>
  <c r="AD198" i="67"/>
  <c r="AS198" i="67"/>
  <c r="AT198" i="67"/>
  <c r="AD206" i="67"/>
  <c r="AS206" i="67"/>
  <c r="AT206" i="67" s="1"/>
  <c r="AD213" i="67"/>
  <c r="AS213" i="67" s="1"/>
  <c r="AT213" i="67" s="1"/>
  <c r="T232" i="67"/>
  <c r="AB232" i="67"/>
  <c r="AD236" i="67"/>
  <c r="AS236" i="67"/>
  <c r="AT236" i="67"/>
  <c r="AD239" i="67"/>
  <c r="AS239" i="67" s="1"/>
  <c r="AT239" i="67" s="1"/>
  <c r="AD241" i="67"/>
  <c r="AS241" i="67"/>
  <c r="AT241" i="67" s="1"/>
  <c r="AD262" i="67"/>
  <c r="AS262" i="67" s="1"/>
  <c r="AT262" i="67" s="1"/>
  <c r="AD265" i="67"/>
  <c r="AS265" i="67" s="1"/>
  <c r="AT265" i="67" s="1"/>
  <c r="AD277" i="67"/>
  <c r="AS277" i="67" s="1"/>
  <c r="AT277" i="67" s="1"/>
  <c r="AD278" i="67"/>
  <c r="AS278" i="67"/>
  <c r="AT278" i="67" s="1"/>
  <c r="AD288" i="67"/>
  <c r="AS288" i="67"/>
  <c r="AT288" i="67"/>
  <c r="AD296" i="67"/>
  <c r="AS296" i="67"/>
  <c r="AT296" i="67" s="1"/>
  <c r="AD304" i="67"/>
  <c r="AS304" i="67" s="1"/>
  <c r="AT304" i="67" s="1"/>
  <c r="AD312" i="67"/>
  <c r="AS312" i="67"/>
  <c r="AT312" i="67" s="1"/>
  <c r="AD320" i="67"/>
  <c r="AS320" i="67" s="1"/>
  <c r="AT320" i="67" s="1"/>
  <c r="AD328" i="67"/>
  <c r="AS328" i="67" s="1"/>
  <c r="AT328" i="67" s="1"/>
  <c r="AD337" i="67"/>
  <c r="AS337" i="67" s="1"/>
  <c r="AT337" i="67" s="1"/>
  <c r="AD350" i="67"/>
  <c r="AS350" i="67"/>
  <c r="AT350" i="67"/>
  <c r="AD358" i="67"/>
  <c r="AS358" i="67" s="1"/>
  <c r="AT358" i="67" s="1"/>
  <c r="AC256" i="67"/>
  <c r="Z41" i="67"/>
  <c r="Z122" i="67"/>
  <c r="AB9" i="67"/>
  <c r="AD12" i="67"/>
  <c r="AS12" i="67"/>
  <c r="AT12" i="67" s="1"/>
  <c r="X25" i="67"/>
  <c r="AD36" i="67"/>
  <c r="U41" i="67"/>
  <c r="AC41" i="67"/>
  <c r="AD49" i="67"/>
  <c r="AS49" i="67" s="1"/>
  <c r="AT49" i="67" s="1"/>
  <c r="AD53" i="67"/>
  <c r="AS53" i="67"/>
  <c r="AT53" i="67"/>
  <c r="AD61" i="67"/>
  <c r="AS61" i="67"/>
  <c r="AT61" i="67" s="1"/>
  <c r="AD65" i="67"/>
  <c r="AS65" i="67" s="1"/>
  <c r="AT65" i="67" s="1"/>
  <c r="AD73" i="67"/>
  <c r="AS73" i="67" s="1"/>
  <c r="AT73" i="67" s="1"/>
  <c r="AD81" i="67"/>
  <c r="AS81" i="67" s="1"/>
  <c r="AT81" i="67"/>
  <c r="AD89" i="67"/>
  <c r="AS89" i="67" s="1"/>
  <c r="AT89" i="67" s="1"/>
  <c r="AD98" i="67"/>
  <c r="AS98" i="67"/>
  <c r="AT98" i="67"/>
  <c r="AD108" i="67"/>
  <c r="AD119" i="67"/>
  <c r="AS119" i="67" s="1"/>
  <c r="AT119" i="67" s="1"/>
  <c r="AD126" i="67"/>
  <c r="AS126" i="67"/>
  <c r="AT126" i="67" s="1"/>
  <c r="T136" i="67"/>
  <c r="AD153" i="67"/>
  <c r="AS153" i="67" s="1"/>
  <c r="AT153" i="67" s="1"/>
  <c r="AD187" i="67"/>
  <c r="AD195" i="67"/>
  <c r="AS195" i="67"/>
  <c r="AT195" i="67" s="1"/>
  <c r="AD203" i="67"/>
  <c r="AS203" i="67" s="1"/>
  <c r="AT203" i="67" s="1"/>
  <c r="AD230" i="67"/>
  <c r="AD252" i="67"/>
  <c r="AS252" i="67"/>
  <c r="AT252" i="67" s="1"/>
  <c r="AD259" i="67"/>
  <c r="AS259" i="67" s="1"/>
  <c r="AT259" i="67" s="1"/>
  <c r="AD272" i="67"/>
  <c r="AS272" i="67"/>
  <c r="AT272" i="67" s="1"/>
  <c r="AD341" i="67"/>
  <c r="AS341" i="67" s="1"/>
  <c r="AT341" i="67"/>
  <c r="X344" i="67"/>
  <c r="AD347" i="67"/>
  <c r="AS347" i="67"/>
  <c r="AT347" i="67"/>
  <c r="AD355" i="67"/>
  <c r="AS355" i="67"/>
  <c r="AT355" i="67" s="1"/>
  <c r="V41" i="67"/>
  <c r="AD74" i="67"/>
  <c r="AS74" i="67" s="1"/>
  <c r="AT74" i="67" s="1"/>
  <c r="AD91" i="67"/>
  <c r="AS91" i="67" s="1"/>
  <c r="AT91" i="67"/>
  <c r="AD20" i="67"/>
  <c r="AS20" i="67" s="1"/>
  <c r="AT20" i="67" s="1"/>
  <c r="AD30" i="67"/>
  <c r="AS30" i="67" s="1"/>
  <c r="AT30" i="67" s="1"/>
  <c r="Y25" i="67"/>
  <c r="AD46" i="67"/>
  <c r="AS46" i="67" s="1"/>
  <c r="AT46" i="67"/>
  <c r="AD54" i="67"/>
  <c r="AS54" i="67" s="1"/>
  <c r="AT54" i="67" s="1"/>
  <c r="AD62" i="67"/>
  <c r="AS62" i="67"/>
  <c r="AT62" i="67"/>
  <c r="AD86" i="67"/>
  <c r="AS86" i="67" s="1"/>
  <c r="AT86" i="67" s="1"/>
  <c r="AD95" i="67"/>
  <c r="AS95" i="67" s="1"/>
  <c r="AT95" i="67" s="1"/>
  <c r="AD103" i="67"/>
  <c r="AS103" i="67" s="1"/>
  <c r="AT103" i="67" s="1"/>
  <c r="AD106" i="67"/>
  <c r="AS106" i="67" s="1"/>
  <c r="AT106" i="67" s="1"/>
  <c r="AD110" i="67"/>
  <c r="AS110" i="67" s="1"/>
  <c r="AT110" i="67"/>
  <c r="V111" i="67"/>
  <c r="AD123" i="67"/>
  <c r="AS123" i="67" s="1"/>
  <c r="AT123" i="67" s="1"/>
  <c r="R122" i="67"/>
  <c r="U136" i="67"/>
  <c r="AC136" i="67"/>
  <c r="AD150" i="67"/>
  <c r="AS150" i="67" s="1"/>
  <c r="AT150" i="67" s="1"/>
  <c r="AD157" i="67"/>
  <c r="AS157" i="67"/>
  <c r="AT157" i="67" s="1"/>
  <c r="AD160" i="67"/>
  <c r="AS160" i="67"/>
  <c r="AT160" i="67"/>
  <c r="AD165" i="67"/>
  <c r="AS165" i="67"/>
  <c r="AT165" i="67" s="1"/>
  <c r="AD168" i="67"/>
  <c r="AS168" i="67" s="1"/>
  <c r="AT168" i="67" s="1"/>
  <c r="AD173" i="67"/>
  <c r="AS173" i="67"/>
  <c r="AT173" i="67" s="1"/>
  <c r="AD176" i="67"/>
  <c r="AS176" i="67" s="1"/>
  <c r="AT176" i="67" s="1"/>
  <c r="AD184" i="67"/>
  <c r="AS184" i="67" s="1"/>
  <c r="AT184" i="67" s="1"/>
  <c r="AD192" i="67"/>
  <c r="AS192" i="67" s="1"/>
  <c r="AT192" i="67" s="1"/>
  <c r="AD200" i="67"/>
  <c r="AS200" i="67" s="1"/>
  <c r="AT200" i="67"/>
  <c r="AD221" i="67"/>
  <c r="AS221" i="67" s="1"/>
  <c r="AT221" i="67" s="1"/>
  <c r="AD238" i="67"/>
  <c r="AD249" i="67"/>
  <c r="AS249" i="67"/>
  <c r="AT249" i="67" s="1"/>
  <c r="AD264" i="67"/>
  <c r="AD267" i="67"/>
  <c r="AS267" i="67"/>
  <c r="AT267" i="67" s="1"/>
  <c r="AD280" i="67"/>
  <c r="AS280" i="67"/>
  <c r="AT280" i="67"/>
  <c r="AD352" i="67"/>
  <c r="AS352" i="67"/>
  <c r="AT352" i="67" s="1"/>
  <c r="AD14" i="67"/>
  <c r="AD26" i="67"/>
  <c r="AS26" i="67" s="1"/>
  <c r="AT26" i="67" s="1"/>
  <c r="Z25" i="67"/>
  <c r="AD29" i="67"/>
  <c r="AS29" i="67"/>
  <c r="AT29" i="67" s="1"/>
  <c r="AD38" i="67"/>
  <c r="AS38" i="67" s="1"/>
  <c r="AT38" i="67" s="1"/>
  <c r="AD43" i="67"/>
  <c r="AS43" i="67"/>
  <c r="AT43" i="67" s="1"/>
  <c r="AD51" i="67"/>
  <c r="AS51" i="67"/>
  <c r="AT51" i="67" s="1"/>
  <c r="AD59" i="67"/>
  <c r="AS59" i="67" s="1"/>
  <c r="AT59" i="67" s="1"/>
  <c r="AD67" i="67"/>
  <c r="AS67" i="67" s="1"/>
  <c r="AT67" i="67"/>
  <c r="AD83" i="67"/>
  <c r="AS83" i="67" s="1"/>
  <c r="AT83" i="67" s="1"/>
  <c r="AD92" i="67"/>
  <c r="AS92" i="67"/>
  <c r="AT92" i="67"/>
  <c r="AD100" i="67"/>
  <c r="AS100" i="67"/>
  <c r="AT100" i="67"/>
  <c r="W111" i="67"/>
  <c r="AD113" i="67"/>
  <c r="AD117" i="67"/>
  <c r="AS117" i="67" s="1"/>
  <c r="AT117" i="67"/>
  <c r="AD121" i="67"/>
  <c r="AS121" i="67"/>
  <c r="AT121" i="67" s="1"/>
  <c r="AD132" i="67"/>
  <c r="AS132" i="67"/>
  <c r="AT132" i="67"/>
  <c r="V136" i="67"/>
  <c r="AD181" i="67"/>
  <c r="AD189" i="67"/>
  <c r="AS189" i="67" s="1"/>
  <c r="AT189" i="67" s="1"/>
  <c r="AD197" i="67"/>
  <c r="AS197" i="67" s="1"/>
  <c r="AT197" i="67"/>
  <c r="AD205" i="67"/>
  <c r="AS205" i="67" s="1"/>
  <c r="AT205" i="67" s="1"/>
  <c r="AD209" i="67"/>
  <c r="AS209" i="67" s="1"/>
  <c r="AD240" i="67"/>
  <c r="AS240" i="67"/>
  <c r="AT240" i="67" s="1"/>
  <c r="U242" i="67"/>
  <c r="AC242" i="67"/>
  <c r="AD261" i="67"/>
  <c r="AS261" i="67" s="1"/>
  <c r="AT261" i="67" s="1"/>
  <c r="AD273" i="67"/>
  <c r="AS273" i="67"/>
  <c r="AT273" i="67" s="1"/>
  <c r="AD274" i="67"/>
  <c r="AS274" i="67"/>
  <c r="AT274" i="67" s="1"/>
  <c r="AD276" i="67"/>
  <c r="AD287" i="67"/>
  <c r="AS287" i="67"/>
  <c r="AT287" i="67"/>
  <c r="AD295" i="67"/>
  <c r="AS295" i="67"/>
  <c r="AT295" i="67"/>
  <c r="AD303" i="67"/>
  <c r="AS303" i="67" s="1"/>
  <c r="AT303" i="67" s="1"/>
  <c r="AD311" i="67"/>
  <c r="AS311" i="67"/>
  <c r="AT311" i="67" s="1"/>
  <c r="AD319" i="67"/>
  <c r="AS319" i="67" s="1"/>
  <c r="AT319" i="67" s="1"/>
  <c r="AD327" i="67"/>
  <c r="AS327" i="67" s="1"/>
  <c r="AT327" i="67" s="1"/>
  <c r="AD343" i="67"/>
  <c r="AS343" i="67" s="1"/>
  <c r="AT343" i="67" s="1"/>
  <c r="AD349" i="67"/>
  <c r="AS349" i="67" s="1"/>
  <c r="AT349" i="67" s="1"/>
  <c r="AD357" i="67"/>
  <c r="AS357" i="67"/>
  <c r="AT357" i="67"/>
  <c r="AD52" i="67"/>
  <c r="AS52" i="67"/>
  <c r="AT52" i="67" s="1"/>
  <c r="AC359" i="67"/>
  <c r="R25" i="67"/>
  <c r="T359" i="67"/>
  <c r="U359" i="67"/>
  <c r="R9" i="67"/>
  <c r="V359" i="67"/>
  <c r="AD66" i="67"/>
  <c r="AS66" i="67" s="1"/>
  <c r="AT66" i="67" s="1"/>
  <c r="AD82" i="67"/>
  <c r="AS82" i="67"/>
  <c r="AT82" i="67"/>
  <c r="T9" i="67"/>
  <c r="X359" i="67"/>
  <c r="R41" i="67"/>
  <c r="U9" i="67"/>
  <c r="AC9" i="67"/>
  <c r="Y359" i="67"/>
  <c r="AD24" i="67"/>
  <c r="AS24" i="67"/>
  <c r="AT24" i="67" s="1"/>
  <c r="R359" i="67"/>
  <c r="AD70" i="67"/>
  <c r="AS70" i="67" s="1"/>
  <c r="AT70" i="67" s="1"/>
  <c r="AD78" i="67"/>
  <c r="AS78" i="67" s="1"/>
  <c r="AT78" i="67" s="1"/>
  <c r="Z359" i="67"/>
  <c r="W9" i="67"/>
  <c r="S359" i="67"/>
  <c r="AA359" i="67"/>
  <c r="AD75" i="67"/>
  <c r="AS75" i="67" s="1"/>
  <c r="AT75" i="67" s="1"/>
  <c r="AB359" i="67"/>
  <c r="AD72" i="67"/>
  <c r="AS72" i="67" s="1"/>
  <c r="AT72" i="67" s="1"/>
  <c r="AD80" i="67"/>
  <c r="AS80" i="67" s="1"/>
  <c r="AT80" i="67" s="1"/>
  <c r="AD124" i="67"/>
  <c r="AS124" i="67"/>
  <c r="AT124" i="67"/>
  <c r="U111" i="67"/>
  <c r="S136" i="67"/>
  <c r="AD136" i="67" s="1"/>
  <c r="AD131" i="67"/>
  <c r="AS131" i="67" s="1"/>
  <c r="AT131" i="67" s="1"/>
  <c r="AD135" i="67"/>
  <c r="AD140" i="67"/>
  <c r="AD144" i="67"/>
  <c r="AS144" i="67" s="1"/>
  <c r="AT144" i="67" s="1"/>
  <c r="X122" i="67"/>
  <c r="AD148" i="67"/>
  <c r="AS148" i="67" s="1"/>
  <c r="AT148" i="67" s="1"/>
  <c r="AD152" i="67"/>
  <c r="AS152" i="67"/>
  <c r="AT152" i="67" s="1"/>
  <c r="U154" i="67"/>
  <c r="AD112" i="67"/>
  <c r="Y122" i="67"/>
  <c r="AD130" i="67"/>
  <c r="AS130" i="67"/>
  <c r="AT130" i="67" s="1"/>
  <c r="AD134" i="67"/>
  <c r="AS134" i="67"/>
  <c r="AT134" i="67"/>
  <c r="AD139" i="67"/>
  <c r="AS139" i="67" s="1"/>
  <c r="AT139" i="67" s="1"/>
  <c r="AD143" i="67"/>
  <c r="AS143" i="67" s="1"/>
  <c r="AT143" i="67" s="1"/>
  <c r="AD147" i="67"/>
  <c r="AS147" i="67" s="1"/>
  <c r="AT147" i="67" s="1"/>
  <c r="V154" i="67"/>
  <c r="AD155" i="67"/>
  <c r="AS155" i="67"/>
  <c r="AT155" i="67" s="1"/>
  <c r="AD127" i="67"/>
  <c r="AS127" i="67"/>
  <c r="AT127" i="67"/>
  <c r="AD151" i="67"/>
  <c r="AS151" i="67" s="1"/>
  <c r="AT151" i="67" s="1"/>
  <c r="AD129" i="67"/>
  <c r="AS129" i="67" s="1"/>
  <c r="AT129" i="67" s="1"/>
  <c r="AD133" i="67"/>
  <c r="AS133" i="67"/>
  <c r="AT133" i="67"/>
  <c r="AD138" i="67"/>
  <c r="AS138" i="67" s="1"/>
  <c r="AT138" i="67" s="1"/>
  <c r="AD142" i="67"/>
  <c r="AS142" i="67" s="1"/>
  <c r="AT142" i="67" s="1"/>
  <c r="AD146" i="67"/>
  <c r="AS146" i="67" s="1"/>
  <c r="AT146" i="67" s="1"/>
  <c r="AD212" i="67"/>
  <c r="AS212" i="67"/>
  <c r="AT212" i="67"/>
  <c r="AD220" i="67"/>
  <c r="AS220" i="67" s="1"/>
  <c r="AT220" i="67" s="1"/>
  <c r="AD228" i="67"/>
  <c r="AS228" i="67" s="1"/>
  <c r="AT228" i="67" s="1"/>
  <c r="AD250" i="67"/>
  <c r="AS250" i="67" s="1"/>
  <c r="AT250" i="67"/>
  <c r="R242" i="67"/>
  <c r="R256" i="67"/>
  <c r="AD257" i="67"/>
  <c r="AS257" i="67" s="1"/>
  <c r="AT257" i="67" s="1"/>
  <c r="Z256" i="67"/>
  <c r="AD345" i="67"/>
  <c r="AS345" i="67"/>
  <c r="AT345" i="67" s="1"/>
  <c r="AD211" i="67"/>
  <c r="AS211" i="67"/>
  <c r="AT211" i="67" s="1"/>
  <c r="AD219" i="67"/>
  <c r="AS219" i="67" s="1"/>
  <c r="AT219" i="67" s="1"/>
  <c r="AD227" i="67"/>
  <c r="AS227" i="67" s="1"/>
  <c r="AT227" i="67" s="1"/>
  <c r="U232" i="67"/>
  <c r="AC232" i="67"/>
  <c r="AD244" i="67"/>
  <c r="AS244" i="67" s="1"/>
  <c r="AT244" i="67" s="1"/>
  <c r="S256" i="67"/>
  <c r="AA256" i="67"/>
  <c r="AD275" i="67"/>
  <c r="AS275" i="67"/>
  <c r="AT275" i="67" s="1"/>
  <c r="AD291" i="67"/>
  <c r="AS291" i="67" s="1"/>
  <c r="AT291" i="67" s="1"/>
  <c r="AD307" i="67"/>
  <c r="AS307" i="67" s="1"/>
  <c r="AT307" i="67" s="1"/>
  <c r="AD323" i="67"/>
  <c r="AS323" i="67" s="1"/>
  <c r="AT323" i="67" s="1"/>
  <c r="AD210" i="67"/>
  <c r="AS210" i="67"/>
  <c r="AT210" i="67"/>
  <c r="AD218" i="67"/>
  <c r="AS218" i="67" s="1"/>
  <c r="AT218" i="67" s="1"/>
  <c r="AD226" i="67"/>
  <c r="AS226" i="67" s="1"/>
  <c r="AT226" i="67" s="1"/>
  <c r="V232" i="67"/>
  <c r="AD233" i="67"/>
  <c r="AS233" i="67" s="1"/>
  <c r="AT233" i="67" s="1"/>
  <c r="V256" i="67"/>
  <c r="AD281" i="67"/>
  <c r="AS281" i="67" s="1"/>
  <c r="AT281" i="67" s="1"/>
  <c r="AD208" i="67"/>
  <c r="AS208" i="67" s="1"/>
  <c r="AT208" i="67" s="1"/>
  <c r="AD216" i="67"/>
  <c r="AS216" i="67" s="1"/>
  <c r="AT216" i="67" s="1"/>
  <c r="AD224" i="67"/>
  <c r="AS224" i="67"/>
  <c r="AT224" i="67" s="1"/>
  <c r="AD243" i="67"/>
  <c r="AS243" i="67"/>
  <c r="AT243" i="67"/>
  <c r="Z242" i="67"/>
  <c r="AD215" i="67"/>
  <c r="AS215" i="67"/>
  <c r="AT215" i="67"/>
  <c r="AD223" i="67"/>
  <c r="AS223" i="67" s="1"/>
  <c r="AT223" i="67" s="1"/>
  <c r="AD231" i="67"/>
  <c r="AS231" i="67"/>
  <c r="AT231" i="67" s="1"/>
  <c r="V242" i="67"/>
  <c r="S242" i="67"/>
  <c r="AA242" i="67"/>
  <c r="AD251" i="67"/>
  <c r="AD283" i="67"/>
  <c r="AS283" i="67"/>
  <c r="AT283" i="67" s="1"/>
  <c r="AD299" i="67"/>
  <c r="AS299" i="67"/>
  <c r="AT299" i="67"/>
  <c r="AD315" i="67"/>
  <c r="AS315" i="67" s="1"/>
  <c r="AT315" i="67" s="1"/>
  <c r="AD331" i="67"/>
  <c r="AS331" i="67"/>
  <c r="AT331" i="67" s="1"/>
  <c r="T242" i="67"/>
  <c r="AB242" i="67"/>
  <c r="AD245" i="67"/>
  <c r="AS245" i="67" s="1"/>
  <c r="AT245" i="67" s="1"/>
  <c r="AD336" i="67"/>
  <c r="AS336" i="67"/>
  <c r="AT336" i="67" s="1"/>
  <c r="AD286" i="67"/>
  <c r="AS286" i="67" s="1"/>
  <c r="AT286" i="67" s="1"/>
  <c r="AD290" i="67"/>
  <c r="AS290" i="67"/>
  <c r="AT290" i="67"/>
  <c r="AD294" i="67"/>
  <c r="AS294" i="67" s="1"/>
  <c r="AT294" i="67"/>
  <c r="AD298" i="67"/>
  <c r="AS298" i="67" s="1"/>
  <c r="AT298" i="67" s="1"/>
  <c r="AD302" i="67"/>
  <c r="AS302" i="67"/>
  <c r="AT302" i="67" s="1"/>
  <c r="AD306" i="67"/>
  <c r="AS306" i="67"/>
  <c r="AT306" i="67"/>
  <c r="AD310" i="67"/>
  <c r="AS310" i="67" s="1"/>
  <c r="AT310" i="67" s="1"/>
  <c r="AD314" i="67"/>
  <c r="AS314" i="67"/>
  <c r="AT314" i="67" s="1"/>
  <c r="AD318" i="67"/>
  <c r="AS318" i="67" s="1"/>
  <c r="AT318" i="67" s="1"/>
  <c r="AD322" i="67"/>
  <c r="AS322" i="67"/>
  <c r="AT322" i="67"/>
  <c r="AD326" i="67"/>
  <c r="AS326" i="67" s="1"/>
  <c r="AT326" i="67"/>
  <c r="AD330" i="67"/>
  <c r="AS330" i="67" s="1"/>
  <c r="AT330" i="67" s="1"/>
  <c r="AD335" i="67"/>
  <c r="AS335" i="67"/>
  <c r="AT335" i="67"/>
  <c r="AD339" i="67"/>
  <c r="AS339" i="67" s="1"/>
  <c r="AT339" i="67" s="1"/>
  <c r="AD285" i="67"/>
  <c r="AS285" i="67" s="1"/>
  <c r="AT285" i="67" s="1"/>
  <c r="AD289" i="67"/>
  <c r="AS289" i="67"/>
  <c r="AT289" i="67" s="1"/>
  <c r="AD293" i="67"/>
  <c r="AS293" i="67" s="1"/>
  <c r="AT293" i="67" s="1"/>
  <c r="AD297" i="67"/>
  <c r="AS297" i="67" s="1"/>
  <c r="AT297" i="67" s="1"/>
  <c r="AD301" i="67"/>
  <c r="AS301" i="67" s="1"/>
  <c r="AT301" i="67" s="1"/>
  <c r="AD305" i="67"/>
  <c r="AS305" i="67" s="1"/>
  <c r="AT305" i="67" s="1"/>
  <c r="AD309" i="67"/>
  <c r="AS309" i="67" s="1"/>
  <c r="AT309" i="67" s="1"/>
  <c r="AD313" i="67"/>
  <c r="AS313" i="67"/>
  <c r="AT313" i="67" s="1"/>
  <c r="AD317" i="67"/>
  <c r="AS317" i="67"/>
  <c r="AT317" i="67" s="1"/>
  <c r="AD321" i="67"/>
  <c r="AS321" i="67" s="1"/>
  <c r="AT321" i="67" s="1"/>
  <c r="AD325" i="67"/>
  <c r="AS325" i="67" s="1"/>
  <c r="AT325" i="67" s="1"/>
  <c r="AD329" i="67"/>
  <c r="AS329" i="67" s="1"/>
  <c r="AT329" i="67" s="1"/>
  <c r="AD333" i="67"/>
  <c r="AS333" i="67" s="1"/>
  <c r="AT333" i="67" s="1"/>
  <c r="Y256" i="67"/>
  <c r="AD334" i="67"/>
  <c r="AS334" i="67" s="1"/>
  <c r="AT334" i="67" s="1"/>
  <c r="AD338" i="67"/>
  <c r="AS338" i="67" s="1"/>
  <c r="AT338" i="67" s="1"/>
  <c r="W16" i="39"/>
  <c r="R29" i="55"/>
  <c r="Q29" i="55"/>
  <c r="P29" i="55"/>
  <c r="O31" i="48" s="1"/>
  <c r="O29" i="55"/>
  <c r="N29" i="55"/>
  <c r="M29" i="55"/>
  <c r="L29" i="55"/>
  <c r="K29" i="55"/>
  <c r="I29" i="55"/>
  <c r="H29" i="55"/>
  <c r="G29" i="55"/>
  <c r="F31" i="48" s="1"/>
  <c r="X15" i="39"/>
  <c r="X14" i="39"/>
  <c r="X13" i="39"/>
  <c r="G36" i="47"/>
  <c r="K91" i="52"/>
  <c r="E95" i="52" s="1"/>
  <c r="F95" i="52" s="1"/>
  <c r="H95" i="52" s="1"/>
  <c r="E90" i="52"/>
  <c r="F90" i="52"/>
  <c r="G90" i="52" s="1"/>
  <c r="H90" i="52" s="1"/>
  <c r="G95" i="52"/>
  <c r="I95" i="52" s="1"/>
  <c r="F96" i="52"/>
  <c r="V58" i="41"/>
  <c r="U58" i="41"/>
  <c r="T58" i="41"/>
  <c r="S58" i="41"/>
  <c r="R58" i="41"/>
  <c r="Q58" i="41"/>
  <c r="P58" i="41"/>
  <c r="O58" i="41"/>
  <c r="N58" i="41"/>
  <c r="M58" i="41"/>
  <c r="L58" i="41"/>
  <c r="K58" i="41"/>
  <c r="V57" i="41"/>
  <c r="U57" i="41"/>
  <c r="T57" i="41"/>
  <c r="S57" i="41"/>
  <c r="R57" i="41"/>
  <c r="Q57" i="41"/>
  <c r="P57" i="41"/>
  <c r="O57" i="41"/>
  <c r="N57" i="41"/>
  <c r="M57" i="41"/>
  <c r="L57" i="41"/>
  <c r="K57" i="41"/>
  <c r="V56" i="41"/>
  <c r="U56" i="41"/>
  <c r="T56" i="41"/>
  <c r="S56" i="41"/>
  <c r="R56" i="41"/>
  <c r="Q56" i="41"/>
  <c r="P56" i="41"/>
  <c r="O56" i="41"/>
  <c r="N56" i="41"/>
  <c r="M56" i="41"/>
  <c r="L56" i="41"/>
  <c r="K56" i="41"/>
  <c r="V55" i="41"/>
  <c r="U55" i="41"/>
  <c r="T55" i="41"/>
  <c r="S55" i="41"/>
  <c r="R55" i="41"/>
  <c r="Q55" i="41"/>
  <c r="P55" i="41"/>
  <c r="O55" i="41"/>
  <c r="N55" i="41"/>
  <c r="M55" i="41"/>
  <c r="L55" i="41"/>
  <c r="K55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V52" i="41"/>
  <c r="U52" i="41"/>
  <c r="T52" i="41"/>
  <c r="S52" i="41"/>
  <c r="R52" i="41"/>
  <c r="Q52" i="41"/>
  <c r="P52" i="41"/>
  <c r="O52" i="41"/>
  <c r="N52" i="41"/>
  <c r="M52" i="41"/>
  <c r="L52" i="41"/>
  <c r="K52" i="41"/>
  <c r="V51" i="41"/>
  <c r="U51" i="41"/>
  <c r="T51" i="41"/>
  <c r="S51" i="41"/>
  <c r="R51" i="41"/>
  <c r="Q51" i="41"/>
  <c r="P51" i="41"/>
  <c r="O51" i="41"/>
  <c r="N51" i="41"/>
  <c r="M51" i="41"/>
  <c r="L51" i="41"/>
  <c r="K51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W34" i="41"/>
  <c r="AR34" i="41" s="1"/>
  <c r="V34" i="41"/>
  <c r="U34" i="41"/>
  <c r="T34" i="41"/>
  <c r="S34" i="41"/>
  <c r="R34" i="41"/>
  <c r="Q34" i="41"/>
  <c r="P34" i="41"/>
  <c r="O34" i="41"/>
  <c r="N34" i="41"/>
  <c r="M34" i="41"/>
  <c r="L34" i="41"/>
  <c r="K34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W60" i="41"/>
  <c r="W153" i="41"/>
  <c r="AQ153" i="41" s="1"/>
  <c r="W152" i="41"/>
  <c r="AR152" i="41" s="1"/>
  <c r="W151" i="41"/>
  <c r="W150" i="41"/>
  <c r="AQ150" i="41"/>
  <c r="W149" i="41"/>
  <c r="W147" i="41"/>
  <c r="W145" i="41"/>
  <c r="W144" i="41"/>
  <c r="AQ144" i="41" s="1"/>
  <c r="W143" i="41"/>
  <c r="W142" i="41"/>
  <c r="AR142" i="41" s="1"/>
  <c r="W138" i="41"/>
  <c r="AR138" i="41" s="1"/>
  <c r="W140" i="41"/>
  <c r="AQ140" i="41" s="1"/>
  <c r="W136" i="41"/>
  <c r="AR136" i="41" s="1"/>
  <c r="W135" i="41"/>
  <c r="W134" i="41"/>
  <c r="AR134" i="41" s="1"/>
  <c r="W133" i="41"/>
  <c r="AR133" i="41" s="1"/>
  <c r="W132" i="41"/>
  <c r="AR132" i="41" s="1"/>
  <c r="W131" i="41"/>
  <c r="AQ131" i="41" s="1"/>
  <c r="W130" i="41"/>
  <c r="W129" i="41"/>
  <c r="AR129" i="41" s="1"/>
  <c r="W107" i="41"/>
  <c r="AR107" i="41" s="1"/>
  <c r="R220" i="63"/>
  <c r="R219" i="63"/>
  <c r="R218" i="63"/>
  <c r="R217" i="63"/>
  <c r="R216" i="63"/>
  <c r="R215" i="63"/>
  <c r="R214" i="63"/>
  <c r="R213" i="63"/>
  <c r="R210" i="63" s="1"/>
  <c r="R212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R28" i="56"/>
  <c r="Q28" i="56"/>
  <c r="P28" i="56"/>
  <c r="O28" i="56"/>
  <c r="N28" i="56"/>
  <c r="M28" i="56"/>
  <c r="L28" i="56"/>
  <c r="W58" i="41"/>
  <c r="AQ58" i="41"/>
  <c r="W57" i="41"/>
  <c r="W56" i="41"/>
  <c r="AR56" i="41" s="1"/>
  <c r="W55" i="41"/>
  <c r="AR55" i="41" s="1"/>
  <c r="W54" i="41"/>
  <c r="W53" i="41"/>
  <c r="AR53" i="41" s="1"/>
  <c r="W52" i="41"/>
  <c r="W51" i="41"/>
  <c r="AR51" i="41" s="1"/>
  <c r="W50" i="41"/>
  <c r="AR109" i="41"/>
  <c r="AQ109" i="41"/>
  <c r="AR113" i="41"/>
  <c r="AQ113" i="41"/>
  <c r="AQ147" i="41"/>
  <c r="AR147" i="41"/>
  <c r="AQ132" i="41"/>
  <c r="AQ114" i="41"/>
  <c r="AR114" i="41"/>
  <c r="AR140" i="41"/>
  <c r="AR120" i="41"/>
  <c r="AQ120" i="41"/>
  <c r="AR110" i="41"/>
  <c r="AQ110" i="41"/>
  <c r="AR130" i="41"/>
  <c r="AQ130" i="41"/>
  <c r="AQ138" i="41"/>
  <c r="AR150" i="41"/>
  <c r="AQ108" i="41"/>
  <c r="AR108" i="41"/>
  <c r="AR131" i="41"/>
  <c r="AQ142" i="41"/>
  <c r="AR122" i="41"/>
  <c r="AQ122" i="41"/>
  <c r="AQ134" i="41"/>
  <c r="AQ112" i="41"/>
  <c r="AR112" i="41"/>
  <c r="AQ135" i="41"/>
  <c r="AR135" i="41"/>
  <c r="AQ56" i="41"/>
  <c r="AR58" i="41"/>
  <c r="AQ51" i="41"/>
  <c r="AQ53" i="41"/>
  <c r="W128" i="41"/>
  <c r="W88" i="41"/>
  <c r="W87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V79" i="41"/>
  <c r="U79" i="41"/>
  <c r="T79" i="41"/>
  <c r="S79" i="41"/>
  <c r="R79" i="41"/>
  <c r="Q79" i="41"/>
  <c r="P79" i="41"/>
  <c r="O79" i="41"/>
  <c r="N79" i="41"/>
  <c r="M79" i="41"/>
  <c r="L79" i="41"/>
  <c r="K79" i="41"/>
  <c r="V78" i="41"/>
  <c r="U78" i="41"/>
  <c r="T78" i="41"/>
  <c r="S78" i="41"/>
  <c r="R78" i="41"/>
  <c r="Q78" i="41"/>
  <c r="P78" i="41"/>
  <c r="O78" i="41"/>
  <c r="N78" i="41"/>
  <c r="M78" i="41"/>
  <c r="L78" i="41"/>
  <c r="K78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V72" i="41"/>
  <c r="R28" i="55" s="1"/>
  <c r="U72" i="41"/>
  <c r="T72" i="41"/>
  <c r="S72" i="41"/>
  <c r="R72" i="41"/>
  <c r="Q72" i="41"/>
  <c r="P72" i="41"/>
  <c r="O72" i="41"/>
  <c r="N72" i="41"/>
  <c r="J28" i="55" s="1"/>
  <c r="M72" i="41"/>
  <c r="L72" i="41"/>
  <c r="H28" i="55" s="1"/>
  <c r="K72" i="41"/>
  <c r="V13" i="42"/>
  <c r="U13" i="42"/>
  <c r="T13" i="42"/>
  <c r="S13" i="42"/>
  <c r="R13" i="42"/>
  <c r="Q13" i="42"/>
  <c r="P13" i="42"/>
  <c r="O13" i="42"/>
  <c r="N13" i="42"/>
  <c r="M13" i="42"/>
  <c r="L13" i="42"/>
  <c r="K13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V8" i="42"/>
  <c r="U8" i="42"/>
  <c r="T8" i="42"/>
  <c r="S8" i="42"/>
  <c r="R8" i="42"/>
  <c r="Q8" i="42"/>
  <c r="P8" i="42"/>
  <c r="O8" i="42"/>
  <c r="N8" i="42"/>
  <c r="M8" i="42"/>
  <c r="L8" i="42"/>
  <c r="K8" i="42"/>
  <c r="V7" i="42"/>
  <c r="U7" i="42"/>
  <c r="T7" i="42"/>
  <c r="S7" i="42"/>
  <c r="R7" i="42"/>
  <c r="Q7" i="42"/>
  <c r="P7" i="42"/>
  <c r="O7" i="42"/>
  <c r="N7" i="42"/>
  <c r="M7" i="42"/>
  <c r="L7" i="42"/>
  <c r="K7" i="42"/>
  <c r="V6" i="42"/>
  <c r="U6" i="42"/>
  <c r="T6" i="42"/>
  <c r="S6" i="42"/>
  <c r="R6" i="42"/>
  <c r="Q6" i="42"/>
  <c r="P6" i="42"/>
  <c r="O6" i="42"/>
  <c r="N6" i="42"/>
  <c r="M6" i="42"/>
  <c r="L6" i="42"/>
  <c r="K6" i="42"/>
  <c r="V5" i="42"/>
  <c r="U5" i="42"/>
  <c r="U65" i="42" s="1"/>
  <c r="T5" i="42"/>
  <c r="S5" i="42"/>
  <c r="R5" i="42"/>
  <c r="Q5" i="42"/>
  <c r="Q65" i="42" s="1"/>
  <c r="P5" i="42"/>
  <c r="O5" i="42"/>
  <c r="N5" i="42"/>
  <c r="M5" i="42"/>
  <c r="I39" i="55" s="1"/>
  <c r="L5" i="42"/>
  <c r="K5" i="42"/>
  <c r="W60" i="42"/>
  <c r="AS60" i="42"/>
  <c r="W59" i="42"/>
  <c r="W58" i="42"/>
  <c r="AR58" i="42" s="1"/>
  <c r="AS58" i="42"/>
  <c r="W57" i="42"/>
  <c r="W56" i="42"/>
  <c r="AS56" i="42" s="1"/>
  <c r="W55" i="42"/>
  <c r="AS55" i="42" s="1"/>
  <c r="W54" i="42"/>
  <c r="W53" i="42"/>
  <c r="AS53" i="42"/>
  <c r="W52" i="42"/>
  <c r="AS52" i="42"/>
  <c r="W51" i="42"/>
  <c r="W50" i="42"/>
  <c r="AS50" i="42" s="1"/>
  <c r="W49" i="42"/>
  <c r="AS49" i="42"/>
  <c r="W48" i="42"/>
  <c r="W47" i="42"/>
  <c r="W46" i="42"/>
  <c r="AQ46" i="42" s="1"/>
  <c r="W45" i="42"/>
  <c r="AS45" i="42"/>
  <c r="W44" i="42"/>
  <c r="AS44" i="42" s="1"/>
  <c r="W43" i="42"/>
  <c r="AR43" i="42" s="1"/>
  <c r="AS43" i="42"/>
  <c r="W42" i="42"/>
  <c r="W41" i="42"/>
  <c r="AS41" i="42" s="1"/>
  <c r="W40" i="42"/>
  <c r="AS40" i="42"/>
  <c r="W39" i="42"/>
  <c r="W38" i="42"/>
  <c r="AR38" i="42" s="1"/>
  <c r="W37" i="42"/>
  <c r="W36" i="42"/>
  <c r="W35" i="42"/>
  <c r="W34" i="42"/>
  <c r="AR34" i="42" s="1"/>
  <c r="AS34" i="42"/>
  <c r="W33" i="42"/>
  <c r="AQ33" i="42"/>
  <c r="W32" i="42"/>
  <c r="W31" i="42"/>
  <c r="AS31" i="42" s="1"/>
  <c r="W30" i="42"/>
  <c r="AR30" i="42" s="1"/>
  <c r="AS30" i="42"/>
  <c r="W29" i="42"/>
  <c r="AS29" i="42" s="1"/>
  <c r="W28" i="42"/>
  <c r="AS28" i="42" s="1"/>
  <c r="W27" i="42"/>
  <c r="W26" i="42"/>
  <c r="AS26" i="42"/>
  <c r="W25" i="42"/>
  <c r="AR25" i="42" s="1"/>
  <c r="W24" i="42"/>
  <c r="W23" i="42"/>
  <c r="AQ23" i="42" s="1"/>
  <c r="W22" i="42"/>
  <c r="AS22" i="42" s="1"/>
  <c r="W21" i="42"/>
  <c r="W20" i="42"/>
  <c r="W19" i="42"/>
  <c r="W18" i="42"/>
  <c r="AR18" i="42" s="1"/>
  <c r="AS18" i="42"/>
  <c r="W17" i="42"/>
  <c r="AR17" i="42" s="1"/>
  <c r="W16" i="42"/>
  <c r="W15" i="42"/>
  <c r="AQ15" i="42" s="1"/>
  <c r="AR15" i="42"/>
  <c r="AS15" i="42"/>
  <c r="W14" i="42"/>
  <c r="AS14" i="42"/>
  <c r="AR52" i="42"/>
  <c r="AQ52" i="42"/>
  <c r="AR60" i="42"/>
  <c r="AQ60" i="42"/>
  <c r="AQ27" i="42"/>
  <c r="AQ21" i="42"/>
  <c r="AQ29" i="42"/>
  <c r="AR37" i="42"/>
  <c r="AQ45" i="42"/>
  <c r="AR45" i="42"/>
  <c r="AR22" i="42"/>
  <c r="AQ22" i="42"/>
  <c r="AQ38" i="42"/>
  <c r="AR14" i="42"/>
  <c r="AQ14" i="42"/>
  <c r="AR31" i="42"/>
  <c r="AQ31" i="42"/>
  <c r="AR39" i="42"/>
  <c r="AQ47" i="42"/>
  <c r="AQ55" i="42"/>
  <c r="AQ32" i="42"/>
  <c r="AQ40" i="42"/>
  <c r="AR56" i="42"/>
  <c r="AQ41" i="42"/>
  <c r="AR41" i="42"/>
  <c r="AR49" i="42"/>
  <c r="AQ49" i="42"/>
  <c r="AR26" i="42"/>
  <c r="AQ26" i="42"/>
  <c r="AR50" i="42"/>
  <c r="AQ50" i="42"/>
  <c r="AQ9" i="42"/>
  <c r="AR9" i="42"/>
  <c r="W36" i="41"/>
  <c r="AR36" i="41" s="1"/>
  <c r="W30" i="41"/>
  <c r="AQ30" i="41" s="1"/>
  <c r="AR30" i="41"/>
  <c r="W29" i="41"/>
  <c r="G61" i="42"/>
  <c r="G60" i="42"/>
  <c r="G54" i="42"/>
  <c r="G58" i="42"/>
  <c r="G26" i="42"/>
  <c r="G52" i="42"/>
  <c r="G37" i="42"/>
  <c r="G56" i="42"/>
  <c r="G36" i="42"/>
  <c r="G34" i="42"/>
  <c r="G55" i="42"/>
  <c r="G46" i="42"/>
  <c r="G16" i="42"/>
  <c r="G30" i="42"/>
  <c r="G47" i="42"/>
  <c r="G32" i="42"/>
  <c r="G31" i="42"/>
  <c r="G53" i="42"/>
  <c r="G57" i="42"/>
  <c r="G38" i="42"/>
  <c r="G44" i="42"/>
  <c r="G40" i="42"/>
  <c r="G39" i="42"/>
  <c r="G24" i="42"/>
  <c r="G50" i="42"/>
  <c r="G25" i="42"/>
  <c r="G42" i="42"/>
  <c r="G22" i="42"/>
  <c r="G21" i="42"/>
  <c r="G33" i="42"/>
  <c r="G51" i="42"/>
  <c r="G43" i="42"/>
  <c r="G18" i="42"/>
  <c r="G17" i="42"/>
  <c r="G28" i="42"/>
  <c r="G27" i="42"/>
  <c r="G15" i="42"/>
  <c r="E207" i="37"/>
  <c r="E215" i="37" s="1"/>
  <c r="E188" i="37"/>
  <c r="E181" i="37"/>
  <c r="S36" i="38"/>
  <c r="R36" i="38"/>
  <c r="R139" i="38"/>
  <c r="Q36" i="38"/>
  <c r="Q37" i="38" s="1"/>
  <c r="P36" i="38"/>
  <c r="P37" i="38" s="1"/>
  <c r="O36" i="38"/>
  <c r="N36" i="38"/>
  <c r="N140" i="38" s="1"/>
  <c r="N37" i="38"/>
  <c r="M36" i="38"/>
  <c r="M137" i="38" s="1"/>
  <c r="M37" i="38"/>
  <c r="L36" i="38"/>
  <c r="L37" i="38" s="1"/>
  <c r="K36" i="38"/>
  <c r="J36" i="38"/>
  <c r="I36" i="38"/>
  <c r="I140" i="38"/>
  <c r="H36" i="38"/>
  <c r="H37" i="38" s="1"/>
  <c r="G36" i="38"/>
  <c r="N138" i="38"/>
  <c r="P138" i="38"/>
  <c r="O138" i="38"/>
  <c r="O134" i="38"/>
  <c r="I133" i="38"/>
  <c r="I138" i="38"/>
  <c r="Q133" i="38"/>
  <c r="Q138" i="38"/>
  <c r="J135" i="38"/>
  <c r="J138" i="38"/>
  <c r="R135" i="38"/>
  <c r="R138" i="38"/>
  <c r="K135" i="38"/>
  <c r="K138" i="38"/>
  <c r="S135" i="38"/>
  <c r="S138" i="38"/>
  <c r="L138" i="38"/>
  <c r="M138" i="38"/>
  <c r="H28" i="38"/>
  <c r="H138" i="38"/>
  <c r="L135" i="38"/>
  <c r="K140" i="38"/>
  <c r="P136" i="38"/>
  <c r="L137" i="38"/>
  <c r="P139" i="38"/>
  <c r="L140" i="38"/>
  <c r="Q136" i="38"/>
  <c r="M140" i="38"/>
  <c r="S139" i="38"/>
  <c r="Q198" i="37" s="1"/>
  <c r="J133" i="38"/>
  <c r="L136" i="38"/>
  <c r="P137" i="38"/>
  <c r="L139" i="38"/>
  <c r="H140" i="38"/>
  <c r="P140" i="38"/>
  <c r="R133" i="38"/>
  <c r="M136" i="38"/>
  <c r="K133" i="38"/>
  <c r="S133" i="38"/>
  <c r="P134" i="38"/>
  <c r="M135" i="38"/>
  <c r="L133" i="38"/>
  <c r="I134" i="38"/>
  <c r="Q134" i="38"/>
  <c r="N135" i="38"/>
  <c r="M133" i="38"/>
  <c r="J134" i="38"/>
  <c r="R134" i="38"/>
  <c r="O135" i="38"/>
  <c r="N133" i="38"/>
  <c r="K134" i="38"/>
  <c r="S134" i="38"/>
  <c r="P135" i="38"/>
  <c r="O133" i="38"/>
  <c r="L134" i="38"/>
  <c r="I135" i="38"/>
  <c r="Q135" i="38"/>
  <c r="P133" i="38"/>
  <c r="M134" i="38"/>
  <c r="N134" i="38"/>
  <c r="H135" i="38"/>
  <c r="H133" i="38"/>
  <c r="H134" i="38"/>
  <c r="K89" i="52"/>
  <c r="H144" i="38"/>
  <c r="S91" i="38"/>
  <c r="S92" i="38" s="1"/>
  <c r="R91" i="38"/>
  <c r="Q91" i="38"/>
  <c r="P91" i="38"/>
  <c r="O91" i="38"/>
  <c r="O92" i="38" s="1"/>
  <c r="N91" i="38"/>
  <c r="M91" i="38"/>
  <c r="M92" i="38" s="1"/>
  <c r="L91" i="38"/>
  <c r="K91" i="38"/>
  <c r="J91" i="38"/>
  <c r="I91" i="38"/>
  <c r="I92" i="38" s="1"/>
  <c r="H91" i="38"/>
  <c r="S72" i="38"/>
  <c r="S73" i="38" s="1"/>
  <c r="R72" i="38"/>
  <c r="Q72" i="38"/>
  <c r="P72" i="38"/>
  <c r="O72" i="38"/>
  <c r="O73" i="38" s="1"/>
  <c r="N72" i="38"/>
  <c r="M72" i="38"/>
  <c r="M73" i="38" s="1"/>
  <c r="L72" i="38"/>
  <c r="L73" i="38" s="1"/>
  <c r="K72" i="38"/>
  <c r="J72" i="38"/>
  <c r="I72" i="38"/>
  <c r="I73" i="38" s="1"/>
  <c r="H72" i="38"/>
  <c r="H73" i="38" s="1"/>
  <c r="H20" i="38"/>
  <c r="Q20" i="38"/>
  <c r="S8" i="38"/>
  <c r="R8" i="38"/>
  <c r="Q8" i="38"/>
  <c r="P8" i="38"/>
  <c r="O8" i="38"/>
  <c r="N8" i="38"/>
  <c r="D14" i="52" s="1"/>
  <c r="M8" i="38"/>
  <c r="L8" i="38"/>
  <c r="K8" i="38"/>
  <c r="K73" i="38"/>
  <c r="J8" i="38"/>
  <c r="I8" i="38"/>
  <c r="H25" i="39"/>
  <c r="H28" i="39"/>
  <c r="H31" i="39"/>
  <c r="F55" i="52"/>
  <c r="G55" i="52"/>
  <c r="H55" i="52" s="1"/>
  <c r="I55" i="52" s="1"/>
  <c r="F51" i="52"/>
  <c r="G51" i="52" s="1"/>
  <c r="H51" i="52" s="1"/>
  <c r="I51" i="52" s="1"/>
  <c r="P73" i="38"/>
  <c r="J73" i="38"/>
  <c r="R73" i="38"/>
  <c r="M14" i="38"/>
  <c r="L20" i="38"/>
  <c r="S56" i="55"/>
  <c r="S60" i="55" s="1"/>
  <c r="R56" i="55"/>
  <c r="R60" i="55"/>
  <c r="Q56" i="55"/>
  <c r="Q60" i="55" s="1"/>
  <c r="P56" i="55"/>
  <c r="P60" i="55" s="1"/>
  <c r="O56" i="55"/>
  <c r="O60" i="55" s="1"/>
  <c r="N56" i="55"/>
  <c r="N60" i="55"/>
  <c r="M56" i="55"/>
  <c r="M60" i="55" s="1"/>
  <c r="L56" i="55"/>
  <c r="L60" i="55" s="1"/>
  <c r="K56" i="55"/>
  <c r="K60" i="55" s="1"/>
  <c r="J56" i="55"/>
  <c r="J60" i="55"/>
  <c r="I56" i="55"/>
  <c r="I60" i="55" s="1"/>
  <c r="H56" i="55"/>
  <c r="H60" i="55" s="1"/>
  <c r="G56" i="55"/>
  <c r="G60" i="55" s="1"/>
  <c r="F56" i="55"/>
  <c r="F60" i="55"/>
  <c r="E56" i="55"/>
  <c r="E60" i="55" s="1"/>
  <c r="G17" i="47"/>
  <c r="L14" i="38"/>
  <c r="L92" i="38"/>
  <c r="D58" i="48"/>
  <c r="D62" i="48"/>
  <c r="E58" i="48"/>
  <c r="E62" i="48"/>
  <c r="R58" i="48"/>
  <c r="R62" i="48"/>
  <c r="Q58" i="48"/>
  <c r="Q62" i="48"/>
  <c r="P58" i="48"/>
  <c r="P62" i="48"/>
  <c r="O58" i="48"/>
  <c r="O62" i="48"/>
  <c r="N58" i="48"/>
  <c r="N62" i="48"/>
  <c r="M58" i="48"/>
  <c r="M62" i="48"/>
  <c r="L58" i="48"/>
  <c r="L62" i="48"/>
  <c r="K58" i="48"/>
  <c r="K62" i="48"/>
  <c r="J58" i="48"/>
  <c r="J62" i="48"/>
  <c r="I58" i="48"/>
  <c r="I62" i="48"/>
  <c r="H58" i="48"/>
  <c r="H62" i="48"/>
  <c r="G58" i="48"/>
  <c r="G62" i="48"/>
  <c r="F58" i="48"/>
  <c r="F62" i="48"/>
  <c r="G91" i="38"/>
  <c r="G72" i="38"/>
  <c r="D43" i="48"/>
  <c r="E38" i="55"/>
  <c r="D40" i="48"/>
  <c r="E34" i="55"/>
  <c r="E27" i="55"/>
  <c r="D29" i="48"/>
  <c r="E23" i="55"/>
  <c r="D24" i="48"/>
  <c r="D22" i="48"/>
  <c r="E15" i="55"/>
  <c r="E14" i="55"/>
  <c r="E25" i="55" s="1"/>
  <c r="D16" i="48"/>
  <c r="E9" i="55"/>
  <c r="E5" i="55"/>
  <c r="D5" i="48"/>
  <c r="D8" i="48"/>
  <c r="D11" i="48"/>
  <c r="D12" i="48"/>
  <c r="D13" i="48"/>
  <c r="D15" i="48"/>
  <c r="D18" i="48"/>
  <c r="D19" i="48"/>
  <c r="D20" i="48"/>
  <c r="D23" i="48"/>
  <c r="D26" i="48"/>
  <c r="D30" i="48"/>
  <c r="D31" i="48"/>
  <c r="D32" i="48"/>
  <c r="D33" i="48"/>
  <c r="D37" i="48"/>
  <c r="D38" i="48"/>
  <c r="D39" i="48"/>
  <c r="D41" i="48"/>
  <c r="D42" i="48"/>
  <c r="D44" i="48"/>
  <c r="D46" i="48"/>
  <c r="D47" i="48"/>
  <c r="D48" i="48"/>
  <c r="D50" i="48"/>
  <c r="D53" i="48"/>
  <c r="D25" i="48"/>
  <c r="D10" i="48"/>
  <c r="E21" i="52"/>
  <c r="F21" i="52" s="1"/>
  <c r="G21" i="52" s="1"/>
  <c r="E13" i="52"/>
  <c r="M31" i="39"/>
  <c r="N31" i="39"/>
  <c r="O31" i="39"/>
  <c r="P31" i="39"/>
  <c r="P40" i="39" s="1"/>
  <c r="Q31" i="39"/>
  <c r="Q40" i="39" s="1"/>
  <c r="R31" i="39"/>
  <c r="S31" i="39"/>
  <c r="N13" i="39"/>
  <c r="L173" i="37" s="1"/>
  <c r="L171" i="37"/>
  <c r="L172" i="37"/>
  <c r="L174" i="37" s="1"/>
  <c r="L211" i="37" s="1"/>
  <c r="L20" i="37"/>
  <c r="L18" i="37"/>
  <c r="L16" i="37"/>
  <c r="L14" i="37"/>
  <c r="L12" i="37"/>
  <c r="L8" i="37"/>
  <c r="L6" i="37"/>
  <c r="L13" i="37"/>
  <c r="L15" i="37"/>
  <c r="L19" i="37"/>
  <c r="L7" i="37"/>
  <c r="L17" i="37"/>
  <c r="L11" i="37"/>
  <c r="F13" i="52"/>
  <c r="H7" i="52"/>
  <c r="G7" i="52"/>
  <c r="E20" i="48"/>
  <c r="E19" i="48"/>
  <c r="E40" i="52"/>
  <c r="F41" i="52"/>
  <c r="H41" i="52" s="1"/>
  <c r="E43" i="52"/>
  <c r="F42" i="52"/>
  <c r="H42" i="52" s="1"/>
  <c r="G41" i="52"/>
  <c r="I41" i="52"/>
  <c r="G14" i="38"/>
  <c r="G42" i="52"/>
  <c r="I42" i="52" s="1"/>
  <c r="H13" i="52"/>
  <c r="G13" i="52"/>
  <c r="I13" i="52"/>
  <c r="S20" i="38"/>
  <c r="R20" i="38"/>
  <c r="P20" i="38"/>
  <c r="O20" i="38"/>
  <c r="N20" i="38"/>
  <c r="M20" i="38"/>
  <c r="J20" i="38"/>
  <c r="I20" i="38"/>
  <c r="K20" i="38"/>
  <c r="K8" i="52"/>
  <c r="I14" i="38"/>
  <c r="Q48" i="48"/>
  <c r="P48" i="48"/>
  <c r="O48" i="48"/>
  <c r="N48" i="48"/>
  <c r="M48" i="48"/>
  <c r="L48" i="48"/>
  <c r="K48" i="48"/>
  <c r="J48" i="48"/>
  <c r="I48" i="48"/>
  <c r="H48" i="48"/>
  <c r="G48" i="48"/>
  <c r="F48" i="48"/>
  <c r="Q47" i="48"/>
  <c r="P47" i="48"/>
  <c r="O47" i="48"/>
  <c r="N47" i="48"/>
  <c r="M47" i="48"/>
  <c r="L47" i="48"/>
  <c r="K47" i="48"/>
  <c r="J47" i="48"/>
  <c r="I47" i="48"/>
  <c r="H47" i="48"/>
  <c r="G47" i="48"/>
  <c r="F47" i="48"/>
  <c r="Q46" i="48"/>
  <c r="P46" i="48"/>
  <c r="O46" i="48"/>
  <c r="N46" i="48"/>
  <c r="M46" i="48"/>
  <c r="L46" i="48"/>
  <c r="K46" i="48"/>
  <c r="J46" i="48"/>
  <c r="I46" i="48"/>
  <c r="H46" i="48"/>
  <c r="G46" i="48"/>
  <c r="F46" i="48"/>
  <c r="Q15" i="48"/>
  <c r="P15" i="48"/>
  <c r="O15" i="48"/>
  <c r="N15" i="48"/>
  <c r="M15" i="48"/>
  <c r="L15" i="48"/>
  <c r="K15" i="48"/>
  <c r="J15" i="48"/>
  <c r="I15" i="48"/>
  <c r="H15" i="48"/>
  <c r="G15" i="48"/>
  <c r="R15" i="48" s="1"/>
  <c r="F15" i="48"/>
  <c r="H21" i="39"/>
  <c r="I21" i="39"/>
  <c r="J21" i="39"/>
  <c r="K21" i="39"/>
  <c r="L21" i="39"/>
  <c r="M21" i="39"/>
  <c r="N21" i="39"/>
  <c r="O21" i="39"/>
  <c r="P21" i="39"/>
  <c r="Q21" i="39"/>
  <c r="R21" i="39"/>
  <c r="S21" i="39"/>
  <c r="G21" i="39"/>
  <c r="S14" i="38"/>
  <c r="R14" i="38"/>
  <c r="R92" i="38" s="1"/>
  <c r="Q14" i="38"/>
  <c r="Q92" i="38"/>
  <c r="P14" i="38"/>
  <c r="P92" i="38"/>
  <c r="O14" i="38"/>
  <c r="N14" i="38"/>
  <c r="N92" i="38" s="1"/>
  <c r="K14" i="38"/>
  <c r="K92" i="38" s="1"/>
  <c r="J14" i="38"/>
  <c r="J92" i="38"/>
  <c r="H14" i="38"/>
  <c r="H92" i="38" s="1"/>
  <c r="E40" i="37"/>
  <c r="T28" i="39"/>
  <c r="S28" i="39"/>
  <c r="R28" i="39"/>
  <c r="Q28" i="39"/>
  <c r="P28" i="39"/>
  <c r="P39" i="39" s="1"/>
  <c r="O28" i="39"/>
  <c r="N28" i="39"/>
  <c r="M28" i="39"/>
  <c r="L28" i="39"/>
  <c r="K28" i="39"/>
  <c r="J28" i="39"/>
  <c r="I28" i="39"/>
  <c r="S48" i="56"/>
  <c r="S46" i="56"/>
  <c r="S45" i="56"/>
  <c r="S44" i="56"/>
  <c r="S42" i="56"/>
  <c r="S37" i="56"/>
  <c r="S36" i="56"/>
  <c r="S35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17" i="56"/>
  <c r="S13" i="56"/>
  <c r="S48" i="55"/>
  <c r="S46" i="55"/>
  <c r="S45" i="55"/>
  <c r="S44" i="55"/>
  <c r="S42" i="55"/>
  <c r="S37" i="55"/>
  <c r="S36" i="55"/>
  <c r="S35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S13" i="55"/>
  <c r="S12" i="55"/>
  <c r="S8" i="55"/>
  <c r="E21" i="37"/>
  <c r="G43" i="38"/>
  <c r="D28" i="52"/>
  <c r="E113" i="52"/>
  <c r="E114" i="52" s="1"/>
  <c r="K31" i="48"/>
  <c r="Q31" i="48"/>
  <c r="I31" i="48"/>
  <c r="J31" i="48"/>
  <c r="M31" i="48"/>
  <c r="P31" i="48"/>
  <c r="H31" i="48"/>
  <c r="N31" i="48"/>
  <c r="L31" i="48"/>
  <c r="G31" i="48"/>
  <c r="E12" i="52"/>
  <c r="E48" i="52"/>
  <c r="F12" i="52"/>
  <c r="E138" i="40"/>
  <c r="E97" i="37"/>
  <c r="E136" i="37" s="1"/>
  <c r="N52" i="38"/>
  <c r="L165" i="37" s="1"/>
  <c r="L160" i="37"/>
  <c r="L161" i="40"/>
  <c r="O52" i="38"/>
  <c r="H52" i="38"/>
  <c r="F165" i="37" s="1"/>
  <c r="P52" i="38"/>
  <c r="N165" i="37"/>
  <c r="I52" i="38"/>
  <c r="G160" i="37" s="1"/>
  <c r="Q52" i="38"/>
  <c r="O165" i="37" s="1"/>
  <c r="J52" i="38"/>
  <c r="R52" i="38"/>
  <c r="P165" i="37" s="1"/>
  <c r="K52" i="38"/>
  <c r="I165" i="37" s="1"/>
  <c r="S52" i="38"/>
  <c r="Q160" i="37" s="1"/>
  <c r="Q165" i="37"/>
  <c r="L52" i="38"/>
  <c r="J165" i="37" s="1"/>
  <c r="M52" i="38"/>
  <c r="K165" i="37"/>
  <c r="L167" i="40"/>
  <c r="L169" i="40" s="1"/>
  <c r="R50" i="48"/>
  <c r="R39" i="48"/>
  <c r="R37" i="48"/>
  <c r="I36" i="48"/>
  <c r="M36" i="48"/>
  <c r="G36" i="48"/>
  <c r="O36" i="48"/>
  <c r="P36" i="48"/>
  <c r="Q36" i="48"/>
  <c r="J36" i="48"/>
  <c r="F38" i="56"/>
  <c r="F34" i="56"/>
  <c r="F34" i="55"/>
  <c r="E36" i="48" s="1"/>
  <c r="S41" i="56"/>
  <c r="G38" i="56"/>
  <c r="S38" i="56" s="1"/>
  <c r="I38" i="56"/>
  <c r="H38" i="56"/>
  <c r="K38" i="56"/>
  <c r="J38" i="56"/>
  <c r="L38" i="56"/>
  <c r="M38" i="56"/>
  <c r="N38" i="56"/>
  <c r="O38" i="56"/>
  <c r="P38" i="56"/>
  <c r="Q38" i="56"/>
  <c r="S28" i="56"/>
  <c r="S40" i="56"/>
  <c r="S39" i="56"/>
  <c r="R38" i="56"/>
  <c r="T41" i="39"/>
  <c r="T31" i="39"/>
  <c r="L31" i="39"/>
  <c r="K31" i="39"/>
  <c r="J31" i="39"/>
  <c r="J40" i="39" s="1"/>
  <c r="I31" i="39"/>
  <c r="I40" i="39" s="1"/>
  <c r="G31" i="39"/>
  <c r="I25" i="39"/>
  <c r="J25" i="39"/>
  <c r="K25" i="39"/>
  <c r="L25" i="39"/>
  <c r="M25" i="39"/>
  <c r="N25" i="39"/>
  <c r="N38" i="39" s="1"/>
  <c r="O25" i="39"/>
  <c r="P25" i="39"/>
  <c r="Q25" i="39"/>
  <c r="R25" i="39"/>
  <c r="S25" i="39"/>
  <c r="T25" i="39"/>
  <c r="G42" i="39"/>
  <c r="M51" i="56"/>
  <c r="O51" i="56"/>
  <c r="L51" i="56"/>
  <c r="K51" i="56"/>
  <c r="N51" i="56"/>
  <c r="J51" i="56"/>
  <c r="E60" i="40"/>
  <c r="F10" i="56" s="1"/>
  <c r="F9" i="56" s="1"/>
  <c r="E22" i="40"/>
  <c r="H8" i="38"/>
  <c r="M143" i="38"/>
  <c r="M141" i="38"/>
  <c r="M144" i="38"/>
  <c r="M142" i="38"/>
  <c r="Q144" i="38"/>
  <c r="Q142" i="38"/>
  <c r="Q143" i="38"/>
  <c r="Q141" i="38"/>
  <c r="N143" i="38"/>
  <c r="N144" i="38"/>
  <c r="N142" i="38"/>
  <c r="N141" i="38"/>
  <c r="J144" i="38"/>
  <c r="J143" i="38"/>
  <c r="J141" i="38"/>
  <c r="J142" i="38"/>
  <c r="R143" i="38"/>
  <c r="R141" i="38"/>
  <c r="R144" i="38"/>
  <c r="R142" i="38"/>
  <c r="L143" i="38"/>
  <c r="L141" i="38"/>
  <c r="L144" i="38"/>
  <c r="L142" i="38"/>
  <c r="O144" i="38"/>
  <c r="O142" i="38"/>
  <c r="O143" i="38"/>
  <c r="O141" i="38"/>
  <c r="P144" i="38"/>
  <c r="P142" i="38"/>
  <c r="P143" i="38"/>
  <c r="P141" i="38"/>
  <c r="I144" i="38"/>
  <c r="I142" i="38"/>
  <c r="I143" i="38"/>
  <c r="I141" i="38"/>
  <c r="K143" i="38"/>
  <c r="K141" i="38"/>
  <c r="K144" i="38"/>
  <c r="K142" i="38"/>
  <c r="S143" i="38"/>
  <c r="S141" i="38"/>
  <c r="S144" i="38"/>
  <c r="S142" i="38"/>
  <c r="F6" i="56"/>
  <c r="F5" i="56" s="1"/>
  <c r="E8" i="48" s="1"/>
  <c r="E80" i="40"/>
  <c r="E59" i="37"/>
  <c r="S29" i="56"/>
  <c r="R31" i="48"/>
  <c r="S29" i="55"/>
  <c r="T19" i="39"/>
  <c r="S17" i="56"/>
  <c r="S6" i="56"/>
  <c r="S10" i="56"/>
  <c r="F23" i="55"/>
  <c r="S47" i="39"/>
  <c r="Q47" i="39"/>
  <c r="O47" i="39"/>
  <c r="R47" i="39"/>
  <c r="N47" i="39"/>
  <c r="P47" i="39"/>
  <c r="O14" i="39"/>
  <c r="N14" i="39"/>
  <c r="L28" i="37"/>
  <c r="S14" i="39"/>
  <c r="Q31" i="37" s="1"/>
  <c r="Q13" i="39"/>
  <c r="Q14" i="39"/>
  <c r="O13" i="39"/>
  <c r="O4" i="39" s="1"/>
  <c r="R14" i="39"/>
  <c r="R13" i="39"/>
  <c r="R38" i="39" s="1"/>
  <c r="P14" i="39"/>
  <c r="P13" i="39"/>
  <c r="P38" i="39" s="1"/>
  <c r="S13" i="39"/>
  <c r="Q173" i="37" s="1"/>
  <c r="L186" i="37"/>
  <c r="L187" i="37"/>
  <c r="L185" i="37"/>
  <c r="L58" i="37"/>
  <c r="L56" i="37"/>
  <c r="L54" i="37"/>
  <c r="L52" i="37"/>
  <c r="L50" i="37"/>
  <c r="L48" i="37"/>
  <c r="L46" i="37"/>
  <c r="L44" i="37"/>
  <c r="L53" i="37"/>
  <c r="L49" i="37"/>
  <c r="L55" i="37"/>
  <c r="L51" i="37"/>
  <c r="L59" i="37" s="1"/>
  <c r="L47" i="37"/>
  <c r="L57" i="37"/>
  <c r="L45" i="37"/>
  <c r="N40" i="39"/>
  <c r="Q32" i="37"/>
  <c r="Q70" i="37" s="1"/>
  <c r="N180" i="37"/>
  <c r="N178" i="37"/>
  <c r="N179" i="37"/>
  <c r="N38" i="37"/>
  <c r="N36" i="37"/>
  <c r="N34" i="37"/>
  <c r="N32" i="37"/>
  <c r="N30" i="37"/>
  <c r="N28" i="37"/>
  <c r="N26" i="37"/>
  <c r="N39" i="37"/>
  <c r="N35" i="37"/>
  <c r="N31" i="37"/>
  <c r="N40" i="37" s="1"/>
  <c r="N27" i="37"/>
  <c r="N37" i="37"/>
  <c r="N33" i="37"/>
  <c r="N29" i="37"/>
  <c r="N25" i="37"/>
  <c r="P172" i="37"/>
  <c r="P173" i="37"/>
  <c r="P171" i="37"/>
  <c r="P19" i="37"/>
  <c r="P17" i="37"/>
  <c r="P15" i="37"/>
  <c r="P13" i="37"/>
  <c r="P11" i="37"/>
  <c r="P9" i="37"/>
  <c r="P7" i="37"/>
  <c r="P10" i="37"/>
  <c r="P12" i="37"/>
  <c r="P18" i="37"/>
  <c r="P16" i="37"/>
  <c r="P8" i="37"/>
  <c r="P20" i="37"/>
  <c r="P6" i="37"/>
  <c r="P14" i="37"/>
  <c r="M171" i="37"/>
  <c r="M174" i="37" s="1"/>
  <c r="M211" i="37" s="1"/>
  <c r="M172" i="37"/>
  <c r="M173" i="37"/>
  <c r="M20" i="37"/>
  <c r="M18" i="37"/>
  <c r="M16" i="37"/>
  <c r="M14" i="37"/>
  <c r="M12" i="37"/>
  <c r="M10" i="37"/>
  <c r="M67" i="37" s="1"/>
  <c r="M8" i="37"/>
  <c r="M6" i="37"/>
  <c r="M19" i="37"/>
  <c r="M13" i="37"/>
  <c r="M15" i="37"/>
  <c r="M7" i="37"/>
  <c r="M17" i="37"/>
  <c r="M9" i="37"/>
  <c r="M66" i="37" s="1"/>
  <c r="M105" i="37" s="1"/>
  <c r="M11" i="37"/>
  <c r="O38" i="39"/>
  <c r="Q15" i="37"/>
  <c r="Q72" i="37" s="1"/>
  <c r="Q20" i="37"/>
  <c r="O186" i="37"/>
  <c r="O185" i="37"/>
  <c r="O187" i="37"/>
  <c r="O57" i="37"/>
  <c r="O51" i="37"/>
  <c r="O49" i="37"/>
  <c r="O55" i="37"/>
  <c r="O53" i="37"/>
  <c r="O47" i="37"/>
  <c r="O45" i="37"/>
  <c r="O46" i="37"/>
  <c r="O56" i="37"/>
  <c r="O52" i="37"/>
  <c r="O44" i="37"/>
  <c r="O58" i="37"/>
  <c r="O50" i="37"/>
  <c r="O48" i="37"/>
  <c r="O54" i="37"/>
  <c r="M187" i="37"/>
  <c r="M185" i="37"/>
  <c r="M188" i="37" s="1"/>
  <c r="M213" i="37" s="1"/>
  <c r="M186" i="37"/>
  <c r="M58" i="37"/>
  <c r="M56" i="37"/>
  <c r="M54" i="37"/>
  <c r="M52" i="37"/>
  <c r="M50" i="37"/>
  <c r="M48" i="37"/>
  <c r="M46" i="37"/>
  <c r="M44" i="37"/>
  <c r="M55" i="37"/>
  <c r="M51" i="37"/>
  <c r="M59" i="37" s="1"/>
  <c r="M47" i="37"/>
  <c r="M53" i="37"/>
  <c r="M45" i="37"/>
  <c r="M57" i="37"/>
  <c r="M49" i="37"/>
  <c r="O40" i="39"/>
  <c r="O42" i="39"/>
  <c r="L26" i="37"/>
  <c r="L64" i="37" s="1"/>
  <c r="O12" i="37"/>
  <c r="O20" i="37"/>
  <c r="Q187" i="37"/>
  <c r="Q185" i="37"/>
  <c r="Q188" i="37" s="1"/>
  <c r="Q213" i="37" s="1"/>
  <c r="Q186" i="37"/>
  <c r="Q57" i="37"/>
  <c r="Q55" i="37"/>
  <c r="Q53" i="37"/>
  <c r="Q51" i="37"/>
  <c r="Q49" i="37"/>
  <c r="Q47" i="37"/>
  <c r="Q45" i="37"/>
  <c r="Q56" i="37"/>
  <c r="Q52" i="37"/>
  <c r="Q48" i="37"/>
  <c r="Q44" i="37"/>
  <c r="Q58" i="37"/>
  <c r="Q50" i="37"/>
  <c r="Q54" i="37"/>
  <c r="Q46" i="37"/>
  <c r="S40" i="39"/>
  <c r="P180" i="37"/>
  <c r="P179" i="37"/>
  <c r="P178" i="37"/>
  <c r="P39" i="37"/>
  <c r="P37" i="37"/>
  <c r="P35" i="37"/>
  <c r="P33" i="37"/>
  <c r="P31" i="37"/>
  <c r="P29" i="37"/>
  <c r="P67" i="37" s="1"/>
  <c r="P27" i="37"/>
  <c r="P25" i="37"/>
  <c r="P28" i="37"/>
  <c r="P38" i="37"/>
  <c r="P76" i="37" s="1"/>
  <c r="P34" i="37"/>
  <c r="P72" i="37" s="1"/>
  <c r="P111" i="37" s="1"/>
  <c r="P30" i="37"/>
  <c r="P68" i="37" s="1"/>
  <c r="P107" i="37" s="1"/>
  <c r="P26" i="37"/>
  <c r="P36" i="37"/>
  <c r="P32" i="37"/>
  <c r="R39" i="39"/>
  <c r="P186" i="37"/>
  <c r="P187" i="37"/>
  <c r="P185" i="37"/>
  <c r="P188" i="37" s="1"/>
  <c r="P213" i="37" s="1"/>
  <c r="P57" i="37"/>
  <c r="P55" i="37"/>
  <c r="P53" i="37"/>
  <c r="P51" i="37"/>
  <c r="P49" i="37"/>
  <c r="P47" i="37"/>
  <c r="P66" i="37" s="1"/>
  <c r="P105" i="37" s="1"/>
  <c r="P45" i="37"/>
  <c r="P58" i="37"/>
  <c r="P77" i="37" s="1"/>
  <c r="P46" i="37"/>
  <c r="P56" i="37"/>
  <c r="P52" i="37"/>
  <c r="P48" i="37"/>
  <c r="P44" i="37"/>
  <c r="P63" i="37" s="1"/>
  <c r="P102" i="37" s="1"/>
  <c r="P54" i="37"/>
  <c r="P50" i="37"/>
  <c r="R40" i="39"/>
  <c r="N186" i="37"/>
  <c r="R186" i="37" s="1"/>
  <c r="N185" i="37"/>
  <c r="N187" i="37"/>
  <c r="N58" i="37"/>
  <c r="N56" i="37"/>
  <c r="N54" i="37"/>
  <c r="N52" i="37"/>
  <c r="N50" i="37"/>
  <c r="N48" i="37"/>
  <c r="N46" i="37"/>
  <c r="N44" i="37"/>
  <c r="N55" i="37"/>
  <c r="N51" i="37"/>
  <c r="N47" i="37"/>
  <c r="N45" i="37"/>
  <c r="N57" i="37"/>
  <c r="N53" i="37"/>
  <c r="N49" i="37"/>
  <c r="M179" i="37"/>
  <c r="M181" i="37"/>
  <c r="M212" i="37" s="1"/>
  <c r="M180" i="37"/>
  <c r="M178" i="37"/>
  <c r="M38" i="37"/>
  <c r="M76" i="37" s="1"/>
  <c r="M115" i="37" s="1"/>
  <c r="M36" i="37"/>
  <c r="M34" i="37"/>
  <c r="M72" i="37" s="1"/>
  <c r="M32" i="37"/>
  <c r="M30" i="37"/>
  <c r="M68" i="37" s="1"/>
  <c r="M107" i="37" s="1"/>
  <c r="M28" i="37"/>
  <c r="M26" i="37"/>
  <c r="M39" i="37"/>
  <c r="M35" i="37"/>
  <c r="M73" i="37"/>
  <c r="M31" i="37"/>
  <c r="M27" i="37"/>
  <c r="M37" i="37"/>
  <c r="M25" i="37"/>
  <c r="M33" i="37"/>
  <c r="M71" i="37" s="1"/>
  <c r="M110" i="37" s="1"/>
  <c r="M29" i="37"/>
  <c r="O39" i="39"/>
  <c r="P70" i="37"/>
  <c r="P89" i="37" s="1"/>
  <c r="P14" i="40" s="1"/>
  <c r="M70" i="37"/>
  <c r="N181" i="37"/>
  <c r="N212" i="37"/>
  <c r="M65" i="37"/>
  <c r="M104" i="37"/>
  <c r="M123" i="37"/>
  <c r="M142" i="37" s="1"/>
  <c r="M86" i="40"/>
  <c r="P75" i="37"/>
  <c r="P106" i="37"/>
  <c r="P86" i="37" s="1"/>
  <c r="P11" i="40" s="1"/>
  <c r="P174" i="37"/>
  <c r="P211" i="37" s="1"/>
  <c r="L188" i="37"/>
  <c r="L213" i="37"/>
  <c r="O188" i="37"/>
  <c r="O213" i="37"/>
  <c r="P42" i="39"/>
  <c r="N222" i="37"/>
  <c r="P91" i="37"/>
  <c r="M205" i="37"/>
  <c r="P109" i="37"/>
  <c r="P16" i="40"/>
  <c r="Q127" i="37"/>
  <c r="N127" i="37"/>
  <c r="N198" i="37"/>
  <c r="M67" i="40"/>
  <c r="N146" i="37"/>
  <c r="N90" i="40"/>
  <c r="N71" i="40"/>
  <c r="O82" i="72"/>
  <c r="O57" i="72"/>
  <c r="L82" i="72"/>
  <c r="L57" i="72"/>
  <c r="L51" i="72" s="1"/>
  <c r="N82" i="72"/>
  <c r="N57" i="72"/>
  <c r="N51" i="72"/>
  <c r="N80" i="72" s="1"/>
  <c r="N81" i="72"/>
  <c r="Q82" i="72"/>
  <c r="Q57" i="72"/>
  <c r="S28" i="41"/>
  <c r="S33" i="41"/>
  <c r="Q33" i="41"/>
  <c r="V28" i="41"/>
  <c r="V33" i="41"/>
  <c r="T33" i="41"/>
  <c r="Q51" i="72"/>
  <c r="Q80" i="72" s="1"/>
  <c r="Q81" i="72" s="1"/>
  <c r="R81" i="72" s="1"/>
  <c r="O51" i="72"/>
  <c r="O80" i="72"/>
  <c r="O81" i="72" s="1"/>
  <c r="L80" i="72"/>
  <c r="L81" i="72" s="1"/>
  <c r="T28" i="41"/>
  <c r="R82" i="72"/>
  <c r="R57" i="72"/>
  <c r="R51" i="72" s="1"/>
  <c r="M82" i="72"/>
  <c r="M57" i="72"/>
  <c r="M51" i="72" s="1"/>
  <c r="M80" i="72" s="1"/>
  <c r="M81" i="72" s="1"/>
  <c r="Q28" i="41"/>
  <c r="P82" i="72"/>
  <c r="P57" i="72"/>
  <c r="P51" i="72"/>
  <c r="P80" i="72" s="1"/>
  <c r="P81" i="72" s="1"/>
  <c r="U28" i="41"/>
  <c r="R33" i="41"/>
  <c r="U33" i="41"/>
  <c r="R28" i="41"/>
  <c r="M14" i="39"/>
  <c r="K32" i="37" s="1"/>
  <c r="L14" i="39"/>
  <c r="J14" i="39"/>
  <c r="K14" i="39"/>
  <c r="H40" i="39"/>
  <c r="H47" i="39"/>
  <c r="L47" i="39"/>
  <c r="J13" i="39"/>
  <c r="J4" i="39"/>
  <c r="J47" i="39"/>
  <c r="I47" i="39"/>
  <c r="T47" i="39" s="1"/>
  <c r="K13" i="39"/>
  <c r="K47" i="39"/>
  <c r="M13" i="39"/>
  <c r="K10" i="37" s="1"/>
  <c r="M47" i="39"/>
  <c r="F186" i="37"/>
  <c r="F187" i="37"/>
  <c r="R187" i="37" s="1"/>
  <c r="F185" i="37"/>
  <c r="F58" i="37"/>
  <c r="F56" i="37"/>
  <c r="F54" i="37"/>
  <c r="F52" i="37"/>
  <c r="R52" i="37" s="1"/>
  <c r="F50" i="37"/>
  <c r="F48" i="37"/>
  <c r="F46" i="37"/>
  <c r="F44" i="37"/>
  <c r="F57" i="37"/>
  <c r="F53" i="37"/>
  <c r="F49" i="37"/>
  <c r="F45" i="37"/>
  <c r="F55" i="37"/>
  <c r="F51" i="37"/>
  <c r="F47" i="37"/>
  <c r="H186" i="37"/>
  <c r="H187" i="37"/>
  <c r="H185" i="37"/>
  <c r="H57" i="37"/>
  <c r="H55" i="37"/>
  <c r="H53" i="37"/>
  <c r="H51" i="37"/>
  <c r="H49" i="37"/>
  <c r="H47" i="37"/>
  <c r="H45" i="37"/>
  <c r="H56" i="37"/>
  <c r="H52" i="37"/>
  <c r="H48" i="37"/>
  <c r="H44" i="37"/>
  <c r="H59" i="37" s="1"/>
  <c r="H46" i="37"/>
  <c r="H58" i="37"/>
  <c r="H54" i="37"/>
  <c r="H50" i="37"/>
  <c r="K179" i="37"/>
  <c r="K178" i="37"/>
  <c r="K38" i="37"/>
  <c r="K76" i="37" s="1"/>
  <c r="K26" i="37"/>
  <c r="K36" i="37"/>
  <c r="K35" i="37"/>
  <c r="K73" i="37" s="1"/>
  <c r="K112" i="37" s="1"/>
  <c r="K39" i="37"/>
  <c r="K31" i="37"/>
  <c r="K172" i="37"/>
  <c r="K16" i="37"/>
  <c r="K6" i="37"/>
  <c r="K19" i="37"/>
  <c r="M38" i="39"/>
  <c r="J187" i="37"/>
  <c r="J185" i="37"/>
  <c r="J186" i="37"/>
  <c r="J57" i="37"/>
  <c r="J55" i="37"/>
  <c r="J53" i="37"/>
  <c r="R53" i="37" s="1"/>
  <c r="J51" i="37"/>
  <c r="J49" i="37"/>
  <c r="J47" i="37"/>
  <c r="J45" i="37"/>
  <c r="J58" i="37"/>
  <c r="J54" i="37"/>
  <c r="J50" i="37"/>
  <c r="J46" i="37"/>
  <c r="J59" i="37" s="1"/>
  <c r="J56" i="37"/>
  <c r="J52" i="37"/>
  <c r="J48" i="37"/>
  <c r="J44" i="37"/>
  <c r="L40" i="39"/>
  <c r="F173" i="37"/>
  <c r="F171" i="37"/>
  <c r="F174" i="37" s="1"/>
  <c r="F211" i="37" s="1"/>
  <c r="F172" i="37"/>
  <c r="F20" i="37"/>
  <c r="F77" i="37" s="1"/>
  <c r="F116" i="37" s="1"/>
  <c r="F18" i="37"/>
  <c r="F16" i="37"/>
  <c r="F14" i="37"/>
  <c r="F12" i="37"/>
  <c r="F10" i="37"/>
  <c r="F8" i="37"/>
  <c r="F17" i="37"/>
  <c r="F7" i="37"/>
  <c r="F9" i="37"/>
  <c r="F19" i="37"/>
  <c r="F11" i="37"/>
  <c r="F13" i="37"/>
  <c r="F15" i="37"/>
  <c r="F6" i="37"/>
  <c r="F63" i="37" s="1"/>
  <c r="G172" i="37"/>
  <c r="G174" i="37" s="1"/>
  <c r="G211" i="37" s="1"/>
  <c r="G171" i="37"/>
  <c r="G173" i="37"/>
  <c r="G19" i="37"/>
  <c r="G76" i="37" s="1"/>
  <c r="G17" i="37"/>
  <c r="G15" i="37"/>
  <c r="G9" i="37"/>
  <c r="G6" i="37"/>
  <c r="G14" i="37"/>
  <c r="G71" i="37" s="1"/>
  <c r="G20" i="37"/>
  <c r="G16" i="37"/>
  <c r="G11" i="37"/>
  <c r="G8" i="37"/>
  <c r="G10" i="37"/>
  <c r="G67" i="37" s="1"/>
  <c r="G12" i="37"/>
  <c r="G7" i="37"/>
  <c r="G21" i="37" s="1"/>
  <c r="G13" i="37"/>
  <c r="G70" i="37" s="1"/>
  <c r="G18" i="37"/>
  <c r="I38" i="39"/>
  <c r="K187" i="37"/>
  <c r="K185" i="37"/>
  <c r="K188" i="37" s="1"/>
  <c r="K213" i="37" s="1"/>
  <c r="K186" i="37"/>
  <c r="K56" i="37"/>
  <c r="K54" i="37"/>
  <c r="K58" i="37"/>
  <c r="K48" i="37"/>
  <c r="K46" i="37"/>
  <c r="K52" i="37"/>
  <c r="K50" i="37"/>
  <c r="K44" i="37"/>
  <c r="K47" i="37"/>
  <c r="K53" i="37"/>
  <c r="K55" i="37"/>
  <c r="R55" i="37" s="1"/>
  <c r="K51" i="37"/>
  <c r="K57" i="37"/>
  <c r="K49" i="37"/>
  <c r="K45" i="37"/>
  <c r="M40" i="39"/>
  <c r="J173" i="37"/>
  <c r="J171" i="37"/>
  <c r="J174" i="37"/>
  <c r="J211" i="37" s="1"/>
  <c r="J172" i="37"/>
  <c r="J19" i="37"/>
  <c r="J17" i="37"/>
  <c r="J15" i="37"/>
  <c r="J13" i="37"/>
  <c r="J11" i="37"/>
  <c r="J9" i="37"/>
  <c r="J7" i="37"/>
  <c r="J18" i="37"/>
  <c r="J12" i="37"/>
  <c r="J20" i="37"/>
  <c r="J6" i="37"/>
  <c r="J14" i="37"/>
  <c r="J16" i="37"/>
  <c r="J8" i="37"/>
  <c r="J10" i="37"/>
  <c r="L38" i="39"/>
  <c r="G186" i="37"/>
  <c r="G187" i="37"/>
  <c r="G185" i="37"/>
  <c r="G53" i="37"/>
  <c r="G51" i="37"/>
  <c r="G49" i="37"/>
  <c r="G47" i="37"/>
  <c r="R47" i="37" s="1"/>
  <c r="G45" i="37"/>
  <c r="G55" i="37"/>
  <c r="G57" i="37"/>
  <c r="R57" i="37" s="1"/>
  <c r="G58" i="37"/>
  <c r="G56" i="37"/>
  <c r="G50" i="37"/>
  <c r="G48" i="37"/>
  <c r="G44" i="37"/>
  <c r="G54" i="37"/>
  <c r="G46" i="37"/>
  <c r="G52" i="37"/>
  <c r="I19" i="37"/>
  <c r="I13" i="37"/>
  <c r="I9" i="37"/>
  <c r="H19" i="37"/>
  <c r="H15" i="37"/>
  <c r="H72" i="37" s="1"/>
  <c r="H9" i="37"/>
  <c r="H66" i="37" s="1"/>
  <c r="H8" i="37"/>
  <c r="H16" i="37"/>
  <c r="J38" i="39"/>
  <c r="I187" i="37"/>
  <c r="I185" i="37"/>
  <c r="I186" i="37"/>
  <c r="I57" i="37"/>
  <c r="I55" i="37"/>
  <c r="I53" i="37"/>
  <c r="I51" i="37"/>
  <c r="I70" i="37" s="1"/>
  <c r="I49" i="37"/>
  <c r="I47" i="37"/>
  <c r="I45" i="37"/>
  <c r="I56" i="37"/>
  <c r="I44" i="37"/>
  <c r="I58" i="37"/>
  <c r="I54" i="37"/>
  <c r="I50" i="37"/>
  <c r="I46" i="37"/>
  <c r="I48" i="37"/>
  <c r="R48" i="37"/>
  <c r="I52" i="37"/>
  <c r="K40" i="39"/>
  <c r="G180" i="37"/>
  <c r="G178" i="37"/>
  <c r="G179" i="37"/>
  <c r="G29" i="37"/>
  <c r="G39" i="37"/>
  <c r="G37" i="37"/>
  <c r="G35" i="37"/>
  <c r="G33" i="37"/>
  <c r="G31" i="37"/>
  <c r="G69" i="37" s="1"/>
  <c r="G27" i="37"/>
  <c r="G25" i="37"/>
  <c r="G36" i="37"/>
  <c r="G32" i="37"/>
  <c r="G38" i="37"/>
  <c r="G30" i="37"/>
  <c r="G26" i="37"/>
  <c r="G28" i="37"/>
  <c r="G34" i="37"/>
  <c r="I39" i="39"/>
  <c r="H178" i="37"/>
  <c r="H179" i="37"/>
  <c r="H39" i="37"/>
  <c r="H35" i="37"/>
  <c r="H33" i="37"/>
  <c r="H31" i="37"/>
  <c r="H25" i="37"/>
  <c r="H36" i="37"/>
  <c r="H74" i="37" s="1"/>
  <c r="H28" i="37"/>
  <c r="H34" i="37"/>
  <c r="H26" i="37"/>
  <c r="J39" i="39"/>
  <c r="J42" i="39"/>
  <c r="J34" i="39" s="1"/>
  <c r="T15" i="39"/>
  <c r="H188" i="37"/>
  <c r="H213" i="37"/>
  <c r="G73" i="37"/>
  <c r="G112" i="37" s="1"/>
  <c r="G131" i="37" s="1"/>
  <c r="G88" i="37"/>
  <c r="G72" i="37"/>
  <c r="G111" i="37" s="1"/>
  <c r="G68" i="37"/>
  <c r="G107" i="37" s="1"/>
  <c r="R56" i="37"/>
  <c r="G188" i="37"/>
  <c r="G213" i="37"/>
  <c r="I42" i="39"/>
  <c r="G202" i="37"/>
  <c r="J127" i="37"/>
  <c r="J71" i="40" s="1"/>
  <c r="J198" i="37"/>
  <c r="J146" i="37"/>
  <c r="J90" i="40"/>
  <c r="G201" i="37"/>
  <c r="F205" i="37"/>
  <c r="I65" i="40"/>
  <c r="H65" i="40"/>
  <c r="G65" i="40"/>
  <c r="J65" i="40"/>
  <c r="I82" i="72"/>
  <c r="I57" i="72"/>
  <c r="N28" i="41"/>
  <c r="N33" i="41"/>
  <c r="I51" i="72"/>
  <c r="I80" i="72" s="1"/>
  <c r="H82" i="72"/>
  <c r="H57" i="72"/>
  <c r="H51" i="72" s="1"/>
  <c r="H80" i="72" s="1"/>
  <c r="H81" i="72" s="1"/>
  <c r="K82" i="72"/>
  <c r="K57" i="72"/>
  <c r="G57" i="72"/>
  <c r="G51" i="72" s="1"/>
  <c r="G80" i="72" s="1"/>
  <c r="G81" i="72" s="1"/>
  <c r="M33" i="41"/>
  <c r="P28" i="41"/>
  <c r="P33" i="41"/>
  <c r="I81" i="72"/>
  <c r="K51" i="72"/>
  <c r="K80" i="72" s="1"/>
  <c r="K81" i="72" s="1"/>
  <c r="M28" i="41"/>
  <c r="J82" i="72"/>
  <c r="J57" i="72"/>
  <c r="J51" i="72" s="1"/>
  <c r="J80" i="72" s="1"/>
  <c r="J81" i="72" s="1"/>
  <c r="G82" i="72"/>
  <c r="I15" i="82"/>
  <c r="I14" i="82" s="1"/>
  <c r="I25" i="82" s="1"/>
  <c r="M22" i="41"/>
  <c r="I22" i="55"/>
  <c r="O33" i="41"/>
  <c r="O28" i="41"/>
  <c r="L28" i="41"/>
  <c r="L33" i="41"/>
  <c r="F82" i="72"/>
  <c r="F80" i="72"/>
  <c r="O22" i="41"/>
  <c r="N22" i="41"/>
  <c r="H15" i="82"/>
  <c r="J15" i="82"/>
  <c r="J14" i="82"/>
  <c r="J25" i="82" s="1"/>
  <c r="J32" i="82" s="1"/>
  <c r="L22" i="41"/>
  <c r="K15" i="82"/>
  <c r="K14" i="82" s="1"/>
  <c r="K25" i="82" s="1"/>
  <c r="F81" i="72"/>
  <c r="K28" i="41"/>
  <c r="K33" i="41"/>
  <c r="W33" i="41"/>
  <c r="W28" i="41"/>
  <c r="H110" i="38"/>
  <c r="H111" i="38"/>
  <c r="L110" i="38"/>
  <c r="L111" i="38"/>
  <c r="J110" i="38"/>
  <c r="J111" i="38" s="1"/>
  <c r="K110" i="38"/>
  <c r="K111" i="38" s="1"/>
  <c r="I110" i="38"/>
  <c r="I111" i="38"/>
  <c r="O110" i="38"/>
  <c r="O111" i="38" s="1"/>
  <c r="Q110" i="38"/>
  <c r="Q111" i="38" s="1"/>
  <c r="O59" i="37"/>
  <c r="P110" i="38"/>
  <c r="P111" i="38" s="1"/>
  <c r="R110" i="38"/>
  <c r="R111" i="38"/>
  <c r="S110" i="38"/>
  <c r="S111" i="38"/>
  <c r="N110" i="38"/>
  <c r="N111" i="38" s="1"/>
  <c r="M110" i="38"/>
  <c r="M111" i="38" s="1"/>
  <c r="Q59" i="37"/>
  <c r="P65" i="40"/>
  <c r="K65" i="40"/>
  <c r="N65" i="40"/>
  <c r="L65" i="40"/>
  <c r="M65" i="40"/>
  <c r="Q65" i="40"/>
  <c r="O65" i="40"/>
  <c r="Q15" i="82"/>
  <c r="Q14" i="82"/>
  <c r="U22" i="41"/>
  <c r="L15" i="82"/>
  <c r="L14" i="82"/>
  <c r="L25" i="82" s="1"/>
  <c r="O15" i="82"/>
  <c r="O14" i="82" s="1"/>
  <c r="P22" i="41"/>
  <c r="M15" i="82"/>
  <c r="M14" i="82"/>
  <c r="N15" i="82"/>
  <c r="N14" i="82"/>
  <c r="N25" i="82" s="1"/>
  <c r="N32" i="82" s="1"/>
  <c r="Q22" i="41"/>
  <c r="R22" i="41"/>
  <c r="S22" i="41"/>
  <c r="R15" i="82"/>
  <c r="R14" i="82"/>
  <c r="R25" i="82" s="1"/>
  <c r="P15" i="82"/>
  <c r="P14" i="82" s="1"/>
  <c r="P25" i="82" s="1"/>
  <c r="V22" i="41"/>
  <c r="T22" i="41"/>
  <c r="AK84" i="41"/>
  <c r="Y64" i="64"/>
  <c r="AK41" i="41"/>
  <c r="Y20" i="64" s="1"/>
  <c r="AK89" i="41"/>
  <c r="Y69" i="64" s="1"/>
  <c r="AK94" i="41"/>
  <c r="AR94" i="41"/>
  <c r="AK88" i="41"/>
  <c r="AK98" i="41"/>
  <c r="Y101" i="64" s="1"/>
  <c r="AK87" i="41"/>
  <c r="Y67" i="64" s="1"/>
  <c r="AK96" i="41"/>
  <c r="AQ96" i="41" s="1"/>
  <c r="AK97" i="41"/>
  <c r="Y100" i="64" s="1"/>
  <c r="AK31" i="41"/>
  <c r="AK46" i="41"/>
  <c r="AQ46" i="41" s="1"/>
  <c r="AK75" i="41"/>
  <c r="AK73" i="41"/>
  <c r="AK35" i="41"/>
  <c r="AR35" i="41" s="1"/>
  <c r="AQ35" i="41"/>
  <c r="AK29" i="41"/>
  <c r="AK47" i="41"/>
  <c r="Y27" i="64" s="1"/>
  <c r="AK82" i="41"/>
  <c r="AK86" i="41"/>
  <c r="AK85" i="41"/>
  <c r="Y88" i="64"/>
  <c r="AK33" i="41"/>
  <c r="Y12" i="64"/>
  <c r="AK77" i="41"/>
  <c r="Y57" i="64" s="1"/>
  <c r="AK79" i="41"/>
  <c r="Y59" i="64" s="1"/>
  <c r="AK38" i="41"/>
  <c r="Y65" i="64"/>
  <c r="Y97" i="64"/>
  <c r="Y92" i="64"/>
  <c r="Y87" i="64"/>
  <c r="Y89" i="64"/>
  <c r="Y8" i="64"/>
  <c r="Y82" i="64"/>
  <c r="Y91" i="64"/>
  <c r="AK7" i="41"/>
  <c r="AR33" i="41"/>
  <c r="AK95" i="41"/>
  <c r="AQ86" i="41"/>
  <c r="AR82" i="41"/>
  <c r="AQ82" i="41"/>
  <c r="AQ93" i="41"/>
  <c r="AR93" i="41"/>
  <c r="AJ5" i="41"/>
  <c r="AI5" i="41"/>
  <c r="AH5" i="41"/>
  <c r="AK28" i="41"/>
  <c r="AR29" i="41"/>
  <c r="AQ29" i="41"/>
  <c r="AR87" i="41"/>
  <c r="AQ94" i="41"/>
  <c r="AQ89" i="41"/>
  <c r="AR89" i="41"/>
  <c r="AK72" i="41"/>
  <c r="Y75" i="64" s="1"/>
  <c r="Y7" i="64"/>
  <c r="AQ28" i="41"/>
  <c r="AR28" i="41"/>
  <c r="AR95" i="41"/>
  <c r="AF7" i="40"/>
  <c r="G41" i="55"/>
  <c r="F43" i="48" s="1"/>
  <c r="P41" i="55"/>
  <c r="O43" i="48" s="1"/>
  <c r="Q41" i="55"/>
  <c r="P43" i="48" s="1"/>
  <c r="I41" i="55"/>
  <c r="H43" i="48" s="1"/>
  <c r="O41" i="55"/>
  <c r="N43" i="48" s="1"/>
  <c r="M41" i="55"/>
  <c r="L43" i="48"/>
  <c r="R41" i="55"/>
  <c r="Q43" i="48"/>
  <c r="N41" i="55"/>
  <c r="K41" i="55"/>
  <c r="J43" i="48"/>
  <c r="L41" i="55"/>
  <c r="K43" i="48"/>
  <c r="H41" i="55"/>
  <c r="G43" i="48" s="1"/>
  <c r="F25" i="37"/>
  <c r="T14" i="39"/>
  <c r="F38" i="37"/>
  <c r="F76" i="37"/>
  <c r="F33" i="37"/>
  <c r="F36" i="37"/>
  <c r="F180" i="37"/>
  <c r="F179" i="37"/>
  <c r="F37" i="37"/>
  <c r="F75" i="37"/>
  <c r="F39" i="37"/>
  <c r="F26" i="37"/>
  <c r="F34" i="37"/>
  <c r="F29" i="37"/>
  <c r="F35" i="37"/>
  <c r="F73" i="37" s="1"/>
  <c r="H39" i="39"/>
  <c r="F32" i="37"/>
  <c r="F40" i="37"/>
  <c r="F27" i="37"/>
  <c r="F178" i="37"/>
  <c r="F31" i="37"/>
  <c r="F28" i="37"/>
  <c r="F30" i="37"/>
  <c r="F68" i="37"/>
  <c r="F64" i="37"/>
  <c r="F103" i="37" s="1"/>
  <c r="F122" i="37" s="1"/>
  <c r="F67" i="37"/>
  <c r="F66" i="37"/>
  <c r="F105" i="37" s="1"/>
  <c r="F72" i="37"/>
  <c r="F111" i="37" s="1"/>
  <c r="F130" i="37" s="1"/>
  <c r="F69" i="37"/>
  <c r="F88" i="37" s="1"/>
  <c r="F13" i="40" s="1"/>
  <c r="F70" i="37"/>
  <c r="F107" i="37"/>
  <c r="F197" i="37" s="1"/>
  <c r="F106" i="37"/>
  <c r="R108" i="37"/>
  <c r="R121" i="37"/>
  <c r="F65" i="40"/>
  <c r="F85" i="37"/>
  <c r="F10" i="40" s="1"/>
  <c r="R149" i="37"/>
  <c r="AR44" i="41"/>
  <c r="AQ44" i="41"/>
  <c r="AQ43" i="41"/>
  <c r="AR43" i="41"/>
  <c r="W85" i="41"/>
  <c r="W66" i="41"/>
  <c r="AR66" i="41" s="1"/>
  <c r="K22" i="41"/>
  <c r="W64" i="41"/>
  <c r="AQ66" i="41"/>
  <c r="S20" i="82"/>
  <c r="AK40" i="41"/>
  <c r="Y19" i="64"/>
  <c r="AK18" i="41"/>
  <c r="F21" i="55" s="1"/>
  <c r="Y5" i="41"/>
  <c r="W97" i="41"/>
  <c r="AR97" i="41"/>
  <c r="Y17" i="64"/>
  <c r="AQ38" i="41"/>
  <c r="AR38" i="41"/>
  <c r="AQ31" i="41"/>
  <c r="AR31" i="41"/>
  <c r="Y10" i="64"/>
  <c r="AN133" i="81"/>
  <c r="AN8" i="81"/>
  <c r="AQ97" i="41"/>
  <c r="M43" i="48"/>
  <c r="Y14" i="64"/>
  <c r="Q39" i="55"/>
  <c r="AF8" i="81"/>
  <c r="F96" i="37"/>
  <c r="F21" i="40" s="1"/>
  <c r="Y80" i="64"/>
  <c r="AR19" i="42"/>
  <c r="AS19" i="42"/>
  <c r="AQ19" i="42"/>
  <c r="AR54" i="42"/>
  <c r="AS54" i="42"/>
  <c r="AQ54" i="42"/>
  <c r="AS59" i="42"/>
  <c r="AR59" i="42"/>
  <c r="AQ59" i="42"/>
  <c r="F126" i="37"/>
  <c r="Y53" i="64"/>
  <c r="Y76" i="64"/>
  <c r="Y90" i="64"/>
  <c r="AQ87" i="41"/>
  <c r="AS42" i="42"/>
  <c r="AR42" i="42"/>
  <c r="AQ42" i="42"/>
  <c r="R65" i="40"/>
  <c r="F134" i="37"/>
  <c r="F181" i="37"/>
  <c r="F212" i="37" s="1"/>
  <c r="F95" i="37"/>
  <c r="Y228" i="37"/>
  <c r="AF22" i="40"/>
  <c r="AQ35" i="42"/>
  <c r="AS35" i="42"/>
  <c r="AR35" i="42"/>
  <c r="AD27" i="81"/>
  <c r="AC133" i="81"/>
  <c r="AC8" i="81"/>
  <c r="F91" i="37"/>
  <c r="AQ95" i="41"/>
  <c r="Y98" i="64"/>
  <c r="Y66" i="64"/>
  <c r="AR86" i="41"/>
  <c r="Y68" i="64"/>
  <c r="AQ88" i="41"/>
  <c r="AQ33" i="41"/>
  <c r="P82" i="37"/>
  <c r="J26" i="82"/>
  <c r="I180" i="37"/>
  <c r="I29" i="37"/>
  <c r="I179" i="37"/>
  <c r="K39" i="39"/>
  <c r="K42" i="39" s="1"/>
  <c r="I39" i="37"/>
  <c r="I38" i="37"/>
  <c r="I76" i="37" s="1"/>
  <c r="I30" i="37"/>
  <c r="I27" i="37"/>
  <c r="I26" i="37"/>
  <c r="I32" i="37"/>
  <c r="I37" i="37"/>
  <c r="I75" i="37" s="1"/>
  <c r="I114" i="37" s="1"/>
  <c r="I178" i="37"/>
  <c r="I31" i="37"/>
  <c r="I36" i="37"/>
  <c r="L103" i="37"/>
  <c r="L83" i="37" s="1"/>
  <c r="L8" i="40"/>
  <c r="F188" i="37"/>
  <c r="F213" i="37" s="1"/>
  <c r="H222" i="37"/>
  <c r="P114" i="37"/>
  <c r="P94" i="37" s="1"/>
  <c r="P19" i="40" s="1"/>
  <c r="E27" i="52"/>
  <c r="H21" i="52"/>
  <c r="AS36" i="42"/>
  <c r="AR36" i="42"/>
  <c r="AQ36" i="42"/>
  <c r="I11" i="37"/>
  <c r="I68" i="37" s="1"/>
  <c r="I14" i="37"/>
  <c r="I171" i="37"/>
  <c r="I7" i="37"/>
  <c r="K4" i="39"/>
  <c r="I172" i="37"/>
  <c r="I10" i="37"/>
  <c r="I67" i="37"/>
  <c r="K38" i="39"/>
  <c r="I16" i="37"/>
  <c r="I18" i="37"/>
  <c r="I12" i="37"/>
  <c r="I6" i="37"/>
  <c r="I15" i="37"/>
  <c r="P21" i="37"/>
  <c r="P69" i="37"/>
  <c r="P88" i="37"/>
  <c r="P13" i="40"/>
  <c r="P115" i="37"/>
  <c r="P205" i="37" s="1"/>
  <c r="O180" i="37"/>
  <c r="O29" i="37"/>
  <c r="O30" i="37"/>
  <c r="O178" i="37"/>
  <c r="O27" i="37"/>
  <c r="O26" i="37"/>
  <c r="O64" i="37" s="1"/>
  <c r="O179" i="37"/>
  <c r="O25" i="37"/>
  <c r="Q39" i="39"/>
  <c r="O33" i="37"/>
  <c r="O38" i="37"/>
  <c r="O28" i="37"/>
  <c r="O34" i="37"/>
  <c r="O31" i="37"/>
  <c r="O39" i="37"/>
  <c r="O77" i="37" s="1"/>
  <c r="O32" i="37"/>
  <c r="O35" i="37"/>
  <c r="O37" i="37"/>
  <c r="F113" i="52"/>
  <c r="K92" i="37"/>
  <c r="K17" i="40" s="1"/>
  <c r="O36" i="37"/>
  <c r="H111" i="37"/>
  <c r="H91" i="37" s="1"/>
  <c r="H16" i="40" s="1"/>
  <c r="G64" i="37"/>
  <c r="J178" i="37"/>
  <c r="K17" i="37"/>
  <c r="K74" i="37" s="1"/>
  <c r="K173" i="37"/>
  <c r="P85" i="37"/>
  <c r="P10" i="40"/>
  <c r="K35" i="52"/>
  <c r="E44" i="52"/>
  <c r="F44" i="52"/>
  <c r="F43" i="52"/>
  <c r="E57" i="52"/>
  <c r="F21" i="37"/>
  <c r="K9" i="37"/>
  <c r="P34" i="39"/>
  <c r="M95" i="37"/>
  <c r="M20" i="40" s="1"/>
  <c r="M87" i="37"/>
  <c r="M12" i="40" s="1"/>
  <c r="M126" i="37"/>
  <c r="M197" i="37"/>
  <c r="G12" i="52"/>
  <c r="I12" i="52" s="1"/>
  <c r="H12" i="52"/>
  <c r="R49" i="37"/>
  <c r="R54" i="37"/>
  <c r="H17" i="37"/>
  <c r="H10" i="37"/>
  <c r="T13" i="39"/>
  <c r="H13" i="37"/>
  <c r="H14" i="37"/>
  <c r="H11" i="37"/>
  <c r="H20" i="37"/>
  <c r="H171" i="37"/>
  <c r="H7" i="37"/>
  <c r="H18" i="37"/>
  <c r="M109" i="37"/>
  <c r="O69" i="37"/>
  <c r="O88" i="37"/>
  <c r="O13" i="40" s="1"/>
  <c r="M222" i="37"/>
  <c r="O34" i="39"/>
  <c r="J136" i="38"/>
  <c r="J139" i="38"/>
  <c r="J140" i="38"/>
  <c r="J37" i="38"/>
  <c r="J137" i="38"/>
  <c r="M4" i="39"/>
  <c r="K171" i="37"/>
  <c r="K8" i="37"/>
  <c r="K15" i="37"/>
  <c r="K20" i="37"/>
  <c r="K7" i="37"/>
  <c r="K18" i="37"/>
  <c r="K12" i="37"/>
  <c r="K69" i="37"/>
  <c r="K88" i="37" s="1"/>
  <c r="K13" i="40" s="1"/>
  <c r="K14" i="37"/>
  <c r="K13" i="37"/>
  <c r="K70" i="37" s="1"/>
  <c r="J27" i="37"/>
  <c r="J33" i="37"/>
  <c r="J71" i="37" s="1"/>
  <c r="M64" i="37"/>
  <c r="M200" i="37"/>
  <c r="M129" i="37"/>
  <c r="L178" i="37"/>
  <c r="L31" i="37"/>
  <c r="L69" i="37" s="1"/>
  <c r="L88" i="37" s="1"/>
  <c r="L13" i="40" s="1"/>
  <c r="N39" i="39"/>
  <c r="N42" i="39" s="1"/>
  <c r="N34" i="39" s="1"/>
  <c r="L38" i="37"/>
  <c r="L76" i="37"/>
  <c r="L39" i="37"/>
  <c r="L77" i="37" s="1"/>
  <c r="L36" i="37"/>
  <c r="L74" i="37"/>
  <c r="L35" i="37"/>
  <c r="L73" i="37" s="1"/>
  <c r="N4" i="39"/>
  <c r="L32" i="37"/>
  <c r="L40" i="37" s="1"/>
  <c r="L37" i="37"/>
  <c r="L75" i="37" s="1"/>
  <c r="L30" i="37"/>
  <c r="L68" i="37"/>
  <c r="L27" i="37"/>
  <c r="L65" i="37"/>
  <c r="L179" i="37"/>
  <c r="L29" i="37"/>
  <c r="L180" i="37"/>
  <c r="L25" i="37"/>
  <c r="L33" i="37"/>
  <c r="L71" i="37"/>
  <c r="L34" i="37"/>
  <c r="L72" i="37"/>
  <c r="Q161" i="40"/>
  <c r="Q167" i="40"/>
  <c r="Q169" i="40" s="1"/>
  <c r="G167" i="40"/>
  <c r="G169" i="40"/>
  <c r="G161" i="40"/>
  <c r="J188" i="37"/>
  <c r="J213" i="37" s="1"/>
  <c r="K11" i="37"/>
  <c r="P40" i="37"/>
  <c r="P64" i="37"/>
  <c r="E56" i="52"/>
  <c r="F40" i="52"/>
  <c r="H40" i="52" s="1"/>
  <c r="M112" i="37"/>
  <c r="M92" i="37" s="1"/>
  <c r="M17" i="40" s="1"/>
  <c r="S34" i="56"/>
  <c r="R46" i="48"/>
  <c r="R48" i="48"/>
  <c r="P126" i="37"/>
  <c r="P197" i="37"/>
  <c r="S4" i="39"/>
  <c r="Q13" i="37"/>
  <c r="Q6" i="37"/>
  <c r="Q11" i="37"/>
  <c r="Q12" i="37"/>
  <c r="Q69" i="37" s="1"/>
  <c r="Q88" i="37" s="1"/>
  <c r="Q13" i="40"/>
  <c r="Q172" i="37"/>
  <c r="Q9" i="37"/>
  <c r="Q18" i="37"/>
  <c r="Q171" i="37"/>
  <c r="Q174" i="37" s="1"/>
  <c r="Q211" i="37" s="1"/>
  <c r="Q8" i="37"/>
  <c r="S38" i="39"/>
  <c r="S42" i="39" s="1"/>
  <c r="Q7" i="37"/>
  <c r="Q16" i="37"/>
  <c r="Q19" i="37"/>
  <c r="Q17" i="37"/>
  <c r="M8" i="56"/>
  <c r="L8" i="48" s="1"/>
  <c r="L163" i="40"/>
  <c r="M12" i="56"/>
  <c r="L13" i="48" s="1"/>
  <c r="M84" i="37"/>
  <c r="M9" i="40" s="1"/>
  <c r="Q14" i="37"/>
  <c r="Q71" i="37" s="1"/>
  <c r="P71" i="37"/>
  <c r="N20" i="37"/>
  <c r="N77" i="37" s="1"/>
  <c r="N19" i="37"/>
  <c r="N76" i="37" s="1"/>
  <c r="N18" i="37"/>
  <c r="N75" i="37"/>
  <c r="N114" i="37" s="1"/>
  <c r="N204" i="37" s="1"/>
  <c r="N13" i="37"/>
  <c r="N70" i="37"/>
  <c r="N16" i="37"/>
  <c r="N73" i="37" s="1"/>
  <c r="N112" i="37" s="1"/>
  <c r="N15" i="37"/>
  <c r="N72" i="37" s="1"/>
  <c r="N12" i="37"/>
  <c r="N69" i="37"/>
  <c r="N88" i="37" s="1"/>
  <c r="N13" i="40" s="1"/>
  <c r="N7" i="37"/>
  <c r="N64" i="37" s="1"/>
  <c r="N14" i="37"/>
  <c r="N71" i="37" s="1"/>
  <c r="N110" i="37" s="1"/>
  <c r="P4" i="39"/>
  <c r="N6" i="37"/>
  <c r="N171" i="37"/>
  <c r="N17" i="37"/>
  <c r="N74" i="37" s="1"/>
  <c r="N172" i="37"/>
  <c r="N11" i="37"/>
  <c r="N68" i="37"/>
  <c r="N107" i="37" s="1"/>
  <c r="N197" i="37" s="1"/>
  <c r="Q178" i="37"/>
  <c r="Q25" i="37"/>
  <c r="S39" i="39"/>
  <c r="Q39" i="37"/>
  <c r="Q77" i="37"/>
  <c r="Q30" i="37"/>
  <c r="Q37" i="37"/>
  <c r="Q36" i="37"/>
  <c r="Q33" i="37"/>
  <c r="Q28" i="37"/>
  <c r="Q34" i="37"/>
  <c r="Q35" i="37"/>
  <c r="Q29" i="37"/>
  <c r="Q27" i="37"/>
  <c r="D27" i="48"/>
  <c r="E32" i="55"/>
  <c r="P87" i="37"/>
  <c r="P12" i="40"/>
  <c r="M194" i="37"/>
  <c r="Q10" i="37"/>
  <c r="J48" i="52"/>
  <c r="K48" i="52"/>
  <c r="L48" i="52"/>
  <c r="M48" i="52" s="1"/>
  <c r="N48" i="52" s="1"/>
  <c r="O48" i="52"/>
  <c r="P48" i="52" s="1"/>
  <c r="Q48" i="52" s="1"/>
  <c r="F48" i="52"/>
  <c r="G48" i="52"/>
  <c r="H48" i="52"/>
  <c r="I48" i="52" s="1"/>
  <c r="O139" i="38"/>
  <c r="O137" i="38"/>
  <c r="O37" i="38"/>
  <c r="O140" i="38"/>
  <c r="O136" i="38"/>
  <c r="F160" i="37"/>
  <c r="S34" i="55"/>
  <c r="D60" i="48"/>
  <c r="D64" i="48"/>
  <c r="D17" i="48"/>
  <c r="H38" i="39"/>
  <c r="AQ27" i="40"/>
  <c r="S37" i="38"/>
  <c r="S137" i="38"/>
  <c r="S140" i="38"/>
  <c r="S136" i="38"/>
  <c r="R47" i="48"/>
  <c r="N136" i="38"/>
  <c r="N139" i="38"/>
  <c r="N137" i="38"/>
  <c r="P74" i="37"/>
  <c r="O6" i="37"/>
  <c r="O11" i="37"/>
  <c r="O68" i="37" s="1"/>
  <c r="Q4" i="39"/>
  <c r="O172" i="37"/>
  <c r="O7" i="37"/>
  <c r="O8" i="37"/>
  <c r="O65" i="37" s="1"/>
  <c r="O173" i="37"/>
  <c r="O16" i="37"/>
  <c r="O73" i="37" s="1"/>
  <c r="O18" i="37"/>
  <c r="O75" i="37"/>
  <c r="O19" i="37"/>
  <c r="O76" i="37"/>
  <c r="O10" i="37"/>
  <c r="O67" i="37" s="1"/>
  <c r="AS16" i="42"/>
  <c r="AQ16" i="42"/>
  <c r="AR16" i="42"/>
  <c r="D36" i="48"/>
  <c r="E62" i="55"/>
  <c r="E58" i="55"/>
  <c r="L9" i="37"/>
  <c r="L10" i="37"/>
  <c r="L67" i="37"/>
  <c r="K137" i="38"/>
  <c r="K136" i="38"/>
  <c r="K37" i="38"/>
  <c r="K139" i="38"/>
  <c r="AS25" i="42"/>
  <c r="AQ25" i="42"/>
  <c r="AS276" i="67"/>
  <c r="AT276" i="67"/>
  <c r="AF138" i="40"/>
  <c r="T225" i="37"/>
  <c r="AQ176" i="41"/>
  <c r="AR176" i="41"/>
  <c r="AR185" i="41"/>
  <c r="AQ185" i="41"/>
  <c r="AQ189" i="41"/>
  <c r="AR189" i="41"/>
  <c r="AR197" i="41"/>
  <c r="AQ197" i="41"/>
  <c r="E12" i="85"/>
  <c r="AS20" i="42"/>
  <c r="AQ20" i="42"/>
  <c r="AR20" i="42"/>
  <c r="K160" i="37"/>
  <c r="P160" i="37"/>
  <c r="N160" i="37"/>
  <c r="AR27" i="42"/>
  <c r="AS27" i="42"/>
  <c r="AS33" i="42"/>
  <c r="AR33" i="42"/>
  <c r="D81" i="52"/>
  <c r="K74" i="52"/>
  <c r="H142" i="38"/>
  <c r="F201" i="37" s="1"/>
  <c r="H141" i="38"/>
  <c r="H143" i="38"/>
  <c r="N73" i="38"/>
  <c r="R137" i="38"/>
  <c r="P125" i="37" s="1"/>
  <c r="P196" i="37"/>
  <c r="R140" i="38"/>
  <c r="R37" i="38"/>
  <c r="R136" i="38"/>
  <c r="P195" i="37"/>
  <c r="AS46" i="42"/>
  <c r="AR46" i="42"/>
  <c r="AS51" i="42"/>
  <c r="AR51" i="42"/>
  <c r="AQ51" i="42"/>
  <c r="AQ36" i="41"/>
  <c r="AS32" i="42"/>
  <c r="AR32" i="42"/>
  <c r="AS332" i="67"/>
  <c r="AT332" i="67"/>
  <c r="AD344" i="67"/>
  <c r="AS316" i="67"/>
  <c r="AT316" i="67"/>
  <c r="AD41" i="67"/>
  <c r="AS17" i="42"/>
  <c r="AQ17" i="42"/>
  <c r="AS23" i="42"/>
  <c r="AR23" i="42"/>
  <c r="AS47" i="42"/>
  <c r="AR47" i="42"/>
  <c r="AD242" i="67"/>
  <c r="AL8" i="81"/>
  <c r="H96" i="52"/>
  <c r="G96" i="52"/>
  <c r="I96" i="52"/>
  <c r="AS55" i="67"/>
  <c r="AT55" i="67"/>
  <c r="AR154" i="67"/>
  <c r="Y32" i="64"/>
  <c r="AQ52" i="41"/>
  <c r="AE133" i="81"/>
  <c r="AS133" i="81" s="1"/>
  <c r="AD24" i="81"/>
  <c r="AD133" i="81" s="1"/>
  <c r="AM133" i="81"/>
  <c r="AM8" i="81"/>
  <c r="AP8" i="81"/>
  <c r="AP133" i="81"/>
  <c r="AS21" i="42"/>
  <c r="AR21" i="42"/>
  <c r="AS37" i="42"/>
  <c r="AQ37" i="42"/>
  <c r="AR50" i="41"/>
  <c r="AQ50" i="41"/>
  <c r="AS238" i="67"/>
  <c r="AT238" i="67"/>
  <c r="AS47" i="67"/>
  <c r="AT47" i="67" s="1"/>
  <c r="AR25" i="67"/>
  <c r="AS25" i="67"/>
  <c r="AT25" i="67"/>
  <c r="AR256" i="67"/>
  <c r="AO48" i="69"/>
  <c r="T224" i="37"/>
  <c r="T226" i="37"/>
  <c r="AQ165" i="41"/>
  <c r="AR165" i="41"/>
  <c r="AR169" i="41"/>
  <c r="AQ169" i="41"/>
  <c r="Y49" i="64"/>
  <c r="Y50" i="64"/>
  <c r="G15" i="71"/>
  <c r="G10" i="71"/>
  <c r="G17" i="71"/>
  <c r="G8" i="71"/>
  <c r="G11" i="71"/>
  <c r="G21" i="71"/>
  <c r="G13" i="71"/>
  <c r="G19" i="71"/>
  <c r="G9" i="71"/>
  <c r="G16" i="71"/>
  <c r="G12" i="71"/>
  <c r="G20" i="71"/>
  <c r="G22" i="71"/>
  <c r="E3" i="71"/>
  <c r="G3" i="71" s="1"/>
  <c r="G14" i="71"/>
  <c r="Y107" i="64"/>
  <c r="AF136" i="37"/>
  <c r="Y103" i="64"/>
  <c r="T219" i="37"/>
  <c r="Y109" i="64"/>
  <c r="V224" i="37"/>
  <c r="V226" i="37" s="1"/>
  <c r="V227" i="37" s="1"/>
  <c r="V229" i="37" s="1"/>
  <c r="L19" i="83"/>
  <c r="L8" i="83"/>
  <c r="L7" i="83" s="1"/>
  <c r="AO136" i="65"/>
  <c r="AO8" i="65"/>
  <c r="AO5" i="65" s="1"/>
  <c r="AG8" i="65"/>
  <c r="AG5" i="65"/>
  <c r="AL134" i="65"/>
  <c r="AL8" i="65"/>
  <c r="AL5" i="65"/>
  <c r="AD24" i="65"/>
  <c r="AC129" i="65"/>
  <c r="AC136" i="65" s="1"/>
  <c r="AC8" i="65"/>
  <c r="AC134" i="65"/>
  <c r="AQ8" i="65"/>
  <c r="AQ5" i="65" s="1"/>
  <c r="AI8" i="65"/>
  <c r="AI5" i="65"/>
  <c r="AR16" i="65"/>
  <c r="AS16" i="65"/>
  <c r="AQ136" i="41"/>
  <c r="AR52" i="41"/>
  <c r="AS251" i="67"/>
  <c r="AT251" i="67" s="1"/>
  <c r="AS8" i="69"/>
  <c r="AD29" i="69"/>
  <c r="AQ48" i="69"/>
  <c r="Y60" i="64"/>
  <c r="Y95" i="64"/>
  <c r="Y73" i="64"/>
  <c r="Y72" i="64"/>
  <c r="AA8" i="84"/>
  <c r="V7" i="84"/>
  <c r="AF45" i="40"/>
  <c r="AF26" i="40" s="1"/>
  <c r="AF7" i="84" s="1"/>
  <c r="AR40" i="42"/>
  <c r="AR55" i="42"/>
  <c r="AQ145" i="41"/>
  <c r="AR145" i="41"/>
  <c r="AR60" i="41"/>
  <c r="AQ60" i="41"/>
  <c r="AD154" i="67"/>
  <c r="AS140" i="67"/>
  <c r="AT140" i="67" s="1"/>
  <c r="AR111" i="67"/>
  <c r="AR136" i="67"/>
  <c r="AS136" i="67" s="1"/>
  <c r="AT136" i="67" s="1"/>
  <c r="D12" i="71"/>
  <c r="E13" i="71"/>
  <c r="E14" i="71"/>
  <c r="E15" i="71" s="1"/>
  <c r="E16" i="71" s="1"/>
  <c r="F31" i="56"/>
  <c r="F51" i="56"/>
  <c r="Y102" i="64"/>
  <c r="AQ57" i="41"/>
  <c r="AR57" i="41"/>
  <c r="Y63" i="64"/>
  <c r="Y86" i="64"/>
  <c r="AB219" i="37"/>
  <c r="AB221" i="37" s="1"/>
  <c r="AB223" i="37" s="1"/>
  <c r="AK161" i="41"/>
  <c r="AQ55" i="41"/>
  <c r="AR144" i="41"/>
  <c r="AQ107" i="41"/>
  <c r="AS14" i="67"/>
  <c r="AT14" i="67" s="1"/>
  <c r="AS34" i="67"/>
  <c r="AT34" i="67"/>
  <c r="E80" i="72"/>
  <c r="E81" i="72"/>
  <c r="AR116" i="41"/>
  <c r="AQ116" i="41"/>
  <c r="F28" i="56"/>
  <c r="AK127" i="41"/>
  <c r="AK49" i="41"/>
  <c r="Y30" i="64"/>
  <c r="Y29" i="64" s="1"/>
  <c r="Y118" i="64"/>
  <c r="AK65" i="42"/>
  <c r="AR175" i="41"/>
  <c r="AQ175" i="41"/>
  <c r="AR180" i="41"/>
  <c r="AQ180" i="41"/>
  <c r="V210" i="41"/>
  <c r="AK182" i="41"/>
  <c r="AK210" i="41"/>
  <c r="AR183" i="41"/>
  <c r="AQ183" i="41"/>
  <c r="AR187" i="41"/>
  <c r="AQ187" i="41"/>
  <c r="AR191" i="41"/>
  <c r="AQ191" i="41"/>
  <c r="AR196" i="41"/>
  <c r="AQ196" i="41"/>
  <c r="AQ200" i="41"/>
  <c r="AR200" i="41"/>
  <c r="AR85" i="81"/>
  <c r="AN83" i="81"/>
  <c r="AF119" i="81"/>
  <c r="AR119" i="81" s="1"/>
  <c r="AS119" i="81" s="1"/>
  <c r="AR120" i="81"/>
  <c r="AQ128" i="41"/>
  <c r="AR128" i="41"/>
  <c r="AR149" i="41"/>
  <c r="AQ149" i="41"/>
  <c r="AR32" i="41"/>
  <c r="AQ32" i="41"/>
  <c r="AD256" i="67"/>
  <c r="AS256" i="67"/>
  <c r="AT256" i="67"/>
  <c r="AS135" i="67"/>
  <c r="AT135" i="67"/>
  <c r="AS264" i="67"/>
  <c r="AT264" i="67" s="1"/>
  <c r="AD111" i="67"/>
  <c r="AS225" i="67"/>
  <c r="AT225" i="67" s="1"/>
  <c r="AR359" i="67"/>
  <c r="AR8" i="69"/>
  <c r="AR29" i="69"/>
  <c r="AC225" i="37"/>
  <c r="V225" i="37"/>
  <c r="AE221" i="37"/>
  <c r="AE223" i="37" s="1"/>
  <c r="W182" i="41"/>
  <c r="AR184" i="41"/>
  <c r="AQ184" i="41"/>
  <c r="AR188" i="41"/>
  <c r="AQ188" i="41"/>
  <c r="AQ192" i="41"/>
  <c r="AR192" i="41"/>
  <c r="AO133" i="81"/>
  <c r="AK133" i="81"/>
  <c r="AR38" i="81"/>
  <c r="AS38" i="81"/>
  <c r="AJ133" i="81"/>
  <c r="AR91" i="81"/>
  <c r="AG90" i="81"/>
  <c r="AI90" i="81"/>
  <c r="AI132" i="81" s="1"/>
  <c r="AR92" i="81"/>
  <c r="R236" i="63"/>
  <c r="T228" i="37"/>
  <c r="AF80" i="40"/>
  <c r="AH80" i="40" s="1"/>
  <c r="AJ80" i="40" s="1"/>
  <c r="AF97" i="37"/>
  <c r="AF117" i="37"/>
  <c r="O27" i="82"/>
  <c r="S28" i="82"/>
  <c r="AG116" i="81"/>
  <c r="AR116" i="81"/>
  <c r="AR117" i="81"/>
  <c r="N9" i="48"/>
  <c r="O5" i="82"/>
  <c r="AR344" i="67"/>
  <c r="Y77" i="64"/>
  <c r="Y54" i="64"/>
  <c r="Y93" i="64"/>
  <c r="R16" i="72"/>
  <c r="W117" i="41"/>
  <c r="V219" i="37"/>
  <c r="V221" i="37" s="1"/>
  <c r="V223" i="37" s="1"/>
  <c r="AF40" i="37"/>
  <c r="AD55" i="81"/>
  <c r="AC134" i="81"/>
  <c r="AC135" i="81" s="1"/>
  <c r="AR84" i="81"/>
  <c r="P14" i="48"/>
  <c r="Q9" i="82"/>
  <c r="M9" i="48"/>
  <c r="N5" i="82"/>
  <c r="G9" i="48"/>
  <c r="H5" i="82"/>
  <c r="O34" i="82"/>
  <c r="N38" i="48"/>
  <c r="N36" i="48"/>
  <c r="G111" i="52"/>
  <c r="I111" i="52" s="1"/>
  <c r="H111" i="52"/>
  <c r="F25" i="82"/>
  <c r="F32" i="82" s="1"/>
  <c r="F43" i="82" s="1"/>
  <c r="F47" i="82" s="1"/>
  <c r="D33" i="82"/>
  <c r="F33" i="82"/>
  <c r="E19" i="82"/>
  <c r="E26" i="82"/>
  <c r="D19" i="82"/>
  <c r="F19" i="82"/>
  <c r="H8" i="83"/>
  <c r="H19" i="83"/>
  <c r="N19" i="83"/>
  <c r="N8" i="83"/>
  <c r="N28" i="55"/>
  <c r="AE225" i="37"/>
  <c r="AE226" i="37" s="1"/>
  <c r="AE227" i="37" s="1"/>
  <c r="E33" i="48"/>
  <c r="AF220" i="37"/>
  <c r="Y16" i="84"/>
  <c r="AF132" i="40"/>
  <c r="AF112" i="40" s="1"/>
  <c r="AF16" i="84" s="1"/>
  <c r="AQ162" i="41"/>
  <c r="AR162" i="41"/>
  <c r="AQ166" i="41"/>
  <c r="AR166" i="41"/>
  <c r="AQ170" i="41"/>
  <c r="AR170" i="41"/>
  <c r="F14" i="48"/>
  <c r="G9" i="82"/>
  <c r="S10" i="82"/>
  <c r="R44" i="48"/>
  <c r="Y167" i="64"/>
  <c r="F41" i="55"/>
  <c r="F51" i="55" s="1"/>
  <c r="E53" i="48" s="1"/>
  <c r="E43" i="48"/>
  <c r="F39" i="55"/>
  <c r="AF21" i="37"/>
  <c r="AF78" i="37"/>
  <c r="AI130" i="81"/>
  <c r="AR61" i="81"/>
  <c r="S38" i="82"/>
  <c r="P28" i="55"/>
  <c r="R8" i="72"/>
  <c r="AC223" i="37"/>
  <c r="AK8" i="81"/>
  <c r="S24" i="82"/>
  <c r="M5" i="82"/>
  <c r="L9" i="48"/>
  <c r="S6" i="82"/>
  <c r="F9" i="48"/>
  <c r="G5" i="82"/>
  <c r="E33" i="82"/>
  <c r="K162" i="40"/>
  <c r="J162" i="40"/>
  <c r="AD9" i="81"/>
  <c r="AE134" i="81"/>
  <c r="AH90" i="81"/>
  <c r="AH132" i="81"/>
  <c r="AP90" i="81"/>
  <c r="AP132" i="81"/>
  <c r="G8" i="83"/>
  <c r="G19" i="83"/>
  <c r="G7" i="83" s="1"/>
  <c r="G162" i="40"/>
  <c r="R162" i="40"/>
  <c r="D25" i="55"/>
  <c r="D32" i="55" s="1"/>
  <c r="D43" i="55" s="1"/>
  <c r="D47" i="55" s="1"/>
  <c r="E28" i="85"/>
  <c r="E97" i="52"/>
  <c r="AR178" i="41"/>
  <c r="K210" i="41"/>
  <c r="S210" i="41"/>
  <c r="AC210" i="41"/>
  <c r="AR186" i="41"/>
  <c r="AQ190" i="41"/>
  <c r="AR208" i="41"/>
  <c r="AR9" i="81"/>
  <c r="AO8" i="81"/>
  <c r="AR16" i="81"/>
  <c r="AS16" i="81"/>
  <c r="AF131" i="81"/>
  <c r="AR72" i="81"/>
  <c r="AR87" i="81"/>
  <c r="BB75" i="81"/>
  <c r="BC75" i="81" s="1"/>
  <c r="L9" i="82"/>
  <c r="K14" i="48"/>
  <c r="S17" i="82"/>
  <c r="P5" i="82"/>
  <c r="P62" i="82"/>
  <c r="P61" i="82" s="1"/>
  <c r="O9" i="48"/>
  <c r="Q9" i="48"/>
  <c r="R5" i="82"/>
  <c r="AR171" i="41"/>
  <c r="AQ171" i="41"/>
  <c r="AH8" i="81"/>
  <c r="AD59" i="81"/>
  <c r="AO88" i="81"/>
  <c r="AO83" i="81" s="1"/>
  <c r="AC83" i="81"/>
  <c r="AC128" i="81"/>
  <c r="AH88" i="81"/>
  <c r="AH83" i="81" s="1"/>
  <c r="AF88" i="81"/>
  <c r="AF83" i="81"/>
  <c r="AQ88" i="81"/>
  <c r="AQ83" i="81" s="1"/>
  <c r="AP88" i="81"/>
  <c r="AN88" i="81"/>
  <c r="AM88" i="81"/>
  <c r="AM83" i="81"/>
  <c r="AL88" i="81"/>
  <c r="AL83" i="81"/>
  <c r="AE90" i="81"/>
  <c r="AC132" i="81"/>
  <c r="AR99" i="81"/>
  <c r="BB18" i="81"/>
  <c r="BC18" i="81"/>
  <c r="AR164" i="41"/>
  <c r="AR204" i="41"/>
  <c r="AQ8" i="81"/>
  <c r="AR50" i="81"/>
  <c r="AS50" i="81" s="1"/>
  <c r="AP83" i="81"/>
  <c r="I19" i="82"/>
  <c r="S16" i="82"/>
  <c r="L38" i="48"/>
  <c r="L36" i="48"/>
  <c r="S36" i="82"/>
  <c r="W172" i="41"/>
  <c r="W161" i="41"/>
  <c r="AJ8" i="81"/>
  <c r="AG133" i="81"/>
  <c r="AR55" i="81"/>
  <c r="AR86" i="81"/>
  <c r="AR89" i="81"/>
  <c r="AR97" i="81"/>
  <c r="AM114" i="81"/>
  <c r="K34" i="82"/>
  <c r="K38" i="48"/>
  <c r="K36" i="48"/>
  <c r="L34" i="82"/>
  <c r="D25" i="82"/>
  <c r="D32" i="82"/>
  <c r="D43" i="82" s="1"/>
  <c r="D47" i="82" s="1"/>
  <c r="D50" i="82" s="1"/>
  <c r="AE120" i="65"/>
  <c r="AC105" i="65"/>
  <c r="AR27" i="65"/>
  <c r="AH133" i="81"/>
  <c r="AR42" i="81"/>
  <c r="AS42" i="81"/>
  <c r="AQ90" i="81"/>
  <c r="AQ132" i="81"/>
  <c r="AE110" i="81"/>
  <c r="AI112" i="81"/>
  <c r="AG112" i="81"/>
  <c r="AO112" i="81"/>
  <c r="AP112" i="81"/>
  <c r="J34" i="82"/>
  <c r="AS25" i="81"/>
  <c r="AR24" i="81"/>
  <c r="AS24" i="81"/>
  <c r="AP134" i="81"/>
  <c r="AJ90" i="81"/>
  <c r="AJ132" i="81"/>
  <c r="AR96" i="81"/>
  <c r="AN113" i="81"/>
  <c r="AJ113" i="81"/>
  <c r="AJ110" i="81"/>
  <c r="AL113" i="81"/>
  <c r="AR113" i="81" s="1"/>
  <c r="AH113" i="81"/>
  <c r="AH114" i="81"/>
  <c r="AH110" i="81" s="1"/>
  <c r="AH104" i="81" s="1"/>
  <c r="AH139" i="81" s="1"/>
  <c r="AF114" i="81"/>
  <c r="AR114" i="81"/>
  <c r="AO114" i="81"/>
  <c r="BB44" i="81"/>
  <c r="BC44" i="81"/>
  <c r="S31" i="82"/>
  <c r="H112" i="52"/>
  <c r="G112" i="52"/>
  <c r="I112" i="52"/>
  <c r="W24" i="41"/>
  <c r="AP105" i="65"/>
  <c r="AQ114" i="81"/>
  <c r="AG8" i="81"/>
  <c r="AL133" i="81"/>
  <c r="AR30" i="81"/>
  <c r="AS30" i="81" s="1"/>
  <c r="BB69" i="81"/>
  <c r="BC69" i="81"/>
  <c r="N14" i="48"/>
  <c r="O9" i="82"/>
  <c r="S21" i="82"/>
  <c r="M7" i="83"/>
  <c r="J19" i="83"/>
  <c r="J7" i="83" s="1"/>
  <c r="J8" i="83"/>
  <c r="K73" i="52"/>
  <c r="K90" i="52"/>
  <c r="AD108" i="65"/>
  <c r="AE106" i="65"/>
  <c r="BB68" i="81"/>
  <c r="BC68" i="81"/>
  <c r="BB74" i="81"/>
  <c r="BC74" i="81"/>
  <c r="AV41" i="81"/>
  <c r="BB41" i="81" s="1"/>
  <c r="BC41" i="81" s="1"/>
  <c r="D26" i="82"/>
  <c r="AD84" i="65"/>
  <c r="AD130" i="65"/>
  <c r="AC83" i="65"/>
  <c r="AF133" i="65"/>
  <c r="AF138" i="65" s="1"/>
  <c r="K155" i="41"/>
  <c r="AR91" i="65"/>
  <c r="AR133" i="65" s="1"/>
  <c r="AR55" i="65"/>
  <c r="AS55" i="65"/>
  <c r="R93" i="40"/>
  <c r="AO111" i="81"/>
  <c r="AV65" i="81"/>
  <c r="BB65" i="81"/>
  <c r="BC65" i="81"/>
  <c r="O14" i="48"/>
  <c r="F26" i="82"/>
  <c r="AD131" i="65"/>
  <c r="AC133" i="65"/>
  <c r="AE91" i="65"/>
  <c r="AD91" i="65"/>
  <c r="AD133" i="65"/>
  <c r="AM131" i="65"/>
  <c r="AM8" i="65"/>
  <c r="AM5" i="65"/>
  <c r="AP134" i="65"/>
  <c r="AF157" i="40"/>
  <c r="AF111" i="81"/>
  <c r="AV51" i="81"/>
  <c r="G34" i="82"/>
  <c r="F38" i="48"/>
  <c r="G27" i="82"/>
  <c r="S30" i="82"/>
  <c r="L19" i="82"/>
  <c r="AI135" i="65"/>
  <c r="N61" i="42"/>
  <c r="AR59" i="65"/>
  <c r="AR135" i="65" s="1"/>
  <c r="AS44" i="65"/>
  <c r="AR42" i="65"/>
  <c r="AS42" i="65" s="1"/>
  <c r="AR38" i="65"/>
  <c r="AS38" i="65"/>
  <c r="AN134" i="65"/>
  <c r="AN8" i="65"/>
  <c r="AN5" i="65"/>
  <c r="AF134" i="65"/>
  <c r="AF8" i="65"/>
  <c r="AF5" i="65" s="1"/>
  <c r="AK8" i="65"/>
  <c r="AK5" i="65"/>
  <c r="AR88" i="65"/>
  <c r="AQ84" i="65"/>
  <c r="AQ83" i="65"/>
  <c r="AR86" i="65"/>
  <c r="AF155" i="37"/>
  <c r="AP8" i="65"/>
  <c r="AP5" i="65" s="1"/>
  <c r="AR50" i="65"/>
  <c r="AS50" i="65" s="1"/>
  <c r="AF131" i="65"/>
  <c r="AR61" i="65"/>
  <c r="AR47" i="65"/>
  <c r="AS47" i="65" s="1"/>
  <c r="AO134" i="65"/>
  <c r="AC130" i="65"/>
  <c r="AR87" i="65"/>
  <c r="AO124" i="65"/>
  <c r="AO129" i="65" s="1"/>
  <c r="AR126" i="65"/>
  <c r="G79" i="52"/>
  <c r="I79" i="52"/>
  <c r="H79" i="52"/>
  <c r="R66" i="63"/>
  <c r="AE135" i="65"/>
  <c r="AL89" i="65"/>
  <c r="AL84" i="65"/>
  <c r="AJ89" i="65"/>
  <c r="AJ84" i="65" s="1"/>
  <c r="AH89" i="65"/>
  <c r="AH84" i="65"/>
  <c r="AM89" i="65"/>
  <c r="AM84" i="65"/>
  <c r="AG89" i="65"/>
  <c r="AG84" i="65"/>
  <c r="AK89" i="65"/>
  <c r="AK84" i="65"/>
  <c r="AK83" i="65"/>
  <c r="AP89" i="65"/>
  <c r="AP84" i="65" s="1"/>
  <c r="AF89" i="65"/>
  <c r="AF84" i="65" s="1"/>
  <c r="AF130" i="65" s="1"/>
  <c r="AC131" i="65"/>
  <c r="AM134" i="65"/>
  <c r="AH157" i="40"/>
  <c r="R138" i="63"/>
  <c r="AS73" i="65"/>
  <c r="AR72" i="65"/>
  <c r="AR30" i="65"/>
  <c r="AS30" i="65"/>
  <c r="AK134" i="65"/>
  <c r="AH8" i="65"/>
  <c r="AH5" i="65" s="1"/>
  <c r="AP132" i="65"/>
  <c r="U155" i="41"/>
  <c r="Q31" i="56"/>
  <c r="Q51" i="56" s="1"/>
  <c r="R54" i="63"/>
  <c r="AD59" i="65"/>
  <c r="AD135" i="65" s="1"/>
  <c r="AQ134" i="65"/>
  <c r="AI134" i="65"/>
  <c r="AR9" i="65"/>
  <c r="AF99" i="40"/>
  <c r="H80" i="52"/>
  <c r="G80" i="52"/>
  <c r="I80" i="52"/>
  <c r="R114" i="63"/>
  <c r="R174" i="63"/>
  <c r="R90" i="63"/>
  <c r="R6" i="63"/>
  <c r="AS27" i="65"/>
  <c r="AQ161" i="41"/>
  <c r="AR161" i="41"/>
  <c r="Q116" i="37"/>
  <c r="Q96" i="37" s="1"/>
  <c r="Q21" i="40" s="1"/>
  <c r="L18" i="40"/>
  <c r="L113" i="37"/>
  <c r="L93" i="37" s="1"/>
  <c r="AM83" i="65"/>
  <c r="AM130" i="65"/>
  <c r="AM129" i="65"/>
  <c r="AM136" i="65"/>
  <c r="AJ104" i="81"/>
  <c r="AJ139" i="81"/>
  <c r="L104" i="37"/>
  <c r="L112" i="37"/>
  <c r="L92" i="37" s="1"/>
  <c r="L17" i="40" s="1"/>
  <c r="D62" i="55"/>
  <c r="O114" i="37"/>
  <c r="H77" i="37"/>
  <c r="F193" i="37"/>
  <c r="F36" i="48"/>
  <c r="AS55" i="81"/>
  <c r="AL162" i="40"/>
  <c r="AM162" i="40"/>
  <c r="R19" i="37"/>
  <c r="J43" i="82"/>
  <c r="J47" i="82" s="1"/>
  <c r="J49" i="82" s="1"/>
  <c r="J33" i="82"/>
  <c r="N33" i="82"/>
  <c r="F74" i="40"/>
  <c r="D63" i="48"/>
  <c r="D65" i="48"/>
  <c r="AL65" i="40"/>
  <c r="AM65" i="40"/>
  <c r="F49" i="82"/>
  <c r="F52" i="82"/>
  <c r="F50" i="82"/>
  <c r="F53" i="82" s="1"/>
  <c r="L106" i="37"/>
  <c r="O112" i="37"/>
  <c r="O92" i="37"/>
  <c r="O17" i="40" s="1"/>
  <c r="P144" i="37"/>
  <c r="P88" i="40"/>
  <c r="P69" i="40"/>
  <c r="M199" i="37"/>
  <c r="M128" i="37"/>
  <c r="AP82" i="81"/>
  <c r="Q19" i="82"/>
  <c r="Q25" i="82"/>
  <c r="AS154" i="67"/>
  <c r="AT154" i="67"/>
  <c r="AS344" i="67"/>
  <c r="AT344" i="67"/>
  <c r="L66" i="37"/>
  <c r="P113" i="37"/>
  <c r="M198" i="37"/>
  <c r="M127" i="37"/>
  <c r="F56" i="52"/>
  <c r="G56" i="52" s="1"/>
  <c r="H56" i="52" s="1"/>
  <c r="I56" i="52" s="1"/>
  <c r="J56" i="52"/>
  <c r="K56" i="52"/>
  <c r="L56" i="52" s="1"/>
  <c r="M56" i="52" s="1"/>
  <c r="N56" i="52" s="1"/>
  <c r="O56" i="52" s="1"/>
  <c r="P56" i="52" s="1"/>
  <c r="Q56" i="52" s="1"/>
  <c r="H71" i="37"/>
  <c r="E115" i="52"/>
  <c r="F115" i="52" s="1"/>
  <c r="F114" i="52"/>
  <c r="R18" i="37"/>
  <c r="AS72" i="65"/>
  <c r="AJ130" i="65"/>
  <c r="AO132" i="65"/>
  <c r="T155" i="41"/>
  <c r="P31" i="56" s="1"/>
  <c r="AO105" i="65"/>
  <c r="AK130" i="65"/>
  <c r="D62" i="82"/>
  <c r="AL93" i="40"/>
  <c r="AM93" i="40"/>
  <c r="G25" i="82"/>
  <c r="G19" i="82"/>
  <c r="AF219" i="37"/>
  <c r="AF221" i="37"/>
  <c r="AF223" i="37"/>
  <c r="T221" i="37"/>
  <c r="T223" i="37"/>
  <c r="O104" i="37"/>
  <c r="O84" i="37" s="1"/>
  <c r="O9" i="40" s="1"/>
  <c r="F167" i="40"/>
  <c r="F161" i="40"/>
  <c r="N90" i="37"/>
  <c r="N15" i="40" s="1"/>
  <c r="N116" i="37"/>
  <c r="N96" i="37"/>
  <c r="N21" i="40" s="1"/>
  <c r="Q75" i="37"/>
  <c r="L115" i="37"/>
  <c r="J110" i="37"/>
  <c r="K109" i="37"/>
  <c r="K89" i="37"/>
  <c r="K14" i="40"/>
  <c r="K174" i="37"/>
  <c r="K211" i="37"/>
  <c r="H198" i="37"/>
  <c r="H127" i="37"/>
  <c r="P124" i="37"/>
  <c r="H113" i="52"/>
  <c r="G113" i="52"/>
  <c r="I113" i="52"/>
  <c r="R62" i="82"/>
  <c r="F70" i="40"/>
  <c r="F145" i="37"/>
  <c r="F206" i="37"/>
  <c r="F135" i="37"/>
  <c r="AG130" i="65"/>
  <c r="S27" i="82"/>
  <c r="AE132" i="81"/>
  <c r="AD90" i="81"/>
  <c r="AD132" i="81"/>
  <c r="O30" i="48"/>
  <c r="K167" i="40"/>
  <c r="K169" i="40"/>
  <c r="K161" i="40"/>
  <c r="M124" i="37"/>
  <c r="M195" i="37"/>
  <c r="N109" i="37"/>
  <c r="J41" i="55"/>
  <c r="W61" i="42"/>
  <c r="P128" i="37"/>
  <c r="P199" i="37"/>
  <c r="G40" i="52"/>
  <c r="I40" i="52" s="1"/>
  <c r="H134" i="37"/>
  <c r="H78" i="40" s="1"/>
  <c r="H201" i="37"/>
  <c r="H130" i="37"/>
  <c r="H74" i="40" s="1"/>
  <c r="O116" i="37"/>
  <c r="P95" i="37"/>
  <c r="P20" i="40" s="1"/>
  <c r="P41" i="48"/>
  <c r="F83" i="37"/>
  <c r="AF83" i="65"/>
  <c r="AF129" i="65"/>
  <c r="AF136" i="65" s="1"/>
  <c r="G30" i="48"/>
  <c r="H7" i="83"/>
  <c r="AK157" i="41"/>
  <c r="F30" i="56"/>
  <c r="F27" i="56"/>
  <c r="N115" i="37"/>
  <c r="N95" i="37" s="1"/>
  <c r="N20" i="40" s="1"/>
  <c r="N205" i="37"/>
  <c r="R8" i="56"/>
  <c r="Q8" i="48" s="1"/>
  <c r="Q163" i="40"/>
  <c r="R12" i="56"/>
  <c r="Q13" i="48" s="1"/>
  <c r="M103" i="37"/>
  <c r="M83" i="37"/>
  <c r="M8" i="40"/>
  <c r="M89" i="37"/>
  <c r="M14" i="40"/>
  <c r="AL83" i="65"/>
  <c r="AL130" i="65"/>
  <c r="D58" i="82"/>
  <c r="AF110" i="81"/>
  <c r="AE133" i="65"/>
  <c r="AS133" i="65" s="1"/>
  <c r="AE83" i="65"/>
  <c r="AR112" i="81"/>
  <c r="AQ172" i="41"/>
  <c r="AR172" i="41"/>
  <c r="AS9" i="81"/>
  <c r="AR130" i="81"/>
  <c r="R14" i="48"/>
  <c r="AA224" i="37"/>
  <c r="AA226" i="37" s="1"/>
  <c r="E59" i="55"/>
  <c r="E57" i="55"/>
  <c r="L127" i="37"/>
  <c r="L198" i="37"/>
  <c r="N103" i="37"/>
  <c r="Q74" i="37"/>
  <c r="Q66" i="37"/>
  <c r="M85" i="37"/>
  <c r="M10" i="40" s="1"/>
  <c r="L222" i="37"/>
  <c r="J57" i="52"/>
  <c r="E58" i="52"/>
  <c r="F58" i="52" s="1"/>
  <c r="G58" i="52" s="1"/>
  <c r="H58" i="52" s="1"/>
  <c r="I58" i="52" s="1"/>
  <c r="F57" i="52"/>
  <c r="G57" i="52" s="1"/>
  <c r="H57" i="52" s="1"/>
  <c r="I57" i="52" s="1"/>
  <c r="G103" i="37"/>
  <c r="G83" i="37"/>
  <c r="G8" i="40" s="1"/>
  <c r="I109" i="37"/>
  <c r="I199" i="37" s="1"/>
  <c r="O181" i="37"/>
  <c r="O212" i="37"/>
  <c r="F16" i="40"/>
  <c r="F20" i="40"/>
  <c r="AF133" i="81"/>
  <c r="D49" i="82"/>
  <c r="D52" i="82" s="1"/>
  <c r="D53" i="82"/>
  <c r="AR131" i="81"/>
  <c r="AS131" i="81"/>
  <c r="AS72" i="81"/>
  <c r="O63" i="37"/>
  <c r="S34" i="39"/>
  <c r="Q222" i="37"/>
  <c r="K113" i="37"/>
  <c r="AR131" i="65"/>
  <c r="AS131" i="65"/>
  <c r="AS61" i="65"/>
  <c r="L58" i="82"/>
  <c r="L57" i="82" s="1"/>
  <c r="D59" i="48"/>
  <c r="D61" i="48"/>
  <c r="N63" i="37"/>
  <c r="Q65" i="37"/>
  <c r="R11" i="37"/>
  <c r="F78" i="40"/>
  <c r="AS135" i="65"/>
  <c r="AK129" i="65"/>
  <c r="AK136" i="65" s="1"/>
  <c r="AS106" i="65"/>
  <c r="O19" i="82"/>
  <c r="O25" i="82"/>
  <c r="O58" i="82" s="1"/>
  <c r="O59" i="82" s="1"/>
  <c r="L26" i="82"/>
  <c r="AR117" i="41"/>
  <c r="AQ117" i="41"/>
  <c r="F7" i="55"/>
  <c r="E7" i="48" s="1"/>
  <c r="AF228" i="37"/>
  <c r="AR182" i="41"/>
  <c r="AQ182" i="41"/>
  <c r="W210" i="41"/>
  <c r="AR210" i="41" s="1"/>
  <c r="AL129" i="65"/>
  <c r="AL136" i="65" s="1"/>
  <c r="I198" i="37"/>
  <c r="I127" i="37"/>
  <c r="E63" i="55"/>
  <c r="E61" i="55"/>
  <c r="AQ30" i="40"/>
  <c r="AQ29" i="40"/>
  <c r="AQ28" i="40"/>
  <c r="AS27" i="40"/>
  <c r="AU27" i="40" s="1"/>
  <c r="K31" i="40" s="1"/>
  <c r="Q67" i="37"/>
  <c r="D34" i="48"/>
  <c r="E43" i="55"/>
  <c r="P110" i="37"/>
  <c r="P90" i="37"/>
  <c r="P15" i="40" s="1"/>
  <c r="P103" i="37"/>
  <c r="G110" i="37"/>
  <c r="G90" i="37" s="1"/>
  <c r="G15" i="40" s="1"/>
  <c r="L111" i="37"/>
  <c r="L91" i="37"/>
  <c r="L16" i="40" s="1"/>
  <c r="L114" i="37"/>
  <c r="L94" i="37" s="1"/>
  <c r="L19" i="40" s="1"/>
  <c r="G43" i="52"/>
  <c r="I43" i="52" s="1"/>
  <c r="H43" i="52"/>
  <c r="F27" i="52"/>
  <c r="H27" i="52" s="1"/>
  <c r="M62" i="52"/>
  <c r="M65" i="52"/>
  <c r="O48" i="39" s="1"/>
  <c r="E28" i="52"/>
  <c r="F28" i="52"/>
  <c r="K62" i="52"/>
  <c r="K65" i="52" s="1"/>
  <c r="M48" i="39"/>
  <c r="L62" i="52"/>
  <c r="L65" i="52"/>
  <c r="N48" i="39" s="1"/>
  <c r="N46" i="39" s="1"/>
  <c r="Q62" i="52"/>
  <c r="Q65" i="52"/>
  <c r="S48" i="39" s="1"/>
  <c r="S53" i="39" s="1"/>
  <c r="I62" i="52"/>
  <c r="I65" i="52"/>
  <c r="K48" i="39" s="1"/>
  <c r="K53" i="39" s="1"/>
  <c r="G62" i="52"/>
  <c r="G65" i="52" s="1"/>
  <c r="I48" i="39" s="1"/>
  <c r="E62" i="52"/>
  <c r="E65" i="52" s="1"/>
  <c r="J62" i="52"/>
  <c r="J65" i="52"/>
  <c r="L48" i="39" s="1"/>
  <c r="E29" i="52"/>
  <c r="F62" i="52"/>
  <c r="F65" i="52" s="1"/>
  <c r="H48" i="39" s="1"/>
  <c r="P62" i="52"/>
  <c r="P65" i="52" s="1"/>
  <c r="R48" i="39" s="1"/>
  <c r="N62" i="52"/>
  <c r="N65" i="52"/>
  <c r="P48" i="39" s="1"/>
  <c r="I181" i="37"/>
  <c r="I212" i="37"/>
  <c r="F6" i="55"/>
  <c r="E6" i="48" s="1"/>
  <c r="AH22" i="40"/>
  <c r="AJ22" i="40"/>
  <c r="AC82" i="81"/>
  <c r="AC129" i="81"/>
  <c r="AE83" i="81"/>
  <c r="AF118" i="40"/>
  <c r="F11" i="55"/>
  <c r="E12" i="48" s="1"/>
  <c r="AF225" i="37"/>
  <c r="AR89" i="65"/>
  <c r="E81" i="52"/>
  <c r="AP83" i="65"/>
  <c r="G31" i="56"/>
  <c r="AE130" i="65"/>
  <c r="AR133" i="81"/>
  <c r="F97" i="52"/>
  <c r="H97" i="52" s="1"/>
  <c r="E98" i="52"/>
  <c r="D58" i="55"/>
  <c r="AH138" i="40"/>
  <c r="AJ138" i="40"/>
  <c r="Y225" i="37"/>
  <c r="Y226" i="37" s="1"/>
  <c r="AS59" i="65"/>
  <c r="AS111" i="67"/>
  <c r="AT111" i="67" s="1"/>
  <c r="F40" i="55"/>
  <c r="E42" i="48" s="1"/>
  <c r="AQ130" i="65"/>
  <c r="F58" i="82"/>
  <c r="N161" i="40"/>
  <c r="N167" i="40"/>
  <c r="N169" i="40" s="1"/>
  <c r="O106" i="37"/>
  <c r="O86" i="37"/>
  <c r="O11" i="40" s="1"/>
  <c r="H42" i="39"/>
  <c r="N111" i="37"/>
  <c r="N91" i="37"/>
  <c r="N16" i="40" s="1"/>
  <c r="Q73" i="37"/>
  <c r="Q112" i="37" s="1"/>
  <c r="Q202" i="37" s="1"/>
  <c r="P145" i="37"/>
  <c r="P89" i="40"/>
  <c r="P70" i="40"/>
  <c r="M202" i="37"/>
  <c r="M131" i="37"/>
  <c r="L110" i="37"/>
  <c r="L181" i="37"/>
  <c r="L212" i="37"/>
  <c r="N17" i="55"/>
  <c r="M19" i="48" s="1"/>
  <c r="H64" i="37"/>
  <c r="M145" i="37"/>
  <c r="M89" i="40" s="1"/>
  <c r="M70" i="40"/>
  <c r="G44" i="52"/>
  <c r="I44" i="52" s="1"/>
  <c r="H44" i="52"/>
  <c r="K202" i="37"/>
  <c r="K131" i="37"/>
  <c r="K34" i="39"/>
  <c r="I222" i="37"/>
  <c r="I107" i="37"/>
  <c r="I87" i="37"/>
  <c r="I12" i="40" s="1"/>
  <c r="P204" i="37"/>
  <c r="P133" i="37"/>
  <c r="L193" i="37"/>
  <c r="L122" i="37"/>
  <c r="P7" i="40"/>
  <c r="K99" i="41"/>
  <c r="AF137" i="65"/>
  <c r="G51" i="55"/>
  <c r="AD83" i="65"/>
  <c r="E41" i="47"/>
  <c r="E41" i="85"/>
  <c r="N7" i="83"/>
  <c r="AG132" i="81"/>
  <c r="AQ82" i="81"/>
  <c r="F62" i="82"/>
  <c r="T227" i="37"/>
  <c r="P167" i="40"/>
  <c r="P169" i="40" s="1"/>
  <c r="P161" i="40"/>
  <c r="O115" i="37"/>
  <c r="O95" i="37" s="1"/>
  <c r="O20" i="40" s="1"/>
  <c r="O205" i="37"/>
  <c r="O87" i="37"/>
  <c r="O12" i="40" s="1"/>
  <c r="O107" i="37"/>
  <c r="N113" i="37"/>
  <c r="N92" i="37"/>
  <c r="N17" i="40" s="1"/>
  <c r="Q68" i="37"/>
  <c r="G163" i="40"/>
  <c r="H12" i="56"/>
  <c r="G13" i="48" s="1"/>
  <c r="H8" i="56"/>
  <c r="G8" i="48"/>
  <c r="L63" i="37"/>
  <c r="M148" i="37"/>
  <c r="M92" i="40" s="1"/>
  <c r="M73" i="40"/>
  <c r="I106" i="37"/>
  <c r="I86" i="37"/>
  <c r="I11" i="40" s="1"/>
  <c r="P192" i="37"/>
  <c r="P153" i="37"/>
  <c r="P97" i="40" s="1"/>
  <c r="P140" i="37"/>
  <c r="R178" i="37"/>
  <c r="P58" i="82"/>
  <c r="O57" i="82"/>
  <c r="N203" i="37"/>
  <c r="N132" i="37"/>
  <c r="L66" i="40"/>
  <c r="L141" i="37"/>
  <c r="L85" i="40" s="1"/>
  <c r="O8" i="56"/>
  <c r="N8" i="48" s="1"/>
  <c r="N163" i="40"/>
  <c r="O12" i="56" s="1"/>
  <c r="N13" i="48" s="1"/>
  <c r="D57" i="55"/>
  <c r="D59" i="55"/>
  <c r="G27" i="52"/>
  <c r="I27" i="52" s="1"/>
  <c r="P122" i="37"/>
  <c r="P193" i="37"/>
  <c r="N126" i="37"/>
  <c r="N145" i="37" s="1"/>
  <c r="J27" i="40"/>
  <c r="H8" i="84" s="1"/>
  <c r="F27" i="40"/>
  <c r="H31" i="40"/>
  <c r="L26" i="40"/>
  <c r="J7" i="84" s="1"/>
  <c r="AQ104" i="40"/>
  <c r="I26" i="40"/>
  <c r="G7" i="84" s="1"/>
  <c r="O27" i="40"/>
  <c r="M8" i="84" s="1"/>
  <c r="Q31" i="40"/>
  <c r="K29" i="40"/>
  <c r="O26" i="40"/>
  <c r="M7" i="84" s="1"/>
  <c r="G28" i="40"/>
  <c r="F31" i="40"/>
  <c r="G31" i="40"/>
  <c r="Q105" i="37"/>
  <c r="Q85" i="37" s="1"/>
  <c r="Q10" i="40" s="1"/>
  <c r="L146" i="37"/>
  <c r="L90" i="40" s="1"/>
  <c r="L71" i="40"/>
  <c r="N133" i="37"/>
  <c r="I43" i="48"/>
  <c r="R43" i="48" s="1"/>
  <c r="S41" i="55"/>
  <c r="N199" i="37"/>
  <c r="N128" i="37"/>
  <c r="N93" i="37"/>
  <c r="N18" i="40" s="1"/>
  <c r="N134" i="37"/>
  <c r="N78" i="40"/>
  <c r="N130" i="37"/>
  <c r="N74" i="40" s="1"/>
  <c r="N201" i="37"/>
  <c r="E99" i="52"/>
  <c r="F99" i="52"/>
  <c r="E22" i="85"/>
  <c r="F98" i="52"/>
  <c r="G51" i="56"/>
  <c r="F5" i="55"/>
  <c r="Y106" i="64" s="1"/>
  <c r="E47" i="55"/>
  <c r="D45" i="48"/>
  <c r="L59" i="82"/>
  <c r="Q113" i="37"/>
  <c r="M122" i="37"/>
  <c r="M193" i="37"/>
  <c r="F8" i="40"/>
  <c r="G32" i="82"/>
  <c r="G26" i="82"/>
  <c r="F141" i="37"/>
  <c r="F66" i="40"/>
  <c r="G31" i="55"/>
  <c r="I126" i="37"/>
  <c r="I197" i="37"/>
  <c r="F222" i="37"/>
  <c r="H34" i="39"/>
  <c r="G97" i="52"/>
  <c r="I97" i="52" s="1"/>
  <c r="AD83" i="81"/>
  <c r="L133" i="37"/>
  <c r="L204" i="37"/>
  <c r="O102" i="37"/>
  <c r="O82" i="37"/>
  <c r="I128" i="37"/>
  <c r="K57" i="52"/>
  <c r="J58" i="52"/>
  <c r="M143" i="37"/>
  <c r="M87" i="40" s="1"/>
  <c r="M68" i="40"/>
  <c r="Q114" i="37"/>
  <c r="Q94" i="37"/>
  <c r="Q19" i="40" s="1"/>
  <c r="H116" i="37"/>
  <c r="L102" i="37"/>
  <c r="L82" i="37" s="1"/>
  <c r="Q107" i="37"/>
  <c r="Q87" i="37" s="1"/>
  <c r="Q12" i="40" s="1"/>
  <c r="Q50" i="40" s="1"/>
  <c r="F57" i="82"/>
  <c r="F59" i="82"/>
  <c r="K203" i="37"/>
  <c r="K132" i="37"/>
  <c r="O135" i="37"/>
  <c r="O79" i="40" s="1"/>
  <c r="O206" i="37"/>
  <c r="K163" i="40"/>
  <c r="L12" i="56" s="1"/>
  <c r="K13" i="48" s="1"/>
  <c r="L8" i="56"/>
  <c r="K8" i="48"/>
  <c r="K199" i="37"/>
  <c r="K128" i="37"/>
  <c r="G8" i="56"/>
  <c r="F163" i="40"/>
  <c r="G12" i="56" s="1"/>
  <c r="L105" i="37"/>
  <c r="L85" i="37"/>
  <c r="L10" i="40" s="1"/>
  <c r="I204" i="37"/>
  <c r="I133" i="37"/>
  <c r="I196" i="37"/>
  <c r="I125" i="37"/>
  <c r="O126" i="37"/>
  <c r="O197" i="37"/>
  <c r="G52" i="85"/>
  <c r="G45" i="85"/>
  <c r="E49" i="85"/>
  <c r="G49" i="85" s="1"/>
  <c r="G43" i="85"/>
  <c r="G51" i="85"/>
  <c r="G46" i="85"/>
  <c r="G47" i="85"/>
  <c r="G53" i="85"/>
  <c r="E82" i="52"/>
  <c r="F81" i="52"/>
  <c r="N53" i="39"/>
  <c r="L134" i="37"/>
  <c r="L78" i="40" s="1"/>
  <c r="L201" i="37"/>
  <c r="L130" i="37"/>
  <c r="L74" i="40" s="1"/>
  <c r="AQ210" i="41"/>
  <c r="Q84" i="37"/>
  <c r="Q9" i="40"/>
  <c r="Q104" i="37"/>
  <c r="K93" i="37"/>
  <c r="K18" i="40" s="1"/>
  <c r="AF104" i="81"/>
  <c r="AF139" i="81"/>
  <c r="O96" i="37"/>
  <c r="O21" i="40" s="1"/>
  <c r="R63" i="82"/>
  <c r="R61" i="82"/>
  <c r="N135" i="37"/>
  <c r="N206" i="37"/>
  <c r="D61" i="82"/>
  <c r="D63" i="82"/>
  <c r="I94" i="37"/>
  <c r="I19" i="40" s="1"/>
  <c r="D49" i="55"/>
  <c r="D52" i="55" s="1"/>
  <c r="L194" i="37"/>
  <c r="L123" i="37"/>
  <c r="L132" i="37"/>
  <c r="L203" i="37"/>
  <c r="AF129" i="81"/>
  <c r="P84" i="40"/>
  <c r="F61" i="82"/>
  <c r="F63" i="82"/>
  <c r="G53" i="47"/>
  <c r="G43" i="47"/>
  <c r="G45" i="47"/>
  <c r="G51" i="47"/>
  <c r="G52" i="47"/>
  <c r="G46" i="47"/>
  <c r="V99" i="41"/>
  <c r="R51" i="55"/>
  <c r="H46" i="39"/>
  <c r="G200" i="37"/>
  <c r="G129" i="37"/>
  <c r="P129" i="37"/>
  <c r="P200" i="37"/>
  <c r="AS28" i="40"/>
  <c r="AU28" i="40" s="1"/>
  <c r="N102" i="37"/>
  <c r="N82" i="37"/>
  <c r="N7" i="40" s="1"/>
  <c r="D59" i="82"/>
  <c r="D57" i="82"/>
  <c r="P147" i="37"/>
  <c r="P91" i="40" s="1"/>
  <c r="P72" i="40"/>
  <c r="P99" i="41"/>
  <c r="L51" i="55"/>
  <c r="K53" i="48"/>
  <c r="O62" i="82"/>
  <c r="O61" i="82" s="1"/>
  <c r="O131" i="37"/>
  <c r="O75" i="40" s="1"/>
  <c r="O202" i="37"/>
  <c r="D63" i="55"/>
  <c r="D61" i="55"/>
  <c r="L84" i="37"/>
  <c r="L9" i="40"/>
  <c r="P59" i="82"/>
  <c r="P57" i="82"/>
  <c r="P152" i="37"/>
  <c r="P96" i="40" s="1"/>
  <c r="P77" i="40"/>
  <c r="I115" i="37"/>
  <c r="I95" i="37"/>
  <c r="I20" i="40" s="1"/>
  <c r="F29" i="52"/>
  <c r="E53" i="52"/>
  <c r="K21" i="52"/>
  <c r="H28" i="52"/>
  <c r="G28" i="52"/>
  <c r="I28" i="52"/>
  <c r="AS29" i="40"/>
  <c r="AU29" i="40"/>
  <c r="G122" i="37"/>
  <c r="G193" i="37"/>
  <c r="Q99" i="41"/>
  <c r="M51" i="55"/>
  <c r="L53" i="48" s="1"/>
  <c r="F154" i="37"/>
  <c r="F79" i="40"/>
  <c r="P68" i="40"/>
  <c r="P143" i="37"/>
  <c r="P87" i="40" s="1"/>
  <c r="N129" i="37"/>
  <c r="N200" i="37"/>
  <c r="O194" i="37"/>
  <c r="O123" i="37"/>
  <c r="O142" i="37" s="1"/>
  <c r="O86" i="40" s="1"/>
  <c r="G114" i="52"/>
  <c r="I114" i="52"/>
  <c r="H114" i="52"/>
  <c r="M71" i="40"/>
  <c r="M146" i="37"/>
  <c r="M90" i="40" s="1"/>
  <c r="M147" i="37"/>
  <c r="M91" i="40" s="1"/>
  <c r="M72" i="40"/>
  <c r="L125" i="37"/>
  <c r="L196" i="37"/>
  <c r="H103" i="37"/>
  <c r="N131" i="37"/>
  <c r="N202" i="37"/>
  <c r="K150" i="37"/>
  <c r="K94" i="40"/>
  <c r="K75" i="40"/>
  <c r="L200" i="37"/>
  <c r="L129" i="37"/>
  <c r="Q15" i="40"/>
  <c r="Q53" i="40" s="1"/>
  <c r="Q110" i="37"/>
  <c r="Q90" i="37" s="1"/>
  <c r="L53" i="39"/>
  <c r="L46" i="39"/>
  <c r="O53" i="39"/>
  <c r="O46" i="39"/>
  <c r="P83" i="37"/>
  <c r="N87" i="37"/>
  <c r="N12" i="40" s="1"/>
  <c r="AS30" i="40"/>
  <c r="AU30" i="40"/>
  <c r="I146" i="37"/>
  <c r="I90" i="40"/>
  <c r="I71" i="40"/>
  <c r="O26" i="82"/>
  <c r="O32" i="82"/>
  <c r="N94" i="37"/>
  <c r="N19" i="40" s="1"/>
  <c r="AQ61" i="42"/>
  <c r="AS61" i="42"/>
  <c r="AR61" i="42"/>
  <c r="N89" i="37"/>
  <c r="N14" i="40"/>
  <c r="F89" i="40"/>
  <c r="H146" i="37"/>
  <c r="H71" i="40"/>
  <c r="H110" i="37"/>
  <c r="Q32" i="82"/>
  <c r="L86" i="37"/>
  <c r="L11" i="40"/>
  <c r="L131" i="37"/>
  <c r="L202" i="37"/>
  <c r="R99" i="41"/>
  <c r="N51" i="55"/>
  <c r="M53" i="48" s="1"/>
  <c r="Q206" i="37"/>
  <c r="Q135" i="37"/>
  <c r="I38" i="40"/>
  <c r="M38" i="40"/>
  <c r="F38" i="40"/>
  <c r="L40" i="40"/>
  <c r="N36" i="40"/>
  <c r="N55" i="40" s="1"/>
  <c r="F33" i="40"/>
  <c r="G32" i="40"/>
  <c r="H36" i="40"/>
  <c r="J33" i="40"/>
  <c r="M36" i="40"/>
  <c r="M55" i="40"/>
  <c r="N33" i="40"/>
  <c r="L11" i="84" s="1"/>
  <c r="P37" i="40"/>
  <c r="G36" i="40"/>
  <c r="Q32" i="40"/>
  <c r="P36" i="40"/>
  <c r="Q33" i="40"/>
  <c r="AQ105" i="40"/>
  <c r="O36" i="40"/>
  <c r="O55" i="40" s="1"/>
  <c r="I37" i="40"/>
  <c r="G12" i="84" s="1"/>
  <c r="L36" i="40"/>
  <c r="L55" i="40"/>
  <c r="J32" i="40"/>
  <c r="M32" i="40"/>
  <c r="F32" i="40"/>
  <c r="O37" i="40"/>
  <c r="M12" i="84"/>
  <c r="H32" i="40"/>
  <c r="O33" i="40"/>
  <c r="M11" i="84"/>
  <c r="L32" i="40"/>
  <c r="K33" i="40"/>
  <c r="J36" i="40"/>
  <c r="I36" i="40"/>
  <c r="G33" i="40"/>
  <c r="K36" i="40"/>
  <c r="K55" i="40" s="1"/>
  <c r="K32" i="40"/>
  <c r="N37" i="40"/>
  <c r="L12" i="84" s="1"/>
  <c r="M37" i="40"/>
  <c r="F36" i="40"/>
  <c r="L33" i="40"/>
  <c r="I32" i="40"/>
  <c r="K37" i="40"/>
  <c r="K56" i="40" s="1"/>
  <c r="I33" i="40"/>
  <c r="Q36" i="40"/>
  <c r="J37" i="40"/>
  <c r="L37" i="40"/>
  <c r="N32" i="40"/>
  <c r="M33" i="40"/>
  <c r="P33" i="40"/>
  <c r="O32" i="40"/>
  <c r="P32" i="40"/>
  <c r="Q37" i="40"/>
  <c r="O12" i="84"/>
  <c r="F37" i="40"/>
  <c r="H33" i="40"/>
  <c r="F11" i="84"/>
  <c r="H37" i="40"/>
  <c r="F12" i="84" s="1"/>
  <c r="G37" i="40"/>
  <c r="O7" i="40"/>
  <c r="N31" i="55"/>
  <c r="R71" i="41"/>
  <c r="N30" i="55" s="1"/>
  <c r="Q131" i="37"/>
  <c r="R31" i="55"/>
  <c r="L151" i="37"/>
  <c r="L95" i="40" s="1"/>
  <c r="L76" i="40"/>
  <c r="G17" i="55"/>
  <c r="D8" i="84"/>
  <c r="P141" i="37"/>
  <c r="P66" i="40"/>
  <c r="AS104" i="40"/>
  <c r="AU104" i="40"/>
  <c r="G29" i="52"/>
  <c r="I29" i="52" s="1"/>
  <c r="H29" i="52"/>
  <c r="O150" i="37"/>
  <c r="O94" i="40" s="1"/>
  <c r="O63" i="82"/>
  <c r="P148" i="37"/>
  <c r="P92" i="40"/>
  <c r="P73" i="40"/>
  <c r="O145" i="37"/>
  <c r="O89" i="40"/>
  <c r="O70" i="40"/>
  <c r="I144" i="37"/>
  <c r="I88" i="40"/>
  <c r="I69" i="40"/>
  <c r="I152" i="37"/>
  <c r="I96" i="40" s="1"/>
  <c r="I77" i="40"/>
  <c r="G33" i="82"/>
  <c r="G43" i="82"/>
  <c r="N56" i="40"/>
  <c r="O67" i="40"/>
  <c r="N140" i="37"/>
  <c r="N192" i="37"/>
  <c r="O16" i="56"/>
  <c r="N153" i="37"/>
  <c r="N97" i="40" s="1"/>
  <c r="F13" i="48"/>
  <c r="K58" i="52"/>
  <c r="L57" i="52"/>
  <c r="M31" i="55"/>
  <c r="F8" i="48"/>
  <c r="Q126" i="37"/>
  <c r="Q197" i="37"/>
  <c r="I147" i="37"/>
  <c r="I91" i="40" s="1"/>
  <c r="I72" i="40"/>
  <c r="H98" i="52"/>
  <c r="G98" i="52"/>
  <c r="I98" i="52"/>
  <c r="F53" i="48"/>
  <c r="L75" i="40"/>
  <c r="L150" i="37"/>
  <c r="L94" i="40" s="1"/>
  <c r="O43" i="82"/>
  <c r="O47" i="82"/>
  <c r="O49" i="82" s="1"/>
  <c r="O33" i="82"/>
  <c r="N73" i="40"/>
  <c r="N148" i="37"/>
  <c r="N92" i="40" s="1"/>
  <c r="O35" i="40"/>
  <c r="K34" i="40"/>
  <c r="J34" i="40"/>
  <c r="H34" i="40"/>
  <c r="G35" i="40"/>
  <c r="I35" i="40"/>
  <c r="O30" i="40"/>
  <c r="Q34" i="40"/>
  <c r="M30" i="40"/>
  <c r="L35" i="40"/>
  <c r="L54" i="40" s="1"/>
  <c r="F35" i="40"/>
  <c r="F34" i="40"/>
  <c r="H30" i="40"/>
  <c r="F9" i="84"/>
  <c r="I205" i="37"/>
  <c r="L31" i="55"/>
  <c r="G148" i="37"/>
  <c r="G73" i="40"/>
  <c r="K151" i="37"/>
  <c r="K95" i="40"/>
  <c r="K76" i="40"/>
  <c r="L153" i="37"/>
  <c r="L97" i="40"/>
  <c r="L192" i="37"/>
  <c r="M16" i="56"/>
  <c r="L140" i="37"/>
  <c r="L152" i="37"/>
  <c r="L96" i="40" s="1"/>
  <c r="L77" i="40"/>
  <c r="E30" i="85"/>
  <c r="G30" i="85"/>
  <c r="G33" i="85"/>
  <c r="G35" i="85"/>
  <c r="G32" i="85" s="1"/>
  <c r="G26" i="85"/>
  <c r="G27" i="85"/>
  <c r="G34" i="85"/>
  <c r="G28" i="85"/>
  <c r="Q195" i="37"/>
  <c r="Q124" i="37"/>
  <c r="N151" i="37"/>
  <c r="N95" i="40"/>
  <c r="N76" i="40"/>
  <c r="G66" i="40"/>
  <c r="G141" i="37"/>
  <c r="G85" i="40"/>
  <c r="L142" i="37"/>
  <c r="L86" i="40" s="1"/>
  <c r="L67" i="40"/>
  <c r="Q154" i="37"/>
  <c r="Q98" i="40" s="1"/>
  <c r="Q79" i="40"/>
  <c r="N52" i="40"/>
  <c r="Q200" i="37"/>
  <c r="Q129" i="37"/>
  <c r="F98" i="40"/>
  <c r="Q194" i="37"/>
  <c r="Q123" i="37"/>
  <c r="H81" i="52"/>
  <c r="G81" i="52"/>
  <c r="I81" i="52"/>
  <c r="K147" i="37"/>
  <c r="K91" i="40"/>
  <c r="K72" i="40"/>
  <c r="E49" i="55"/>
  <c r="D49" i="48"/>
  <c r="G99" i="52"/>
  <c r="I99" i="52"/>
  <c r="H99" i="52"/>
  <c r="N147" i="37"/>
  <c r="N91" i="40"/>
  <c r="N72" i="40"/>
  <c r="E22" i="47"/>
  <c r="E83" i="52"/>
  <c r="F83" i="52"/>
  <c r="F82" i="52"/>
  <c r="O154" i="37"/>
  <c r="O98" i="40"/>
  <c r="L7" i="40"/>
  <c r="H135" i="37"/>
  <c r="H206" i="37"/>
  <c r="O153" i="37"/>
  <c r="O97" i="40" s="1"/>
  <c r="O192" i="37"/>
  <c r="O140" i="37"/>
  <c r="I145" i="37"/>
  <c r="I89" i="40"/>
  <c r="I70" i="40"/>
  <c r="F33" i="48"/>
  <c r="M141" i="37"/>
  <c r="M66" i="40"/>
  <c r="N89" i="40"/>
  <c r="N70" i="40"/>
  <c r="H90" i="37"/>
  <c r="H90" i="40"/>
  <c r="L148" i="37"/>
  <c r="L92" i="40"/>
  <c r="L73" i="40"/>
  <c r="Q92" i="37"/>
  <c r="L69" i="40"/>
  <c r="L144" i="37"/>
  <c r="L88" i="40"/>
  <c r="L124" i="37"/>
  <c r="L195" i="37"/>
  <c r="H96" i="37"/>
  <c r="Q204" i="37"/>
  <c r="Q133" i="37"/>
  <c r="AD129" i="81"/>
  <c r="F85" i="40"/>
  <c r="Q67" i="40"/>
  <c r="Q142" i="37"/>
  <c r="Q86" i="40" s="1"/>
  <c r="P104" i="40"/>
  <c r="G105" i="40"/>
  <c r="G106" i="40"/>
  <c r="H105" i="40"/>
  <c r="L104" i="40"/>
  <c r="H106" i="40"/>
  <c r="I103" i="40"/>
  <c r="M108" i="40"/>
  <c r="P105" i="40"/>
  <c r="F106" i="40"/>
  <c r="G104" i="40"/>
  <c r="G124" i="40"/>
  <c r="F105" i="40"/>
  <c r="G108" i="40"/>
  <c r="Q105" i="40"/>
  <c r="Q144" i="40" s="1"/>
  <c r="H104" i="40"/>
  <c r="J108" i="40"/>
  <c r="Q108" i="40"/>
  <c r="Q103" i="40"/>
  <c r="F104" i="40"/>
  <c r="K104" i="40"/>
  <c r="P106" i="40"/>
  <c r="O104" i="40"/>
  <c r="P103" i="40"/>
  <c r="O103" i="40"/>
  <c r="M104" i="40"/>
  <c r="I104" i="40"/>
  <c r="N106" i="40"/>
  <c r="K106" i="40"/>
  <c r="J106" i="40"/>
  <c r="H108" i="40"/>
  <c r="I105" i="40"/>
  <c r="I108" i="40"/>
  <c r="I147" i="40"/>
  <c r="P108" i="40"/>
  <c r="J105" i="40"/>
  <c r="F103" i="40"/>
  <c r="L103" i="40"/>
  <c r="L106" i="40"/>
  <c r="L126" i="40" s="1"/>
  <c r="M105" i="40"/>
  <c r="I106" i="40"/>
  <c r="O105" i="40"/>
  <c r="O144" i="40" s="1"/>
  <c r="J104" i="40"/>
  <c r="K105" i="40"/>
  <c r="F108" i="40"/>
  <c r="M103" i="40"/>
  <c r="K103" i="40"/>
  <c r="L105" i="40"/>
  <c r="L125" i="40"/>
  <c r="N105" i="40"/>
  <c r="Q106" i="40"/>
  <c r="N104" i="40"/>
  <c r="M106" i="40"/>
  <c r="N103" i="40"/>
  <c r="O106" i="40"/>
  <c r="L108" i="40"/>
  <c r="O108" i="40"/>
  <c r="G103" i="40"/>
  <c r="K108" i="40"/>
  <c r="N108" i="40"/>
  <c r="H103" i="40"/>
  <c r="Q104" i="40"/>
  <c r="J103" i="40"/>
  <c r="M124" i="40"/>
  <c r="K9" i="84"/>
  <c r="N11" i="84"/>
  <c r="P52" i="40"/>
  <c r="K10" i="84"/>
  <c r="O10" i="84"/>
  <c r="Q51" i="40"/>
  <c r="D11" i="84"/>
  <c r="H83" i="52"/>
  <c r="G83" i="52"/>
  <c r="I83" i="52" s="1"/>
  <c r="P85" i="40"/>
  <c r="H15" i="40"/>
  <c r="H154" i="37"/>
  <c r="H79" i="40"/>
  <c r="M16" i="55"/>
  <c r="P124" i="40"/>
  <c r="M10" i="84"/>
  <c r="O51" i="40"/>
  <c r="E11" i="84"/>
  <c r="D10" i="84"/>
  <c r="F51" i="40"/>
  <c r="E10" i="84"/>
  <c r="N128" i="40"/>
  <c r="L45" i="40"/>
  <c r="M18" i="56"/>
  <c r="M33" i="48"/>
  <c r="E12" i="84"/>
  <c r="K11" i="84"/>
  <c r="J11" i="84"/>
  <c r="H10" i="84"/>
  <c r="Q17" i="40"/>
  <c r="F143" i="40"/>
  <c r="L143" i="37"/>
  <c r="L87" i="40" s="1"/>
  <c r="L68" i="40"/>
  <c r="Q73" i="40"/>
  <c r="Q148" i="37"/>
  <c r="Q92" i="40" s="1"/>
  <c r="M9" i="84"/>
  <c r="O49" i="40"/>
  <c r="F19" i="48"/>
  <c r="L10" i="84"/>
  <c r="N51" i="40"/>
  <c r="R36" i="40"/>
  <c r="I11" i="84"/>
  <c r="K52" i="40"/>
  <c r="N12" i="84"/>
  <c r="H21" i="40"/>
  <c r="O84" i="40"/>
  <c r="O128" i="40"/>
  <c r="J12" i="84"/>
  <c r="L56" i="40"/>
  <c r="K12" i="84"/>
  <c r="J10" i="84"/>
  <c r="L51" i="40"/>
  <c r="H82" i="52"/>
  <c r="G82" i="52"/>
  <c r="I82" i="52"/>
  <c r="G143" i="40"/>
  <c r="Q68" i="40"/>
  <c r="Q126" i="40" s="1"/>
  <c r="Q143" i="37"/>
  <c r="Q87" i="40" s="1"/>
  <c r="Q145" i="40"/>
  <c r="K33" i="48"/>
  <c r="O50" i="82"/>
  <c r="O52" i="82"/>
  <c r="O53" i="82" s="1"/>
  <c r="O16" i="55"/>
  <c r="G47" i="82"/>
  <c r="O147" i="40"/>
  <c r="R37" i="40"/>
  <c r="D12" i="84"/>
  <c r="H12" i="84"/>
  <c r="L33" i="48"/>
  <c r="O18" i="56"/>
  <c r="O45" i="40"/>
  <c r="I10" i="84"/>
  <c r="K51" i="40"/>
  <c r="F10" i="84"/>
  <c r="AS105" i="40"/>
  <c r="AU105" i="40"/>
  <c r="H11" i="84"/>
  <c r="P11" i="84" s="1"/>
  <c r="R11" i="84" s="1"/>
  <c r="K13" i="84"/>
  <c r="Q152" i="37"/>
  <c r="Q96" i="40"/>
  <c r="Q77" i="40"/>
  <c r="M85" i="40"/>
  <c r="G27" i="47"/>
  <c r="G33" i="47"/>
  <c r="G35" i="47"/>
  <c r="G34" i="47"/>
  <c r="G26" i="47"/>
  <c r="L144" i="40"/>
  <c r="L84" i="40"/>
  <c r="L142" i="40" s="1"/>
  <c r="G92" i="40"/>
  <c r="F54" i="40"/>
  <c r="Q145" i="37"/>
  <c r="Q89" i="40"/>
  <c r="Q147" i="40" s="1"/>
  <c r="Q70" i="40"/>
  <c r="Q128" i="40" s="1"/>
  <c r="L58" i="52"/>
  <c r="M57" i="52"/>
  <c r="N84" i="40"/>
  <c r="Q150" i="37"/>
  <c r="Q75" i="40"/>
  <c r="N10" i="84"/>
  <c r="P51" i="40"/>
  <c r="G11" i="84"/>
  <c r="O11" i="84"/>
  <c r="P109" i="40"/>
  <c r="I109" i="40"/>
  <c r="K114" i="40"/>
  <c r="Q107" i="40"/>
  <c r="N109" i="40"/>
  <c r="P107" i="40"/>
  <c r="I110" i="40"/>
  <c r="O113" i="40"/>
  <c r="N107" i="40"/>
  <c r="L107" i="40"/>
  <c r="I113" i="40"/>
  <c r="G109" i="40"/>
  <c r="N114" i="40"/>
  <c r="O107" i="40"/>
  <c r="P113" i="40"/>
  <c r="Q114" i="40"/>
  <c r="Q113" i="40"/>
  <c r="J114" i="40"/>
  <c r="G114" i="40"/>
  <c r="P110" i="40"/>
  <c r="K107" i="40"/>
  <c r="H113" i="40"/>
  <c r="G107" i="40"/>
  <c r="K109" i="40"/>
  <c r="Q110" i="40"/>
  <c r="G113" i="40"/>
  <c r="F114" i="40"/>
  <c r="L114" i="40"/>
  <c r="P114" i="40"/>
  <c r="G110" i="40"/>
  <c r="J109" i="40"/>
  <c r="O110" i="40"/>
  <c r="O109" i="40"/>
  <c r="H110" i="40"/>
  <c r="K113" i="40"/>
  <c r="M109" i="40"/>
  <c r="L109" i="40"/>
  <c r="N110" i="40"/>
  <c r="M113" i="40"/>
  <c r="L110" i="40"/>
  <c r="J113" i="40"/>
  <c r="F113" i="40"/>
  <c r="Q109" i="40"/>
  <c r="M107" i="40"/>
  <c r="I107" i="40"/>
  <c r="H107" i="40"/>
  <c r="M110" i="40"/>
  <c r="M114" i="40"/>
  <c r="F110" i="40"/>
  <c r="N113" i="40"/>
  <c r="H109" i="40"/>
  <c r="H114" i="40"/>
  <c r="J107" i="40"/>
  <c r="F107" i="40"/>
  <c r="I114" i="40"/>
  <c r="O114" i="40"/>
  <c r="K110" i="40"/>
  <c r="F109" i="40"/>
  <c r="J110" i="40"/>
  <c r="L113" i="40"/>
  <c r="Q94" i="40"/>
  <c r="G49" i="82"/>
  <c r="O142" i="40"/>
  <c r="E15" i="84"/>
  <c r="G123" i="40"/>
  <c r="N15" i="84"/>
  <c r="P123" i="40"/>
  <c r="P142" i="40"/>
  <c r="M15" i="84"/>
  <c r="O123" i="40"/>
  <c r="AM37" i="40"/>
  <c r="H53" i="40"/>
  <c r="M144" i="40"/>
  <c r="M125" i="40"/>
  <c r="Q125" i="40"/>
  <c r="M128" i="40"/>
  <c r="M147" i="40"/>
  <c r="N142" i="40"/>
  <c r="I15" i="84"/>
  <c r="K123" i="40"/>
  <c r="P145" i="40"/>
  <c r="P126" i="40"/>
  <c r="L143" i="40"/>
  <c r="L124" i="40"/>
  <c r="M58" i="52"/>
  <c r="N57" i="52"/>
  <c r="Q55" i="40"/>
  <c r="O125" i="40"/>
  <c r="H15" i="84"/>
  <c r="J123" i="40"/>
  <c r="K15" i="84"/>
  <c r="M123" i="40"/>
  <c r="J15" i="84"/>
  <c r="L123" i="40"/>
  <c r="R105" i="40"/>
  <c r="I128" i="40"/>
  <c r="H98" i="40"/>
  <c r="L15" i="84"/>
  <c r="N123" i="40"/>
  <c r="R108" i="40"/>
  <c r="F128" i="40"/>
  <c r="F147" i="40"/>
  <c r="D15" i="84"/>
  <c r="R103" i="40"/>
  <c r="F123" i="40"/>
  <c r="R104" i="40"/>
  <c r="F124" i="40"/>
  <c r="N18" i="48"/>
  <c r="F15" i="84"/>
  <c r="H123" i="40"/>
  <c r="M145" i="40"/>
  <c r="M126" i="40"/>
  <c r="O15" i="84"/>
  <c r="Q123" i="40"/>
  <c r="R106" i="40"/>
  <c r="Q133" i="40"/>
  <c r="G32" i="47"/>
  <c r="M143" i="40"/>
  <c r="L18" i="48"/>
  <c r="P143" i="40"/>
  <c r="P128" i="40"/>
  <c r="P147" i="40"/>
  <c r="H129" i="40"/>
  <c r="H148" i="40"/>
  <c r="K152" i="40"/>
  <c r="K133" i="40"/>
  <c r="P149" i="40"/>
  <c r="P130" i="40"/>
  <c r="R109" i="40"/>
  <c r="R113" i="40"/>
  <c r="L146" i="40"/>
  <c r="L127" i="40"/>
  <c r="I129" i="40"/>
  <c r="I148" i="40"/>
  <c r="AM103" i="40"/>
  <c r="AL103" i="40"/>
  <c r="G50" i="82"/>
  <c r="G52" i="82"/>
  <c r="K130" i="40"/>
  <c r="K149" i="40"/>
  <c r="R110" i="40"/>
  <c r="L152" i="40"/>
  <c r="L133" i="40"/>
  <c r="O133" i="40"/>
  <c r="O152" i="40"/>
  <c r="L134" i="40"/>
  <c r="L153" i="40"/>
  <c r="M149" i="40"/>
  <c r="M130" i="40"/>
  <c r="J129" i="40"/>
  <c r="J148" i="40"/>
  <c r="I130" i="40"/>
  <c r="I149" i="40"/>
  <c r="M148" i="40"/>
  <c r="M129" i="40"/>
  <c r="AM104" i="40"/>
  <c r="AL104" i="40"/>
  <c r="R107" i="40"/>
  <c r="N130" i="40"/>
  <c r="N149" i="40"/>
  <c r="P146" i="40"/>
  <c r="P127" i="40"/>
  <c r="AL106" i="40"/>
  <c r="AM106" i="40"/>
  <c r="AM108" i="40"/>
  <c r="AL108" i="40"/>
  <c r="Q152" i="40"/>
  <c r="I146" i="40"/>
  <c r="I127" i="40"/>
  <c r="L129" i="40"/>
  <c r="L148" i="40"/>
  <c r="N153" i="40"/>
  <c r="N134" i="40"/>
  <c r="N129" i="40"/>
  <c r="N148" i="40"/>
  <c r="AM109" i="40"/>
  <c r="AL109" i="40"/>
  <c r="AL110" i="40"/>
  <c r="AM110" i="40"/>
  <c r="G53" i="82"/>
  <c r="R70" i="41" l="1"/>
  <c r="Q40" i="55"/>
  <c r="O65" i="42"/>
  <c r="G39" i="55"/>
  <c r="F41" i="48" s="1"/>
  <c r="O39" i="55"/>
  <c r="N41" i="48" s="1"/>
  <c r="O28" i="55"/>
  <c r="W15" i="41"/>
  <c r="O22" i="55"/>
  <c r="AM107" i="40"/>
  <c r="AL107" i="40"/>
  <c r="AL113" i="40"/>
  <c r="AM113" i="40"/>
  <c r="AL36" i="40"/>
  <c r="AM36" i="40"/>
  <c r="AL37" i="40"/>
  <c r="T229" i="37"/>
  <c r="Z226" i="37"/>
  <c r="X226" i="37"/>
  <c r="AC226" i="37"/>
  <c r="AC227" i="37" s="1"/>
  <c r="AC229" i="37" s="1"/>
  <c r="AM105" i="40"/>
  <c r="AF27" i="40"/>
  <c r="AF8" i="84" s="1"/>
  <c r="N27" i="55"/>
  <c r="M30" i="48"/>
  <c r="V71" i="41"/>
  <c r="V70" i="41" s="1"/>
  <c r="Q111" i="37"/>
  <c r="M77" i="37"/>
  <c r="M21" i="37"/>
  <c r="Q109" i="37"/>
  <c r="Q89" i="37" s="1"/>
  <c r="Q14" i="40" s="1"/>
  <c r="Q52" i="40" s="1"/>
  <c r="H165" i="37"/>
  <c r="H160" i="37"/>
  <c r="L70" i="37"/>
  <c r="L21" i="37"/>
  <c r="AQ54" i="41"/>
  <c r="AR54" i="41"/>
  <c r="AS112" i="67"/>
  <c r="AT112" i="67" s="1"/>
  <c r="AD359" i="67"/>
  <c r="AS359" i="67" s="1"/>
  <c r="AT359" i="67" s="1"/>
  <c r="K134" i="40"/>
  <c r="R114" i="40"/>
  <c r="K153" i="40"/>
  <c r="N58" i="52"/>
  <c r="O57" i="52"/>
  <c r="N59" i="40"/>
  <c r="H115" i="52"/>
  <c r="G115" i="52"/>
  <c r="I115" i="52" s="1"/>
  <c r="G15" i="84"/>
  <c r="P15" i="84" s="1"/>
  <c r="R15" i="84" s="1"/>
  <c r="I123" i="40"/>
  <c r="E52" i="55"/>
  <c r="D54" i="48" s="1"/>
  <c r="D51" i="48"/>
  <c r="Q43" i="82"/>
  <c r="Q47" i="82" s="1"/>
  <c r="Q49" i="82" s="1"/>
  <c r="Q33" i="82"/>
  <c r="F46" i="40"/>
  <c r="P203" i="37"/>
  <c r="P93" i="37"/>
  <c r="P18" i="40" s="1"/>
  <c r="P56" i="40" s="1"/>
  <c r="P132" i="37"/>
  <c r="N147" i="40"/>
  <c r="P40" i="40"/>
  <c r="L39" i="40"/>
  <c r="J14" i="84" s="1"/>
  <c r="F40" i="40"/>
  <c r="L38" i="40"/>
  <c r="H40" i="40"/>
  <c r="H59" i="40" s="1"/>
  <c r="K38" i="40"/>
  <c r="I13" i="84" s="1"/>
  <c r="J40" i="40"/>
  <c r="K40" i="40"/>
  <c r="N38" i="40"/>
  <c r="L13" i="84" s="1"/>
  <c r="Q40" i="40"/>
  <c r="Q59" i="40" s="1"/>
  <c r="N40" i="40"/>
  <c r="P39" i="40"/>
  <c r="O40" i="40"/>
  <c r="O59" i="40" s="1"/>
  <c r="M39" i="40"/>
  <c r="M40" i="40"/>
  <c r="G38" i="40"/>
  <c r="E13" i="84" s="1"/>
  <c r="K39" i="40"/>
  <c r="I14" i="84" s="1"/>
  <c r="J39" i="40"/>
  <c r="H14" i="84" s="1"/>
  <c r="F39" i="40"/>
  <c r="G40" i="40"/>
  <c r="I40" i="40"/>
  <c r="H39" i="40"/>
  <c r="F14" i="84" s="1"/>
  <c r="H38" i="40"/>
  <c r="F13" i="84" s="1"/>
  <c r="Q39" i="40"/>
  <c r="O14" i="84" s="1"/>
  <c r="N39" i="40"/>
  <c r="G39" i="40"/>
  <c r="E14" i="84" s="1"/>
  <c r="O38" i="40"/>
  <c r="M13" i="84" s="1"/>
  <c r="P38" i="40"/>
  <c r="Q38" i="40"/>
  <c r="I39" i="40"/>
  <c r="AQ107" i="40"/>
  <c r="O39" i="40"/>
  <c r="J38" i="40"/>
  <c r="H13" i="84" s="1"/>
  <c r="N75" i="40"/>
  <c r="N133" i="40" s="1"/>
  <c r="N150" i="37"/>
  <c r="N94" i="40" s="1"/>
  <c r="N152" i="40" s="1"/>
  <c r="D13" i="84"/>
  <c r="Q203" i="37"/>
  <c r="Q93" i="37"/>
  <c r="Q18" i="40" s="1"/>
  <c r="Q56" i="40" s="1"/>
  <c r="Q132" i="37"/>
  <c r="Q48" i="40"/>
  <c r="L145" i="40"/>
  <c r="G10" i="84"/>
  <c r="P10" i="84" s="1"/>
  <c r="R10" i="84" s="1"/>
  <c r="R32" i="40"/>
  <c r="R33" i="40"/>
  <c r="M52" i="40"/>
  <c r="I57" i="40"/>
  <c r="G13" i="84"/>
  <c r="N154" i="37"/>
  <c r="N98" i="40" s="1"/>
  <c r="N79" i="40"/>
  <c r="M150" i="37"/>
  <c r="M94" i="40" s="1"/>
  <c r="M152" i="40" s="1"/>
  <c r="M75" i="40"/>
  <c r="M133" i="40" s="1"/>
  <c r="Q62" i="82"/>
  <c r="Q26" i="82"/>
  <c r="Q58" i="82"/>
  <c r="J52" i="82"/>
  <c r="J53" i="82" s="1"/>
  <c r="J50" i="82"/>
  <c r="H129" i="37"/>
  <c r="H200" i="37"/>
  <c r="M46" i="39"/>
  <c r="M53" i="39"/>
  <c r="P51" i="56"/>
  <c r="K21" i="37"/>
  <c r="K115" i="37"/>
  <c r="K205" i="37" s="1"/>
  <c r="K95" i="37"/>
  <c r="K20" i="40" s="1"/>
  <c r="K58" i="40" s="1"/>
  <c r="P8" i="40"/>
  <c r="H122" i="37"/>
  <c r="H193" i="37"/>
  <c r="H83" i="37"/>
  <c r="N57" i="40"/>
  <c r="Q106" i="37"/>
  <c r="Q86" i="37"/>
  <c r="Q11" i="40" s="1"/>
  <c r="F169" i="40"/>
  <c r="F53" i="52"/>
  <c r="G53" i="52" s="1"/>
  <c r="H53" i="52" s="1"/>
  <c r="I53" i="52" s="1"/>
  <c r="J53" i="52"/>
  <c r="R46" i="39"/>
  <c r="R53" i="39"/>
  <c r="J90" i="37"/>
  <c r="J15" i="40" s="1"/>
  <c r="J53" i="40" s="1"/>
  <c r="J200" i="37"/>
  <c r="J129" i="37"/>
  <c r="P42" i="48"/>
  <c r="Q38" i="55"/>
  <c r="M34" i="40"/>
  <c r="J35" i="40"/>
  <c r="L30" i="40"/>
  <c r="I34" i="40"/>
  <c r="M35" i="40"/>
  <c r="P34" i="40"/>
  <c r="P53" i="40" s="1"/>
  <c r="N30" i="40"/>
  <c r="L9" i="84" s="1"/>
  <c r="K35" i="40"/>
  <c r="N35" i="40"/>
  <c r="N54" i="40" s="1"/>
  <c r="L34" i="40"/>
  <c r="J30" i="40"/>
  <c r="H9" i="84" s="1"/>
  <c r="Q30" i="40"/>
  <c r="O9" i="84" s="1"/>
  <c r="AQ106" i="40"/>
  <c r="G34" i="40"/>
  <c r="I30" i="40"/>
  <c r="G30" i="40"/>
  <c r="E9" i="84" s="1"/>
  <c r="N34" i="40"/>
  <c r="N53" i="40" s="1"/>
  <c r="F30" i="40"/>
  <c r="O34" i="40"/>
  <c r="Q35" i="40"/>
  <c r="K30" i="40"/>
  <c r="I9" i="84" s="1"/>
  <c r="H35" i="40"/>
  <c r="P30" i="40"/>
  <c r="P35" i="40"/>
  <c r="P54" i="40" s="1"/>
  <c r="N152" i="37"/>
  <c r="N96" i="40" s="1"/>
  <c r="N77" i="40"/>
  <c r="H53" i="39"/>
  <c r="G53" i="40"/>
  <c r="P63" i="82"/>
  <c r="L48" i="40"/>
  <c r="S46" i="39"/>
  <c r="K46" i="39"/>
  <c r="P29" i="40"/>
  <c r="P48" i="40" s="1"/>
  <c r="J31" i="40"/>
  <c r="P46" i="39"/>
  <c r="P53" i="39"/>
  <c r="O133" i="37"/>
  <c r="O94" i="37"/>
  <c r="O19" i="40" s="1"/>
  <c r="O57" i="40" s="1"/>
  <c r="O204" i="37"/>
  <c r="G109" i="37"/>
  <c r="I46" i="39"/>
  <c r="I53" i="39"/>
  <c r="J28" i="40"/>
  <c r="Q28" i="40"/>
  <c r="Q47" i="40" s="1"/>
  <c r="J29" i="40"/>
  <c r="K26" i="40"/>
  <c r="I7" i="84" s="1"/>
  <c r="P31" i="40"/>
  <c r="P50" i="40" s="1"/>
  <c r="I28" i="40"/>
  <c r="N31" i="40"/>
  <c r="N50" i="40" s="1"/>
  <c r="I27" i="40"/>
  <c r="G8" i="84" s="1"/>
  <c r="I31" i="40"/>
  <c r="I50" i="40" s="1"/>
  <c r="G27" i="40"/>
  <c r="M28" i="40"/>
  <c r="M47" i="40" s="1"/>
  <c r="H29" i="40"/>
  <c r="L27" i="40"/>
  <c r="J8" i="84" s="1"/>
  <c r="Q27" i="40"/>
  <c r="O8" i="84" s="1"/>
  <c r="M29" i="40"/>
  <c r="M48" i="40" s="1"/>
  <c r="N27" i="40"/>
  <c r="L8" i="84" s="1"/>
  <c r="G29" i="40"/>
  <c r="H27" i="40"/>
  <c r="F8" i="84" s="1"/>
  <c r="L29" i="40"/>
  <c r="O31" i="40"/>
  <c r="M27" i="40"/>
  <c r="J26" i="40"/>
  <c r="H7" i="84" s="1"/>
  <c r="I29" i="40"/>
  <c r="P28" i="40"/>
  <c r="O29" i="40"/>
  <c r="L31" i="40"/>
  <c r="K27" i="40"/>
  <c r="I8" i="84" s="1"/>
  <c r="Q26" i="40"/>
  <c r="O7" i="84" s="1"/>
  <c r="N29" i="40"/>
  <c r="P26" i="40"/>
  <c r="N7" i="84" s="1"/>
  <c r="F28" i="40"/>
  <c r="O28" i="40"/>
  <c r="O47" i="40" s="1"/>
  <c r="H26" i="40"/>
  <c r="F7" i="84" s="1"/>
  <c r="F29" i="40"/>
  <c r="F26" i="40"/>
  <c r="K28" i="40"/>
  <c r="Q29" i="40"/>
  <c r="G26" i="40"/>
  <c r="E7" i="84" s="1"/>
  <c r="L28" i="40"/>
  <c r="L47" i="40" s="1"/>
  <c r="M26" i="40"/>
  <c r="K7" i="84" s="1"/>
  <c r="M31" i="40"/>
  <c r="M50" i="40" s="1"/>
  <c r="N28" i="40"/>
  <c r="N26" i="40"/>
  <c r="H28" i="40"/>
  <c r="N83" i="37"/>
  <c r="N122" i="37"/>
  <c r="N193" i="37"/>
  <c r="AP129" i="65"/>
  <c r="AP136" i="65" s="1"/>
  <c r="AP130" i="65"/>
  <c r="AH83" i="65"/>
  <c r="AH129" i="65"/>
  <c r="AH136" i="65" s="1"/>
  <c r="AH130" i="65"/>
  <c r="L90" i="37"/>
  <c r="L15" i="40" s="1"/>
  <c r="L53" i="40" s="1"/>
  <c r="L107" i="37"/>
  <c r="L87" i="37" s="1"/>
  <c r="L78" i="37"/>
  <c r="L116" i="37"/>
  <c r="E23" i="48"/>
  <c r="AQ85" i="41"/>
  <c r="AR85" i="41"/>
  <c r="G75" i="37"/>
  <c r="G40" i="37"/>
  <c r="R45" i="37"/>
  <c r="I59" i="37"/>
  <c r="I64" i="37"/>
  <c r="R185" i="37"/>
  <c r="R188" i="37" s="1"/>
  <c r="R213" i="37" s="1"/>
  <c r="I188" i="37"/>
  <c r="I213" i="37" s="1"/>
  <c r="J68" i="37"/>
  <c r="Q21" i="37"/>
  <c r="Q63" i="37"/>
  <c r="M65" i="42"/>
  <c r="I40" i="55" s="1"/>
  <c r="H42" i="48" s="1"/>
  <c r="G13" i="40"/>
  <c r="G51" i="40" s="1"/>
  <c r="I12" i="84"/>
  <c r="P12" i="84" s="1"/>
  <c r="R12" i="84" s="1"/>
  <c r="P27" i="40"/>
  <c r="N8" i="84" s="1"/>
  <c r="O50" i="40"/>
  <c r="F38" i="55"/>
  <c r="E40" i="48" s="1"/>
  <c r="E41" i="48"/>
  <c r="K64" i="37"/>
  <c r="R7" i="37"/>
  <c r="M17" i="55"/>
  <c r="L19" i="48" s="1"/>
  <c r="K26" i="82"/>
  <c r="K32" i="82"/>
  <c r="I58" i="82"/>
  <c r="I26" i="82"/>
  <c r="I32" i="82"/>
  <c r="I62" i="82"/>
  <c r="I34" i="39"/>
  <c r="G222" i="37"/>
  <c r="H113" i="37"/>
  <c r="G181" i="37"/>
  <c r="G212" i="37" s="1"/>
  <c r="R179" i="37"/>
  <c r="I89" i="37"/>
  <c r="I14" i="40" s="1"/>
  <c r="I52" i="40" s="1"/>
  <c r="H73" i="37"/>
  <c r="R16" i="37"/>
  <c r="M111" i="37"/>
  <c r="M91" i="37"/>
  <c r="M16" i="40" s="1"/>
  <c r="M54" i="40" s="1"/>
  <c r="AH82" i="81"/>
  <c r="AH128" i="81"/>
  <c r="AH135" i="81" s="1"/>
  <c r="AH129" i="81"/>
  <c r="O103" i="37"/>
  <c r="O83" i="37" s="1"/>
  <c r="F109" i="37"/>
  <c r="T21" i="39"/>
  <c r="E14" i="52"/>
  <c r="K20" i="52"/>
  <c r="K6" i="52"/>
  <c r="AS57" i="42"/>
  <c r="AQ57" i="42"/>
  <c r="AR57" i="42"/>
  <c r="H41" i="48"/>
  <c r="P65" i="42"/>
  <c r="L39" i="55"/>
  <c r="H39" i="55"/>
  <c r="L65" i="42"/>
  <c r="H40" i="55" s="1"/>
  <c r="G42" i="48" s="1"/>
  <c r="T65" i="42"/>
  <c r="P39" i="55"/>
  <c r="O41" i="48" s="1"/>
  <c r="R181" i="37"/>
  <c r="R212" i="37" s="1"/>
  <c r="Q8" i="56"/>
  <c r="P8" i="48" s="1"/>
  <c r="P163" i="40"/>
  <c r="Q12" i="56" s="1"/>
  <c r="P13" i="48" s="1"/>
  <c r="L95" i="37"/>
  <c r="L20" i="40" s="1"/>
  <c r="L58" i="40" s="1"/>
  <c r="L205" i="37"/>
  <c r="G58" i="82"/>
  <c r="G62" i="82"/>
  <c r="AS9" i="65"/>
  <c r="AN82" i="81"/>
  <c r="AN128" i="81"/>
  <c r="AN135" i="81" s="1"/>
  <c r="AR64" i="41"/>
  <c r="AQ64" i="41"/>
  <c r="L62" i="82"/>
  <c r="L32" i="82"/>
  <c r="AD134" i="81"/>
  <c r="J181" i="37"/>
  <c r="J212" i="37" s="1"/>
  <c r="G150" i="37"/>
  <c r="G94" i="40" s="1"/>
  <c r="G152" i="40" s="1"/>
  <c r="G75" i="40"/>
  <c r="G133" i="40" s="1"/>
  <c r="AJ157" i="40"/>
  <c r="F114" i="37"/>
  <c r="F94" i="37" s="1"/>
  <c r="G95" i="37"/>
  <c r="G115" i="37"/>
  <c r="K77" i="37"/>
  <c r="M63" i="37"/>
  <c r="M40" i="37"/>
  <c r="J65" i="37"/>
  <c r="G126" i="37"/>
  <c r="G197" i="37"/>
  <c r="G66" i="37"/>
  <c r="H105" i="37"/>
  <c r="H85" i="37"/>
  <c r="H10" i="40" s="1"/>
  <c r="H48" i="40" s="1"/>
  <c r="R46" i="37"/>
  <c r="J28" i="37"/>
  <c r="J66" i="37" s="1"/>
  <c r="J31" i="37"/>
  <c r="L4" i="39"/>
  <c r="J35" i="37"/>
  <c r="J36" i="37"/>
  <c r="J74" i="37" s="1"/>
  <c r="J39" i="37"/>
  <c r="J25" i="37"/>
  <c r="J26" i="37"/>
  <c r="L39" i="39"/>
  <c r="J38" i="37"/>
  <c r="J76" i="37" s="1"/>
  <c r="J29" i="37"/>
  <c r="J30" i="37"/>
  <c r="J180" i="37"/>
  <c r="J37" i="37"/>
  <c r="J75" i="37" s="1"/>
  <c r="J179" i="37"/>
  <c r="J32" i="37"/>
  <c r="J70" i="37" s="1"/>
  <c r="J34" i="37"/>
  <c r="J72" i="37" s="1"/>
  <c r="Y55" i="64"/>
  <c r="Y78" i="64"/>
  <c r="F28" i="55"/>
  <c r="AK71" i="41"/>
  <c r="P32" i="82"/>
  <c r="P26" i="82"/>
  <c r="G59" i="37"/>
  <c r="G63" i="37"/>
  <c r="R44" i="37"/>
  <c r="J67" i="37"/>
  <c r="J64" i="37"/>
  <c r="R51" i="37"/>
  <c r="M106" i="37"/>
  <c r="F92" i="37"/>
  <c r="F112" i="37"/>
  <c r="F22" i="55"/>
  <c r="E24" i="48" s="1"/>
  <c r="AK5" i="41"/>
  <c r="R32" i="82"/>
  <c r="R26" i="82"/>
  <c r="R58" i="82"/>
  <c r="H14" i="82"/>
  <c r="S15" i="82"/>
  <c r="G130" i="37"/>
  <c r="G134" i="37"/>
  <c r="H76" i="37"/>
  <c r="P65" i="37"/>
  <c r="P59" i="37"/>
  <c r="P40" i="48"/>
  <c r="AH99" i="40"/>
  <c r="AJ99" i="40" s="1"/>
  <c r="I69" i="37"/>
  <c r="I88" i="37" s="1"/>
  <c r="I13" i="40" s="1"/>
  <c r="I51" i="40" s="1"/>
  <c r="O62" i="52"/>
  <c r="O65" i="52" s="1"/>
  <c r="Q48" i="39" s="1"/>
  <c r="E16" i="85"/>
  <c r="H62" i="52"/>
  <c r="H65" i="52" s="1"/>
  <c r="J48" i="39" s="1"/>
  <c r="T48" i="39" s="1"/>
  <c r="T46" i="39" s="1"/>
  <c r="N26" i="82"/>
  <c r="G106" i="37"/>
  <c r="F102" i="37"/>
  <c r="F82" i="37"/>
  <c r="F78" i="37"/>
  <c r="F65" i="37"/>
  <c r="AR88" i="41"/>
  <c r="F29" i="55"/>
  <c r="E31" i="48" s="1"/>
  <c r="J73" i="37"/>
  <c r="G77" i="37"/>
  <c r="F74" i="37"/>
  <c r="R172" i="37"/>
  <c r="K33" i="37"/>
  <c r="K71" i="37" s="1"/>
  <c r="K180" i="37"/>
  <c r="R50" i="37"/>
  <c r="H172" i="37"/>
  <c r="H6" i="37"/>
  <c r="H173" i="37"/>
  <c r="R173" i="37" s="1"/>
  <c r="H12" i="37"/>
  <c r="N188" i="37"/>
  <c r="N213" i="37" s="1"/>
  <c r="R29" i="37"/>
  <c r="Y62" i="64"/>
  <c r="Y85" i="64"/>
  <c r="Y26" i="64"/>
  <c r="Y25" i="64"/>
  <c r="AR46" i="41"/>
  <c r="J21" i="37"/>
  <c r="K59" i="37"/>
  <c r="G65" i="37"/>
  <c r="P116" i="37"/>
  <c r="P96" i="37" s="1"/>
  <c r="P21" i="40" s="1"/>
  <c r="P59" i="40" s="1"/>
  <c r="M74" i="37"/>
  <c r="M69" i="37"/>
  <c r="M88" i="37" s="1"/>
  <c r="M13" i="40" s="1"/>
  <c r="M51" i="40" s="1"/>
  <c r="AS48" i="42"/>
  <c r="AQ48" i="42"/>
  <c r="AR48" i="42"/>
  <c r="AQ53" i="42"/>
  <c r="AR53" i="42"/>
  <c r="AK27" i="41"/>
  <c r="G92" i="37"/>
  <c r="G17" i="40" s="1"/>
  <c r="G55" i="40" s="1"/>
  <c r="K30" i="37"/>
  <c r="K68" i="37" s="1"/>
  <c r="T40" i="39"/>
  <c r="N59" i="37"/>
  <c r="P134" i="37"/>
  <c r="P78" i="40" s="1"/>
  <c r="P130" i="37"/>
  <c r="P74" i="40" s="1"/>
  <c r="P201" i="37"/>
  <c r="P73" i="37"/>
  <c r="AS24" i="42"/>
  <c r="AR24" i="42"/>
  <c r="AQ24" i="42"/>
  <c r="O40" i="37"/>
  <c r="F195" i="37"/>
  <c r="G87" i="37"/>
  <c r="G12" i="40" s="1"/>
  <c r="G50" i="40" s="1"/>
  <c r="F71" i="37"/>
  <c r="M39" i="39"/>
  <c r="M42" i="39" s="1"/>
  <c r="R58" i="37"/>
  <c r="I8" i="37"/>
  <c r="I17" i="37"/>
  <c r="I20" i="37"/>
  <c r="I173" i="37"/>
  <c r="I174" i="37" s="1"/>
  <c r="I211" i="37" s="1"/>
  <c r="I28" i="37"/>
  <c r="R28" i="37" s="1"/>
  <c r="I35" i="37"/>
  <c r="R35" i="37" s="1"/>
  <c r="I25" i="37"/>
  <c r="I34" i="37"/>
  <c r="I33" i="37"/>
  <c r="I71" i="37" s="1"/>
  <c r="M165" i="37"/>
  <c r="M160" i="37"/>
  <c r="F86" i="37"/>
  <c r="Y99" i="64"/>
  <c r="AR96" i="41"/>
  <c r="G91" i="37"/>
  <c r="R32" i="37"/>
  <c r="G74" i="37"/>
  <c r="F59" i="37"/>
  <c r="H180" i="37"/>
  <c r="R180" i="37" s="1"/>
  <c r="H29" i="37"/>
  <c r="H67" i="37" s="1"/>
  <c r="H38" i="37"/>
  <c r="H27" i="37"/>
  <c r="H30" i="37"/>
  <c r="H37" i="37"/>
  <c r="H75" i="37" s="1"/>
  <c r="H32" i="37"/>
  <c r="H70" i="37" s="1"/>
  <c r="R42" i="39"/>
  <c r="F19" i="56"/>
  <c r="P127" i="37"/>
  <c r="P198" i="37"/>
  <c r="W22" i="41"/>
  <c r="F87" i="37"/>
  <c r="AR84" i="41"/>
  <c r="AQ84" i="41"/>
  <c r="I66" i="37"/>
  <c r="K181" i="37"/>
  <c r="K212" i="37" s="1"/>
  <c r="K28" i="37"/>
  <c r="K66" i="37" s="1"/>
  <c r="K27" i="37"/>
  <c r="K65" i="37" s="1"/>
  <c r="K29" i="37"/>
  <c r="K67" i="37" s="1"/>
  <c r="K37" i="37"/>
  <c r="K75" i="37" s="1"/>
  <c r="K34" i="37"/>
  <c r="K72" i="37" s="1"/>
  <c r="K25" i="37"/>
  <c r="Q71" i="40"/>
  <c r="Q129" i="40" s="1"/>
  <c r="Q146" i="37"/>
  <c r="Q90" i="40" s="1"/>
  <c r="Q148" i="40" s="1"/>
  <c r="Q73" i="38"/>
  <c r="M90" i="37"/>
  <c r="M15" i="40" s="1"/>
  <c r="M53" i="40" s="1"/>
  <c r="O9" i="37"/>
  <c r="O171" i="37"/>
  <c r="Q38" i="39"/>
  <c r="O17" i="37"/>
  <c r="O74" i="37" s="1"/>
  <c r="O15" i="37"/>
  <c r="O14" i="37"/>
  <c r="O13" i="37"/>
  <c r="O70" i="37" s="1"/>
  <c r="AQ34" i="42"/>
  <c r="Q38" i="37"/>
  <c r="Q76" i="37" s="1"/>
  <c r="Q26" i="37"/>
  <c r="Q179" i="37"/>
  <c r="Q181" i="37" s="1"/>
  <c r="Q212" i="37" s="1"/>
  <c r="Q180" i="37"/>
  <c r="G165" i="37"/>
  <c r="I37" i="38"/>
  <c r="I136" i="38"/>
  <c r="I137" i="38"/>
  <c r="I139" i="38"/>
  <c r="AR29" i="42"/>
  <c r="K65" i="42"/>
  <c r="G40" i="55" s="1"/>
  <c r="P181" i="37"/>
  <c r="P212" i="37" s="1"/>
  <c r="M75" i="37"/>
  <c r="N173" i="37"/>
  <c r="N174" i="37" s="1"/>
  <c r="N211" i="37" s="1"/>
  <c r="O17" i="55" s="1"/>
  <c r="N19" i="48" s="1"/>
  <c r="N10" i="37"/>
  <c r="N8" i="37"/>
  <c r="N9" i="37"/>
  <c r="AS39" i="42"/>
  <c r="AQ39" i="42"/>
  <c r="AR44" i="42"/>
  <c r="AQ44" i="42"/>
  <c r="AQ151" i="41"/>
  <c r="AR151" i="41"/>
  <c r="AQ143" i="41"/>
  <c r="AR143" i="41"/>
  <c r="Q140" i="38"/>
  <c r="H139" i="38"/>
  <c r="K39" i="55"/>
  <c r="AQ152" i="41"/>
  <c r="AR153" i="41"/>
  <c r="AD122" i="67"/>
  <c r="AS122" i="67" s="1"/>
  <c r="AT122" i="67" s="1"/>
  <c r="AR62" i="42"/>
  <c r="Y168" i="64"/>
  <c r="Y171" i="64" s="1"/>
  <c r="AS62" i="42"/>
  <c r="AQ62" i="42"/>
  <c r="R4" i="39"/>
  <c r="M139" i="38"/>
  <c r="Q139" i="38"/>
  <c r="AQ43" i="42"/>
  <c r="AF207" i="37"/>
  <c r="AF214" i="37" s="1"/>
  <c r="AF215" i="37" s="1"/>
  <c r="J160" i="37"/>
  <c r="I160" i="37"/>
  <c r="O160" i="37"/>
  <c r="Q137" i="38"/>
  <c r="H137" i="38"/>
  <c r="F196" i="37" s="1"/>
  <c r="AQ58" i="42"/>
  <c r="AQ18" i="42"/>
  <c r="AQ30" i="42"/>
  <c r="AQ28" i="42"/>
  <c r="H136" i="38"/>
  <c r="F124" i="37" s="1"/>
  <c r="AQ56" i="42"/>
  <c r="AR28" i="42"/>
  <c r="AS38" i="42"/>
  <c r="AQ133" i="41"/>
  <c r="AQ34" i="41"/>
  <c r="X16" i="39"/>
  <c r="AD232" i="67"/>
  <c r="S65" i="42"/>
  <c r="O40" i="55" s="1"/>
  <c r="AR93" i="81"/>
  <c r="AF90" i="81"/>
  <c r="AF82" i="81" s="1"/>
  <c r="V65" i="42"/>
  <c r="W13" i="42"/>
  <c r="AQ129" i="41"/>
  <c r="AD9" i="67"/>
  <c r="AS113" i="67"/>
  <c r="AT113" i="67" s="1"/>
  <c r="AS94" i="67"/>
  <c r="AT94" i="67" s="1"/>
  <c r="AD23" i="67"/>
  <c r="AS23" i="67" s="1"/>
  <c r="AT23" i="67" s="1"/>
  <c r="AR122" i="67"/>
  <c r="F22" i="56"/>
  <c r="U7" i="84"/>
  <c r="AB8" i="84"/>
  <c r="AR9" i="67"/>
  <c r="AB225" i="37"/>
  <c r="AC130" i="81"/>
  <c r="AE61" i="81"/>
  <c r="AD61" i="81" s="1"/>
  <c r="AJ83" i="81"/>
  <c r="AJ88" i="81"/>
  <c r="AK88" i="81"/>
  <c r="AK83" i="81" s="1"/>
  <c r="AG88" i="81"/>
  <c r="AE88" i="81"/>
  <c r="AE82" i="81" s="1"/>
  <c r="AI88" i="81"/>
  <c r="AI83" i="81" s="1"/>
  <c r="AS201" i="67"/>
  <c r="AT201" i="67" s="1"/>
  <c r="AR41" i="67"/>
  <c r="AS41" i="67" s="1"/>
  <c r="AT41" i="67" s="1"/>
  <c r="AO101" i="41"/>
  <c r="AR63" i="42"/>
  <c r="U221" i="37"/>
  <c r="U223" i="37" s="1"/>
  <c r="AA221" i="37"/>
  <c r="AA227" i="37" s="1"/>
  <c r="AA229" i="37" s="1"/>
  <c r="X221" i="37"/>
  <c r="X223" i="37" s="1"/>
  <c r="AQ90" i="41"/>
  <c r="AF134" i="81"/>
  <c r="AR59" i="81"/>
  <c r="AS193" i="67"/>
  <c r="AT193" i="67" s="1"/>
  <c r="AR232" i="67"/>
  <c r="Y221" i="37"/>
  <c r="Y223" i="37" s="1"/>
  <c r="W221" i="37"/>
  <c r="AQ198" i="41"/>
  <c r="AR198" i="41"/>
  <c r="AR203" i="41"/>
  <c r="AS36" i="67"/>
  <c r="AT36" i="67" s="1"/>
  <c r="AS169" i="67"/>
  <c r="AT169" i="67" s="1"/>
  <c r="AR242" i="67"/>
  <c r="AS242" i="67" s="1"/>
  <c r="AT242" i="67" s="1"/>
  <c r="Z227" i="37"/>
  <c r="Z229" i="37" s="1"/>
  <c r="AO157" i="41"/>
  <c r="AD226" i="37"/>
  <c r="AD227" i="37" s="1"/>
  <c r="AD229" i="37" s="1"/>
  <c r="F24" i="56"/>
  <c r="F23" i="56" s="1"/>
  <c r="E25" i="48" s="1"/>
  <c r="R68" i="72"/>
  <c r="R80" i="72" s="1"/>
  <c r="AF59" i="37"/>
  <c r="AF160" i="37"/>
  <c r="AS63" i="42"/>
  <c r="AQ63" i="42"/>
  <c r="O210" i="41"/>
  <c r="AF48" i="69"/>
  <c r="AR90" i="41"/>
  <c r="Y70" i="64"/>
  <c r="AE228" i="37"/>
  <c r="AE229" i="37" s="1"/>
  <c r="AQ163" i="41"/>
  <c r="AR163" i="41"/>
  <c r="AQ167" i="41"/>
  <c r="K22" i="52"/>
  <c r="AI8" i="81"/>
  <c r="AD106" i="81"/>
  <c r="AE105" i="81"/>
  <c r="AG111" i="81"/>
  <c r="AQ111" i="81"/>
  <c r="AP111" i="81"/>
  <c r="AL111" i="81"/>
  <c r="AN111" i="81"/>
  <c r="AN110" i="81" s="1"/>
  <c r="AN104" i="81" s="1"/>
  <c r="AN139" i="81" s="1"/>
  <c r="AM111" i="81"/>
  <c r="AM110" i="81" s="1"/>
  <c r="AI111" i="81"/>
  <c r="AI110" i="81" s="1"/>
  <c r="AI104" i="81" s="1"/>
  <c r="AI139" i="81" s="1"/>
  <c r="BB20" i="81"/>
  <c r="BC20" i="81" s="1"/>
  <c r="K5" i="82"/>
  <c r="K62" i="82" s="1"/>
  <c r="J9" i="48"/>
  <c r="R9" i="48" s="1"/>
  <c r="AJ105" i="65"/>
  <c r="AR125" i="65"/>
  <c r="AR124" i="65" s="1"/>
  <c r="AQ124" i="65"/>
  <c r="AR120" i="65"/>
  <c r="AS120" i="65" s="1"/>
  <c r="AG102" i="65"/>
  <c r="AR104" i="65"/>
  <c r="AR103" i="65"/>
  <c r="AR102" i="65" s="1"/>
  <c r="AJ102" i="65"/>
  <c r="U225" i="37"/>
  <c r="AL90" i="81"/>
  <c r="AL115" i="81"/>
  <c r="AO115" i="81"/>
  <c r="AO110" i="81" s="1"/>
  <c r="AO104" i="81" s="1"/>
  <c r="AO139" i="81" s="1"/>
  <c r="AN115" i="81"/>
  <c r="AM115" i="81"/>
  <c r="AG115" i="81"/>
  <c r="AP115" i="81"/>
  <c r="AQ115" i="81"/>
  <c r="AK115" i="81"/>
  <c r="AV13" i="81"/>
  <c r="BB13" i="81" s="1"/>
  <c r="BC13" i="81" s="1"/>
  <c r="AV56" i="81"/>
  <c r="Y84" i="64"/>
  <c r="Y74" i="64" s="1"/>
  <c r="Y16" i="64"/>
  <c r="Y6" i="64" s="1"/>
  <c r="Y170" i="64"/>
  <c r="AN130" i="65"/>
  <c r="AN84" i="65"/>
  <c r="AQ205" i="41"/>
  <c r="AS27" i="81"/>
  <c r="AM90" i="81"/>
  <c r="AM128" i="81" s="1"/>
  <c r="AM135" i="81" s="1"/>
  <c r="AR95" i="81"/>
  <c r="E14" i="82"/>
  <c r="E25" i="82" s="1"/>
  <c r="AR110" i="65"/>
  <c r="AR61" i="41"/>
  <c r="AQ168" i="41"/>
  <c r="AK110" i="81"/>
  <c r="AK104" i="81" s="1"/>
  <c r="AK139" i="81" s="1"/>
  <c r="AE116" i="81"/>
  <c r="AS116" i="81" s="1"/>
  <c r="AD118" i="81"/>
  <c r="BB17" i="81"/>
  <c r="BC17" i="81" s="1"/>
  <c r="AV33" i="81"/>
  <c r="BB33" i="81" s="1"/>
  <c r="BC33" i="81" s="1"/>
  <c r="AR90" i="65"/>
  <c r="AR117" i="65"/>
  <c r="W17" i="41"/>
  <c r="AO90" i="81"/>
  <c r="AO132" i="81" s="1"/>
  <c r="AR98" i="81"/>
  <c r="S51" i="82"/>
  <c r="AF165" i="37"/>
  <c r="AJ8" i="65"/>
  <c r="AJ5" i="65" s="1"/>
  <c r="I4" i="39"/>
  <c r="BB31" i="81"/>
  <c r="BC31" i="81" s="1"/>
  <c r="AV34" i="81"/>
  <c r="BB34" i="81" s="1"/>
  <c r="BC34" i="81" s="1"/>
  <c r="K19" i="82"/>
  <c r="E7" i="83"/>
  <c r="AE134" i="65"/>
  <c r="AO130" i="65"/>
  <c r="J5" i="82"/>
  <c r="H38" i="48"/>
  <c r="AI84" i="65"/>
  <c r="R186" i="63"/>
  <c r="R78" i="63"/>
  <c r="BB64" i="81"/>
  <c r="BC64" i="81" s="1"/>
  <c r="AV32" i="81"/>
  <c r="M9" i="82"/>
  <c r="N34" i="82"/>
  <c r="E19" i="83"/>
  <c r="R18" i="83"/>
  <c r="AG105" i="65"/>
  <c r="AD38" i="65"/>
  <c r="BB63" i="81"/>
  <c r="BC63" i="81" s="1"/>
  <c r="S23" i="82"/>
  <c r="AM105" i="65"/>
  <c r="AV22" i="81"/>
  <c r="BB22" i="81" s="1"/>
  <c r="BC22" i="81" s="1"/>
  <c r="O19" i="83"/>
  <c r="O7" i="83" s="1"/>
  <c r="AE117" i="65"/>
  <c r="AR24" i="65"/>
  <c r="AF151" i="40"/>
  <c r="BB12" i="81"/>
  <c r="BC12" i="81" s="1"/>
  <c r="J22" i="55"/>
  <c r="W8" i="41"/>
  <c r="AQ8" i="41" s="1"/>
  <c r="W10" i="41"/>
  <c r="R198" i="63"/>
  <c r="R18" i="63"/>
  <c r="R42" i="63"/>
  <c r="R248" i="63" s="1"/>
  <c r="R150" i="63"/>
  <c r="W9" i="41"/>
  <c r="AQ9" i="41" s="1"/>
  <c r="E10" i="85"/>
  <c r="W7" i="42"/>
  <c r="W8" i="42"/>
  <c r="N65" i="42"/>
  <c r="J39" i="55"/>
  <c r="W16" i="41"/>
  <c r="AR8" i="41"/>
  <c r="K22" i="55"/>
  <c r="W7" i="41"/>
  <c r="K40" i="55"/>
  <c r="J42" i="48" s="1"/>
  <c r="J41" i="48"/>
  <c r="R39" i="55"/>
  <c r="W6" i="42"/>
  <c r="M39" i="55"/>
  <c r="M40" i="55" s="1"/>
  <c r="L42" i="48" s="1"/>
  <c r="I28" i="55"/>
  <c r="Q28" i="55"/>
  <c r="W77" i="41"/>
  <c r="M28" i="55"/>
  <c r="Q71" i="41"/>
  <c r="I30" i="48"/>
  <c r="Q30" i="48"/>
  <c r="R27" i="55"/>
  <c r="R30" i="55"/>
  <c r="L22" i="55"/>
  <c r="AR10" i="41"/>
  <c r="AQ10" i="41"/>
  <c r="W73" i="41"/>
  <c r="K71" i="41"/>
  <c r="G28" i="55"/>
  <c r="W74" i="41"/>
  <c r="K28" i="55"/>
  <c r="W75" i="41"/>
  <c r="N22" i="55"/>
  <c r="R65" i="42"/>
  <c r="W5" i="42"/>
  <c r="N39" i="55"/>
  <c r="L28" i="55"/>
  <c r="W72" i="41"/>
  <c r="P71" i="41"/>
  <c r="W79" i="41"/>
  <c r="W14" i="41"/>
  <c r="H22" i="55"/>
  <c r="N30" i="48"/>
  <c r="N42" i="48"/>
  <c r="N40" i="48" s="1"/>
  <c r="O38" i="55"/>
  <c r="W13" i="41"/>
  <c r="G22" i="55"/>
  <c r="R40" i="55"/>
  <c r="Q42" i="48" s="1"/>
  <c r="W10" i="42"/>
  <c r="W11" i="42"/>
  <c r="W12" i="42"/>
  <c r="AQ13" i="42"/>
  <c r="AS13" i="42"/>
  <c r="AR13" i="42"/>
  <c r="W80" i="41"/>
  <c r="W12" i="41"/>
  <c r="W76" i="41"/>
  <c r="W78" i="41"/>
  <c r="Q163" i="63"/>
  <c r="Q151" i="63"/>
  <c r="Q139" i="63"/>
  <c r="R17" i="63"/>
  <c r="L40" i="55" l="1"/>
  <c r="K42" i="48" s="1"/>
  <c r="H40" i="48"/>
  <c r="AR9" i="41"/>
  <c r="J40" i="55"/>
  <c r="I42" i="48" s="1"/>
  <c r="N40" i="55"/>
  <c r="M42" i="48" s="1"/>
  <c r="I38" i="55"/>
  <c r="H89" i="37"/>
  <c r="H14" i="40" s="1"/>
  <c r="H52" i="40" s="1"/>
  <c r="H109" i="37"/>
  <c r="R70" i="37"/>
  <c r="J105" i="37"/>
  <c r="J85" i="37"/>
  <c r="J10" i="40" s="1"/>
  <c r="J48" i="40" s="1"/>
  <c r="F68" i="40"/>
  <c r="F143" i="37"/>
  <c r="K114" i="37"/>
  <c r="K94" i="37"/>
  <c r="K19" i="40" s="1"/>
  <c r="K57" i="40" s="1"/>
  <c r="K222" i="37"/>
  <c r="M34" i="39"/>
  <c r="O8" i="40"/>
  <c r="Q115" i="37"/>
  <c r="Q205" i="37" s="1"/>
  <c r="K110" i="37"/>
  <c r="K90" i="37"/>
  <c r="K15" i="40" s="1"/>
  <c r="K53" i="40" s="1"/>
  <c r="K104" i="37"/>
  <c r="K84" i="37"/>
  <c r="K9" i="40" s="1"/>
  <c r="K47" i="40" s="1"/>
  <c r="K63" i="82"/>
  <c r="K61" i="82"/>
  <c r="E32" i="82"/>
  <c r="E43" i="82" s="1"/>
  <c r="E47" i="82" s="1"/>
  <c r="E62" i="82"/>
  <c r="E58" i="82"/>
  <c r="AD130" i="81"/>
  <c r="AD8" i="81"/>
  <c r="AD128" i="81"/>
  <c r="AD135" i="81" s="1"/>
  <c r="F19" i="40"/>
  <c r="L12" i="40"/>
  <c r="AD129" i="65"/>
  <c r="AD136" i="65" s="1"/>
  <c r="AD8" i="65"/>
  <c r="AD134" i="65"/>
  <c r="AQ105" i="65"/>
  <c r="AQ129" i="65"/>
  <c r="AQ136" i="65" s="1"/>
  <c r="AB224" i="37"/>
  <c r="AB226" i="37" s="1"/>
  <c r="AB227" i="37" s="1"/>
  <c r="AB229" i="37" s="1"/>
  <c r="J167" i="40"/>
  <c r="J169" i="40" s="1"/>
  <c r="J161" i="40"/>
  <c r="Q40" i="37"/>
  <c r="Q64" i="37"/>
  <c r="O174" i="37"/>
  <c r="O211" i="37" s="1"/>
  <c r="R171" i="37"/>
  <c r="R174" i="37" s="1"/>
  <c r="R211" i="37" s="1"/>
  <c r="K111" i="37"/>
  <c r="K91" i="37"/>
  <c r="K16" i="40" s="1"/>
  <c r="K54" i="40" s="1"/>
  <c r="I105" i="37"/>
  <c r="I85" i="37"/>
  <c r="I10" i="40" s="1"/>
  <c r="I48" i="40" s="1"/>
  <c r="M167" i="40"/>
  <c r="M169" i="40" s="1"/>
  <c r="M161" i="40"/>
  <c r="I77" i="37"/>
  <c r="R20" i="37"/>
  <c r="G104" i="37"/>
  <c r="G84" i="37"/>
  <c r="G9" i="40" s="1"/>
  <c r="G47" i="40" s="1"/>
  <c r="K13" i="64"/>
  <c r="K17" i="64"/>
  <c r="K16" i="64"/>
  <c r="K41" i="41"/>
  <c r="K42" i="41"/>
  <c r="K14" i="64"/>
  <c r="K45" i="41"/>
  <c r="H50" i="39"/>
  <c r="K21" i="64"/>
  <c r="K24" i="64"/>
  <c r="K27" i="64"/>
  <c r="K47" i="41"/>
  <c r="K9" i="64"/>
  <c r="K12" i="64"/>
  <c r="K7" i="64"/>
  <c r="K22" i="64"/>
  <c r="K15" i="64"/>
  <c r="K11" i="64"/>
  <c r="K10" i="64"/>
  <c r="K8" i="64"/>
  <c r="H115" i="37"/>
  <c r="H205" i="37" s="1"/>
  <c r="H95" i="37"/>
  <c r="H20" i="40" s="1"/>
  <c r="H58" i="40" s="1"/>
  <c r="R76" i="37"/>
  <c r="M125" i="37"/>
  <c r="M196" i="37"/>
  <c r="J115" i="37"/>
  <c r="J205" i="37" s="1"/>
  <c r="R31" i="37"/>
  <c r="J69" i="37"/>
  <c r="J88" i="37" s="1"/>
  <c r="J13" i="40" s="1"/>
  <c r="J51" i="40" s="1"/>
  <c r="G70" i="40"/>
  <c r="G145" i="37"/>
  <c r="G14" i="52"/>
  <c r="I14" i="52" s="1"/>
  <c r="E15" i="52"/>
  <c r="F14" i="52"/>
  <c r="H14" i="52" s="1"/>
  <c r="I33" i="82"/>
  <c r="I43" i="82"/>
  <c r="I47" i="82" s="1"/>
  <c r="I49" i="82" s="1"/>
  <c r="J107" i="37"/>
  <c r="J87" i="37"/>
  <c r="J12" i="40" s="1"/>
  <c r="J50" i="40" s="1"/>
  <c r="G114" i="37"/>
  <c r="G94" i="37" s="1"/>
  <c r="R75" i="37"/>
  <c r="L135" i="37"/>
  <c r="L206" i="37"/>
  <c r="F48" i="40"/>
  <c r="R29" i="40"/>
  <c r="E8" i="84"/>
  <c r="G46" i="40"/>
  <c r="K53" i="52"/>
  <c r="H73" i="40"/>
  <c r="H148" i="37"/>
  <c r="H92" i="40" s="1"/>
  <c r="AL33" i="40"/>
  <c r="AM33" i="40"/>
  <c r="G14" i="84"/>
  <c r="I58" i="40"/>
  <c r="K14" i="84"/>
  <c r="M58" i="40"/>
  <c r="P151" i="37"/>
  <c r="P95" i="40" s="1"/>
  <c r="P153" i="40" s="1"/>
  <c r="P76" i="40"/>
  <c r="P134" i="40" s="1"/>
  <c r="R160" i="37"/>
  <c r="H161" i="40"/>
  <c r="H167" i="40"/>
  <c r="AR134" i="65"/>
  <c r="AS24" i="65"/>
  <c r="AS8" i="65" s="1"/>
  <c r="AM104" i="81"/>
  <c r="AM139" i="81" s="1"/>
  <c r="AM129" i="81"/>
  <c r="O66" i="37"/>
  <c r="O21" i="37"/>
  <c r="L42" i="39"/>
  <c r="T39" i="39"/>
  <c r="U99" i="41"/>
  <c r="Q51" i="55"/>
  <c r="P53" i="48" s="1"/>
  <c r="AS117" i="65"/>
  <c r="AE105" i="65"/>
  <c r="AE129" i="65"/>
  <c r="AQ132" i="65"/>
  <c r="V155" i="41" s="1"/>
  <c r="AR17" i="41"/>
  <c r="AQ17" i="41"/>
  <c r="AN83" i="65"/>
  <c r="AN129" i="65"/>
  <c r="AN136" i="65" s="1"/>
  <c r="E26" i="52"/>
  <c r="E30" i="52"/>
  <c r="F30" i="52" s="1"/>
  <c r="AD82" i="81"/>
  <c r="U224" i="37"/>
  <c r="U226" i="37" s="1"/>
  <c r="U227" i="37" s="1"/>
  <c r="U229" i="37" s="1"/>
  <c r="AF60" i="40"/>
  <c r="AH60" i="40" s="1"/>
  <c r="E26" i="48"/>
  <c r="N65" i="37"/>
  <c r="N21" i="37"/>
  <c r="K106" i="37"/>
  <c r="K86" i="37"/>
  <c r="K11" i="40" s="1"/>
  <c r="K49" i="40" s="1"/>
  <c r="G93" i="37"/>
  <c r="G18" i="40" s="1"/>
  <c r="G56" i="40" s="1"/>
  <c r="G113" i="37"/>
  <c r="I110" i="37"/>
  <c r="I90" i="37" s="1"/>
  <c r="I15" i="40" s="1"/>
  <c r="I53" i="40" s="1"/>
  <c r="I21" i="37"/>
  <c r="I65" i="37"/>
  <c r="R8" i="37"/>
  <c r="H69" i="37"/>
  <c r="R12" i="37"/>
  <c r="F113" i="37"/>
  <c r="F192" i="37"/>
  <c r="F153" i="37"/>
  <c r="F140" i="37"/>
  <c r="G16" i="56"/>
  <c r="G74" i="40"/>
  <c r="F202" i="37"/>
  <c r="F131" i="37"/>
  <c r="J83" i="37"/>
  <c r="J8" i="40" s="1"/>
  <c r="J46" i="40" s="1"/>
  <c r="J103" i="37"/>
  <c r="AK101" i="41"/>
  <c r="J109" i="37"/>
  <c r="J89" i="37" s="1"/>
  <c r="J14" i="40" s="1"/>
  <c r="J52" i="40" s="1"/>
  <c r="R26" i="37"/>
  <c r="AN129" i="81"/>
  <c r="F128" i="37"/>
  <c r="F199" i="37"/>
  <c r="I57" i="82"/>
  <c r="I59" i="82"/>
  <c r="N9" i="84"/>
  <c r="P49" i="40"/>
  <c r="G9" i="84"/>
  <c r="I49" i="40"/>
  <c r="AO129" i="81"/>
  <c r="P46" i="40"/>
  <c r="Q76" i="40"/>
  <c r="Q134" i="40" s="1"/>
  <c r="Q151" i="37"/>
  <c r="Q95" i="40" s="1"/>
  <c r="Q153" i="40" s="1"/>
  <c r="N13" i="84"/>
  <c r="P13" i="84" s="1"/>
  <c r="R13" i="84" s="1"/>
  <c r="P57" i="40"/>
  <c r="N14" i="84"/>
  <c r="P58" i="40"/>
  <c r="J13" i="84"/>
  <c r="L57" i="40"/>
  <c r="AR105" i="65"/>
  <c r="AR132" i="65"/>
  <c r="AS132" i="65" s="1"/>
  <c r="AS124" i="65"/>
  <c r="R34" i="39"/>
  <c r="P222" i="37"/>
  <c r="Q53" i="39"/>
  <c r="Q46" i="39"/>
  <c r="O77" i="40"/>
  <c r="O152" i="37"/>
  <c r="O96" i="40" s="1"/>
  <c r="AI83" i="65"/>
  <c r="AI130" i="65"/>
  <c r="AI129" i="65"/>
  <c r="AI136" i="65" s="1"/>
  <c r="O51" i="55"/>
  <c r="N53" i="48" s="1"/>
  <c r="S99" i="41"/>
  <c r="AJ134" i="65"/>
  <c r="AJ129" i="65"/>
  <c r="AJ136" i="65" s="1"/>
  <c r="AJ83" i="65"/>
  <c r="AL110" i="81"/>
  <c r="W223" i="37"/>
  <c r="W227" i="37"/>
  <c r="W229" i="37" s="1"/>
  <c r="AG83" i="81"/>
  <c r="AR88" i="81"/>
  <c r="F14" i="56"/>
  <c r="F25" i="56" s="1"/>
  <c r="AF132" i="81"/>
  <c r="AF128" i="81"/>
  <c r="AF135" i="81" s="1"/>
  <c r="AR90" i="81"/>
  <c r="AR132" i="81" s="1"/>
  <c r="AS132" i="81" s="1"/>
  <c r="N67" i="37"/>
  <c r="R10" i="37"/>
  <c r="O109" i="37"/>
  <c r="O89" i="37" s="1"/>
  <c r="O14" i="40" s="1"/>
  <c r="O52" i="40" s="1"/>
  <c r="AA223" i="37"/>
  <c r="F12" i="40"/>
  <c r="H114" i="37"/>
  <c r="R114" i="37" s="1"/>
  <c r="R34" i="37"/>
  <c r="I72" i="37"/>
  <c r="K107" i="37"/>
  <c r="G116" i="37"/>
  <c r="R77" i="37"/>
  <c r="G125" i="37"/>
  <c r="G196" i="37"/>
  <c r="F17" i="40"/>
  <c r="J106" i="37"/>
  <c r="F30" i="55"/>
  <c r="E30" i="48"/>
  <c r="J40" i="37"/>
  <c r="G63" i="82"/>
  <c r="G61" i="82"/>
  <c r="F89" i="37"/>
  <c r="H132" i="37"/>
  <c r="H203" i="37"/>
  <c r="K58" i="82"/>
  <c r="K103" i="37"/>
  <c r="R64" i="37"/>
  <c r="I103" i="37"/>
  <c r="I83" i="37" s="1"/>
  <c r="F15" i="55"/>
  <c r="L126" i="37"/>
  <c r="L197" i="37"/>
  <c r="R28" i="40"/>
  <c r="H54" i="40"/>
  <c r="R35" i="40"/>
  <c r="R34" i="40"/>
  <c r="J148" i="37"/>
  <c r="J92" i="40" s="1"/>
  <c r="J73" i="40"/>
  <c r="AO82" i="81"/>
  <c r="Q57" i="82"/>
  <c r="Q59" i="82"/>
  <c r="L46" i="40"/>
  <c r="D14" i="84"/>
  <c r="F58" i="40"/>
  <c r="R39" i="40"/>
  <c r="R40" i="40"/>
  <c r="F59" i="40"/>
  <c r="R27" i="40"/>
  <c r="R123" i="40"/>
  <c r="Q128" i="37"/>
  <c r="Q199" i="37"/>
  <c r="AL132" i="81"/>
  <c r="AL82" i="81"/>
  <c r="AI129" i="81"/>
  <c r="AI128" i="81"/>
  <c r="AI135" i="81" s="1"/>
  <c r="AI82" i="81"/>
  <c r="G78" i="40"/>
  <c r="P43" i="82"/>
  <c r="P47" i="82" s="1"/>
  <c r="P49" i="82" s="1"/>
  <c r="P33" i="82"/>
  <c r="F133" i="37"/>
  <c r="F204" i="37"/>
  <c r="N62" i="82"/>
  <c r="N43" i="82"/>
  <c r="N47" i="82" s="1"/>
  <c r="N49" i="82" s="1"/>
  <c r="N58" i="82"/>
  <c r="S34" i="82"/>
  <c r="H36" i="48"/>
  <c r="R36" i="48" s="1"/>
  <c r="R38" i="48"/>
  <c r="AR115" i="81"/>
  <c r="AP110" i="81"/>
  <c r="AK82" i="81"/>
  <c r="AK128" i="81"/>
  <c r="AK135" i="81" s="1"/>
  <c r="X227" i="37"/>
  <c r="X229" i="37" s="1"/>
  <c r="AS9" i="67"/>
  <c r="AT9" i="67" s="1"/>
  <c r="O127" i="37"/>
  <c r="O198" i="37"/>
  <c r="O71" i="37"/>
  <c r="R14" i="37"/>
  <c r="K85" i="37"/>
  <c r="K10" i="40" s="1"/>
  <c r="K48" i="40" s="1"/>
  <c r="K105" i="37"/>
  <c r="AR22" i="41"/>
  <c r="AQ22" i="41"/>
  <c r="R30" i="37"/>
  <c r="H68" i="37"/>
  <c r="G16" i="40"/>
  <c r="I40" i="37"/>
  <c r="I63" i="37"/>
  <c r="R25" i="37"/>
  <c r="J63" i="37"/>
  <c r="H63" i="37"/>
  <c r="H21" i="37"/>
  <c r="R6" i="37"/>
  <c r="J112" i="37"/>
  <c r="G86" i="37"/>
  <c r="G11" i="40" s="1"/>
  <c r="G49" i="40" s="1"/>
  <c r="H25" i="82"/>
  <c r="S14" i="82"/>
  <c r="R59" i="37"/>
  <c r="J114" i="37"/>
  <c r="R39" i="37"/>
  <c r="J77" i="37"/>
  <c r="H124" i="37"/>
  <c r="H195" i="37"/>
  <c r="M102" i="37"/>
  <c r="M82" i="37"/>
  <c r="M78" i="37"/>
  <c r="L43" i="82"/>
  <c r="L47" i="82" s="1"/>
  <c r="L49" i="82" s="1"/>
  <c r="L33" i="82"/>
  <c r="G57" i="82"/>
  <c r="G59" i="82"/>
  <c r="P40" i="55"/>
  <c r="I73" i="37"/>
  <c r="H93" i="37"/>
  <c r="H18" i="40" s="1"/>
  <c r="H56" i="40" s="1"/>
  <c r="Q102" i="37"/>
  <c r="Q78" i="37"/>
  <c r="Q82" i="37"/>
  <c r="N66" i="40"/>
  <c r="N141" i="37"/>
  <c r="AS106" i="40"/>
  <c r="AU106" i="40"/>
  <c r="AO128" i="81"/>
  <c r="AO135" i="81" s="1"/>
  <c r="Y227" i="37"/>
  <c r="Y229" i="37" s="1"/>
  <c r="AL114" i="40"/>
  <c r="AM114" i="40"/>
  <c r="N66" i="37"/>
  <c r="R9" i="37"/>
  <c r="I74" i="37"/>
  <c r="R17" i="37"/>
  <c r="F7" i="40"/>
  <c r="J84" i="37"/>
  <c r="J9" i="40" s="1"/>
  <c r="J47" i="40" s="1"/>
  <c r="J104" i="37"/>
  <c r="R31" i="40"/>
  <c r="O13" i="84"/>
  <c r="Q57" i="40"/>
  <c r="O58" i="52"/>
  <c r="P57" i="52"/>
  <c r="M19" i="82"/>
  <c r="M25" i="82"/>
  <c r="S9" i="82"/>
  <c r="J62" i="82"/>
  <c r="S5" i="82"/>
  <c r="J58" i="82"/>
  <c r="Y104" i="64"/>
  <c r="Y172" i="64" s="1"/>
  <c r="AQ110" i="81"/>
  <c r="O196" i="37"/>
  <c r="O125" i="37"/>
  <c r="K198" i="37"/>
  <c r="K127" i="37"/>
  <c r="M114" i="37"/>
  <c r="M94" i="37" s="1"/>
  <c r="M19" i="40" s="1"/>
  <c r="M57" i="40" s="1"/>
  <c r="R165" i="37"/>
  <c r="O72" i="37"/>
  <c r="R15" i="37"/>
  <c r="H40" i="37"/>
  <c r="H65" i="37"/>
  <c r="R27" i="37"/>
  <c r="F110" i="37"/>
  <c r="R71" i="37"/>
  <c r="P112" i="37"/>
  <c r="P92" i="37" s="1"/>
  <c r="P17" i="40" s="1"/>
  <c r="P55" i="40" s="1"/>
  <c r="M113" i="37"/>
  <c r="M93" i="37"/>
  <c r="M18" i="40" s="1"/>
  <c r="M56" i="40" s="1"/>
  <c r="H174" i="37"/>
  <c r="H211" i="37" s="1"/>
  <c r="R59" i="82"/>
  <c r="R57" i="82"/>
  <c r="G78" i="37"/>
  <c r="G102" i="37"/>
  <c r="Y52" i="64"/>
  <c r="J93" i="37"/>
  <c r="J18" i="40" s="1"/>
  <c r="J56" i="40" s="1"/>
  <c r="J113" i="37"/>
  <c r="K116" i="37"/>
  <c r="R36" i="37"/>
  <c r="L61" i="82"/>
  <c r="L63" i="82"/>
  <c r="M130" i="37"/>
  <c r="M74" i="40" s="1"/>
  <c r="M134" i="37"/>
  <c r="M78" i="40" s="1"/>
  <c r="M201" i="37"/>
  <c r="K43" i="82"/>
  <c r="K47" i="82" s="1"/>
  <c r="K49" i="82" s="1"/>
  <c r="K33" i="82"/>
  <c r="R13" i="37"/>
  <c r="AR84" i="65"/>
  <c r="N8" i="40"/>
  <c r="K8" i="84"/>
  <c r="M46" i="40"/>
  <c r="G128" i="37"/>
  <c r="G199" i="37"/>
  <c r="H8" i="40"/>
  <c r="P45" i="40"/>
  <c r="Q63" i="82"/>
  <c r="Q61" i="82"/>
  <c r="L14" i="84"/>
  <c r="N58" i="40"/>
  <c r="M116" i="37"/>
  <c r="M96" i="37"/>
  <c r="M21" i="40" s="1"/>
  <c r="M59" i="40" s="1"/>
  <c r="Q24" i="64"/>
  <c r="Q8" i="64"/>
  <c r="Q16" i="64"/>
  <c r="Q7" i="64"/>
  <c r="Q12" i="64"/>
  <c r="Q10" i="64"/>
  <c r="Q42" i="41"/>
  <c r="Q45" i="41"/>
  <c r="Q9" i="64"/>
  <c r="N50" i="39"/>
  <c r="Q13" i="64"/>
  <c r="Q22" i="64"/>
  <c r="Q41" i="41"/>
  <c r="Q11" i="64"/>
  <c r="Q21" i="64"/>
  <c r="Q17" i="64"/>
  <c r="Q47" i="41"/>
  <c r="Q14" i="64"/>
  <c r="Q15" i="64"/>
  <c r="Q27" i="64"/>
  <c r="P51" i="55"/>
  <c r="O53" i="48" s="1"/>
  <c r="T99" i="41"/>
  <c r="AG134" i="65"/>
  <c r="AG83" i="65"/>
  <c r="AG129" i="65"/>
  <c r="AG136" i="65" s="1"/>
  <c r="AR111" i="81"/>
  <c r="AG110" i="81"/>
  <c r="AD88" i="81"/>
  <c r="AK129" i="81"/>
  <c r="O161" i="40"/>
  <c r="O167" i="40"/>
  <c r="O169" i="40" s="1"/>
  <c r="O113" i="37"/>
  <c r="O93" i="37" s="1"/>
  <c r="O18" i="40" s="1"/>
  <c r="O56" i="40" s="1"/>
  <c r="P146" i="37"/>
  <c r="P90" i="40" s="1"/>
  <c r="P148" i="40" s="1"/>
  <c r="P71" i="40"/>
  <c r="P129" i="40" s="1"/>
  <c r="R38" i="37"/>
  <c r="F125" i="37"/>
  <c r="G105" i="37"/>
  <c r="G85" i="37" s="1"/>
  <c r="G205" i="37"/>
  <c r="R115" i="37"/>
  <c r="H181" i="37"/>
  <c r="H212" i="37" s="1"/>
  <c r="AR8" i="65"/>
  <c r="AR5" i="65" s="1"/>
  <c r="H38" i="55"/>
  <c r="G41" i="48"/>
  <c r="G40" i="48" s="1"/>
  <c r="H17" i="55"/>
  <c r="R37" i="37"/>
  <c r="M99" i="41"/>
  <c r="I51" i="55"/>
  <c r="H53" i="48" s="1"/>
  <c r="G89" i="37"/>
  <c r="G14" i="40" s="1"/>
  <c r="G52" i="40" s="1"/>
  <c r="J9" i="84"/>
  <c r="L49" i="40"/>
  <c r="Q49" i="40"/>
  <c r="AL32" i="40"/>
  <c r="AM32" i="40"/>
  <c r="R38" i="40"/>
  <c r="M14" i="84"/>
  <c r="O58" i="40"/>
  <c r="Q201" i="37"/>
  <c r="Q130" i="37"/>
  <c r="Q74" i="40" s="1"/>
  <c r="Q134" i="37"/>
  <c r="Q78" i="40" s="1"/>
  <c r="AE130" i="81"/>
  <c r="AS130" i="81" s="1"/>
  <c r="AE8" i="81"/>
  <c r="AE128" i="81"/>
  <c r="AS61" i="81"/>
  <c r="G127" i="37"/>
  <c r="G198" i="37"/>
  <c r="J91" i="37"/>
  <c r="J16" i="40" s="1"/>
  <c r="J54" i="40" s="1"/>
  <c r="J111" i="37"/>
  <c r="BC6" i="81"/>
  <c r="AS134" i="65"/>
  <c r="AM132" i="81"/>
  <c r="AM82" i="81"/>
  <c r="AE104" i="81"/>
  <c r="AS105" i="81"/>
  <c r="AE129" i="81"/>
  <c r="AR134" i="81"/>
  <c r="AS134" i="81" s="1"/>
  <c r="AS59" i="81"/>
  <c r="AS8" i="81" s="1"/>
  <c r="AR8" i="81"/>
  <c r="AJ82" i="81"/>
  <c r="AJ129" i="81"/>
  <c r="AJ128" i="81"/>
  <c r="AJ135" i="81" s="1"/>
  <c r="AS232" i="67"/>
  <c r="AT232" i="67" s="1"/>
  <c r="I167" i="40"/>
  <c r="I169" i="40" s="1"/>
  <c r="I161" i="40"/>
  <c r="F127" i="37"/>
  <c r="F198" i="37"/>
  <c r="R198" i="37" s="1"/>
  <c r="F42" i="48"/>
  <c r="F40" i="48" s="1"/>
  <c r="G38" i="55"/>
  <c r="R17" i="55"/>
  <c r="Q19" i="48" s="1"/>
  <c r="Q42" i="39"/>
  <c r="T38" i="39"/>
  <c r="K40" i="37"/>
  <c r="H106" i="37"/>
  <c r="H86" i="37"/>
  <c r="H11" i="40" s="1"/>
  <c r="H49" i="40" s="1"/>
  <c r="R67" i="37"/>
  <c r="F11" i="40"/>
  <c r="P206" i="37"/>
  <c r="P135" i="37"/>
  <c r="F104" i="37"/>
  <c r="F84" i="37" s="1"/>
  <c r="R65" i="37"/>
  <c r="J53" i="39"/>
  <c r="J46" i="39"/>
  <c r="P104" i="37"/>
  <c r="P84" i="37" s="1"/>
  <c r="P78" i="37"/>
  <c r="R43" i="82"/>
  <c r="R47" i="82" s="1"/>
  <c r="R49" i="82" s="1"/>
  <c r="R33" i="82"/>
  <c r="M86" i="37"/>
  <c r="M11" i="40" s="1"/>
  <c r="M49" i="40" s="1"/>
  <c r="R33" i="37"/>
  <c r="G20" i="40"/>
  <c r="K41" i="48"/>
  <c r="K40" i="48" s="1"/>
  <c r="L38" i="55"/>
  <c r="O122" i="37"/>
  <c r="O193" i="37"/>
  <c r="H112" i="37"/>
  <c r="H92" i="37"/>
  <c r="H17" i="40" s="1"/>
  <c r="H55" i="40" s="1"/>
  <c r="R73" i="37"/>
  <c r="I63" i="82"/>
  <c r="I61" i="82"/>
  <c r="J17" i="55"/>
  <c r="I19" i="48" s="1"/>
  <c r="L96" i="37"/>
  <c r="L21" i="40" s="1"/>
  <c r="L59" i="40" s="1"/>
  <c r="L7" i="84"/>
  <c r="N45" i="40"/>
  <c r="R26" i="40"/>
  <c r="D7" i="84"/>
  <c r="P7" i="84" s="1"/>
  <c r="R7" i="84" s="1"/>
  <c r="R30" i="40"/>
  <c r="D9" i="84"/>
  <c r="Q196" i="37"/>
  <c r="Q125" i="37"/>
  <c r="H141" i="37"/>
  <c r="H66" i="40"/>
  <c r="K63" i="37"/>
  <c r="AS107" i="40"/>
  <c r="AU107" i="40" s="1"/>
  <c r="Q50" i="82"/>
  <c r="Q52" i="82"/>
  <c r="Q53" i="82" s="1"/>
  <c r="L109" i="37"/>
  <c r="Q91" i="37"/>
  <c r="Q16" i="40" s="1"/>
  <c r="Q54" i="40" s="1"/>
  <c r="AR14" i="41"/>
  <c r="AQ14" i="41"/>
  <c r="AQ7" i="42"/>
  <c r="AR7" i="42"/>
  <c r="AS7" i="42"/>
  <c r="P70" i="41"/>
  <c r="AS6" i="42"/>
  <c r="AR6" i="42"/>
  <c r="AQ6" i="42"/>
  <c r="AQ7" i="41"/>
  <c r="AR7" i="41"/>
  <c r="AQ80" i="41"/>
  <c r="AR80" i="41"/>
  <c r="AQ10" i="42"/>
  <c r="AS10" i="42"/>
  <c r="AR10" i="42"/>
  <c r="R250" i="63"/>
  <c r="AQ72" i="41"/>
  <c r="AR72" i="41"/>
  <c r="S28" i="55"/>
  <c r="F30" i="48"/>
  <c r="G30" i="55"/>
  <c r="Q41" i="48"/>
  <c r="Q40" i="48" s="1"/>
  <c r="R38" i="55"/>
  <c r="J30" i="48"/>
  <c r="AQ12" i="41"/>
  <c r="AR12" i="41"/>
  <c r="AR13" i="41"/>
  <c r="AQ13" i="41"/>
  <c r="K70" i="41"/>
  <c r="P30" i="48"/>
  <c r="J40" i="48"/>
  <c r="AR78" i="41"/>
  <c r="AQ78" i="41"/>
  <c r="AS12" i="42"/>
  <c r="AQ12" i="42"/>
  <c r="AR12" i="42"/>
  <c r="AQ76" i="41"/>
  <c r="AR76" i="41"/>
  <c r="L30" i="55"/>
  <c r="K30" i="48"/>
  <c r="AR75" i="41"/>
  <c r="AQ75" i="41"/>
  <c r="AR73" i="41"/>
  <c r="AQ73" i="41"/>
  <c r="K38" i="55"/>
  <c r="AQ8" i="42"/>
  <c r="AS8" i="42"/>
  <c r="AR8" i="42"/>
  <c r="AR11" i="42"/>
  <c r="AQ11" i="42"/>
  <c r="AS11" i="42"/>
  <c r="H30" i="48"/>
  <c r="N38" i="55"/>
  <c r="M41" i="48"/>
  <c r="M40" i="48" s="1"/>
  <c r="AQ74" i="41"/>
  <c r="AR74" i="41"/>
  <c r="S40" i="55"/>
  <c r="Q70" i="41"/>
  <c r="AS5" i="42"/>
  <c r="W65" i="42"/>
  <c r="AR5" i="42"/>
  <c r="R251" i="63"/>
  <c r="AQ5" i="42"/>
  <c r="L30" i="48"/>
  <c r="M30" i="55"/>
  <c r="M27" i="55" s="1"/>
  <c r="AR16" i="41"/>
  <c r="AQ16" i="41"/>
  <c r="AR79" i="41"/>
  <c r="AQ79" i="41"/>
  <c r="AQ77" i="41"/>
  <c r="AR77" i="41"/>
  <c r="M38" i="55"/>
  <c r="L41" i="48"/>
  <c r="L40" i="48" s="1"/>
  <c r="J38" i="55"/>
  <c r="S39" i="55"/>
  <c r="I41" i="48"/>
  <c r="G19" i="40" l="1"/>
  <c r="G57" i="40" s="1"/>
  <c r="P9" i="40"/>
  <c r="P97" i="37"/>
  <c r="I8" i="40"/>
  <c r="I46" i="40" s="1"/>
  <c r="G10" i="40"/>
  <c r="I116" i="40"/>
  <c r="G17" i="84" s="1"/>
  <c r="J118" i="40"/>
  <c r="L117" i="40"/>
  <c r="L116" i="40"/>
  <c r="Q117" i="40"/>
  <c r="H118" i="40"/>
  <c r="I115" i="40"/>
  <c r="P118" i="40"/>
  <c r="F118" i="40"/>
  <c r="O118" i="40"/>
  <c r="J116" i="40"/>
  <c r="H17" i="84" s="1"/>
  <c r="K116" i="40"/>
  <c r="I17" i="84" s="1"/>
  <c r="G117" i="40"/>
  <c r="I118" i="40"/>
  <c r="L118" i="40"/>
  <c r="O115" i="40"/>
  <c r="H116" i="40"/>
  <c r="O116" i="40"/>
  <c r="N116" i="40"/>
  <c r="M116" i="40"/>
  <c r="K17" i="84" s="1"/>
  <c r="F115" i="40"/>
  <c r="G115" i="40"/>
  <c r="Q116" i="40"/>
  <c r="O17" i="84" s="1"/>
  <c r="F117" i="40"/>
  <c r="H115" i="40"/>
  <c r="J115" i="40"/>
  <c r="J117" i="40"/>
  <c r="P115" i="40"/>
  <c r="G118" i="40"/>
  <c r="M115" i="40"/>
  <c r="N115" i="40"/>
  <c r="F116" i="40"/>
  <c r="K118" i="40"/>
  <c r="N118" i="40"/>
  <c r="P116" i="40"/>
  <c r="L115" i="40"/>
  <c r="K117" i="40"/>
  <c r="O117" i="40"/>
  <c r="Q118" i="40"/>
  <c r="M118" i="40"/>
  <c r="G116" i="40"/>
  <c r="E17" i="84" s="1"/>
  <c r="I117" i="40"/>
  <c r="M117" i="40"/>
  <c r="Q115" i="40"/>
  <c r="P117" i="40"/>
  <c r="K115" i="40"/>
  <c r="N117" i="40"/>
  <c r="H117" i="40"/>
  <c r="F9" i="40"/>
  <c r="F71" i="40"/>
  <c r="F146" i="37"/>
  <c r="R127" i="37"/>
  <c r="F129" i="37"/>
  <c r="F200" i="37"/>
  <c r="Q7" i="40"/>
  <c r="AL129" i="81"/>
  <c r="AL104" i="81"/>
  <c r="AL139" i="81" s="1"/>
  <c r="AL26" i="40"/>
  <c r="AM26" i="40"/>
  <c r="G58" i="40"/>
  <c r="J8" i="56"/>
  <c r="I8" i="48" s="1"/>
  <c r="I163" i="40"/>
  <c r="J12" i="56" s="1"/>
  <c r="I13" i="48" s="1"/>
  <c r="R205" i="37"/>
  <c r="M136" i="40"/>
  <c r="J203" i="37"/>
  <c r="J132" i="37"/>
  <c r="F90" i="37"/>
  <c r="J59" i="82"/>
  <c r="J57" i="82"/>
  <c r="F45" i="40"/>
  <c r="V8" i="64"/>
  <c r="V22" i="64"/>
  <c r="V21" i="64"/>
  <c r="V17" i="64"/>
  <c r="V12" i="64"/>
  <c r="V24" i="64"/>
  <c r="V42" i="41"/>
  <c r="V13" i="64"/>
  <c r="V14" i="64"/>
  <c r="V15" i="64"/>
  <c r="V27" i="64"/>
  <c r="V9" i="64"/>
  <c r="V47" i="41"/>
  <c r="V41" i="41"/>
  <c r="V10" i="64"/>
  <c r="V16" i="64"/>
  <c r="V45" i="41"/>
  <c r="V11" i="64"/>
  <c r="V7" i="64"/>
  <c r="S50" i="39"/>
  <c r="L50" i="82"/>
  <c r="L52" i="82"/>
  <c r="L53" i="82" s="1"/>
  <c r="J133" i="37"/>
  <c r="J204" i="37"/>
  <c r="R21" i="37"/>
  <c r="G54" i="40"/>
  <c r="O110" i="37"/>
  <c r="O90" i="37"/>
  <c r="O15" i="40" s="1"/>
  <c r="O53" i="40" s="1"/>
  <c r="N63" i="82"/>
  <c r="N61" i="82"/>
  <c r="AM34" i="40"/>
  <c r="AL34" i="40"/>
  <c r="E17" i="48"/>
  <c r="F14" i="55"/>
  <c r="E16" i="48" s="1"/>
  <c r="H76" i="40"/>
  <c r="H134" i="40" s="1"/>
  <c r="H151" i="37"/>
  <c r="H95" i="40" s="1"/>
  <c r="H153" i="40" s="1"/>
  <c r="J125" i="37"/>
  <c r="J196" i="37"/>
  <c r="G206" i="37"/>
  <c r="G135" i="37"/>
  <c r="O154" i="40"/>
  <c r="F147" i="37"/>
  <c r="F72" i="40"/>
  <c r="F97" i="40"/>
  <c r="K125" i="37"/>
  <c r="K196" i="37"/>
  <c r="G30" i="52"/>
  <c r="I30" i="52" s="1"/>
  <c r="H30" i="52"/>
  <c r="AS105" i="65"/>
  <c r="AD105" i="65"/>
  <c r="AL29" i="40"/>
  <c r="AM29" i="40"/>
  <c r="J126" i="37"/>
  <c r="J197" i="37"/>
  <c r="N8" i="56"/>
  <c r="M8" i="48" s="1"/>
  <c r="M163" i="40"/>
  <c r="N12" i="56" s="1"/>
  <c r="M13" i="48" s="1"/>
  <c r="Q103" i="37"/>
  <c r="O46" i="40"/>
  <c r="F126" i="40"/>
  <c r="AE136" i="65"/>
  <c r="F57" i="40"/>
  <c r="H85" i="40"/>
  <c r="H131" i="37"/>
  <c r="H202" i="37"/>
  <c r="O222" i="37"/>
  <c r="Q34" i="39"/>
  <c r="J130" i="37"/>
  <c r="J74" i="40" s="1"/>
  <c r="J134" i="37"/>
  <c r="J78" i="40" s="1"/>
  <c r="J136" i="40" s="1"/>
  <c r="J201" i="37"/>
  <c r="Q136" i="40"/>
  <c r="O132" i="37"/>
  <c r="O203" i="37"/>
  <c r="N56" i="39"/>
  <c r="N46" i="40"/>
  <c r="I17" i="55"/>
  <c r="H19" i="48" s="1"/>
  <c r="M133" i="37"/>
  <c r="M204" i="37"/>
  <c r="R16" i="56"/>
  <c r="Q140" i="37"/>
  <c r="Q153" i="37"/>
  <c r="Q97" i="40" s="1"/>
  <c r="Q155" i="40" s="1"/>
  <c r="Q192" i="37"/>
  <c r="R21" i="64"/>
  <c r="R14" i="64"/>
  <c r="R41" i="41"/>
  <c r="R9" i="64"/>
  <c r="R42" i="41"/>
  <c r="R8" i="64"/>
  <c r="R10" i="64"/>
  <c r="R22" i="64"/>
  <c r="R24" i="64"/>
  <c r="R47" i="41"/>
  <c r="R12" i="64"/>
  <c r="R13" i="64"/>
  <c r="R16" i="64"/>
  <c r="R15" i="64"/>
  <c r="R17" i="64"/>
  <c r="R27" i="64"/>
  <c r="R11" i="64"/>
  <c r="R7" i="64"/>
  <c r="O50" i="39"/>
  <c r="R45" i="41"/>
  <c r="J94" i="37"/>
  <c r="J19" i="40" s="1"/>
  <c r="J57" i="40" s="1"/>
  <c r="R68" i="37"/>
  <c r="H107" i="37"/>
  <c r="AP104" i="81"/>
  <c r="AP139" i="81" s="1"/>
  <c r="AP129" i="81"/>
  <c r="AP128" i="81"/>
  <c r="AP135" i="81" s="1"/>
  <c r="G136" i="40"/>
  <c r="Q147" i="37"/>
  <c r="Q91" i="40" s="1"/>
  <c r="Q149" i="40" s="1"/>
  <c r="Q72" i="40"/>
  <c r="Q130" i="40" s="1"/>
  <c r="P14" i="84"/>
  <c r="R14" i="84" s="1"/>
  <c r="AL35" i="40"/>
  <c r="AM35" i="40"/>
  <c r="F14" i="40"/>
  <c r="J86" i="37"/>
  <c r="G96" i="37"/>
  <c r="F50" i="40"/>
  <c r="O135" i="40"/>
  <c r="F75" i="40"/>
  <c r="F133" i="40" s="1"/>
  <c r="F150" i="37"/>
  <c r="F117" i="37"/>
  <c r="I104" i="37"/>
  <c r="I84" i="37" s="1"/>
  <c r="I9" i="40" s="1"/>
  <c r="I47" i="40" s="1"/>
  <c r="E52" i="52"/>
  <c r="F26" i="52"/>
  <c r="M144" i="37"/>
  <c r="M88" i="40" s="1"/>
  <c r="M146" i="40" s="1"/>
  <c r="M69" i="40"/>
  <c r="E32" i="48"/>
  <c r="O105" i="37"/>
  <c r="O78" i="37"/>
  <c r="F87" i="40"/>
  <c r="Q144" i="37"/>
  <c r="Q88" i="40" s="1"/>
  <c r="Q146" i="40" s="1"/>
  <c r="Q69" i="40"/>
  <c r="Q127" i="40" s="1"/>
  <c r="G19" i="48"/>
  <c r="G195" i="37"/>
  <c r="G124" i="37"/>
  <c r="Q26" i="64"/>
  <c r="Q25" i="64"/>
  <c r="AR83" i="65"/>
  <c r="AS83" i="65" s="1"/>
  <c r="AR130" i="65"/>
  <c r="AS130" i="65" s="1"/>
  <c r="H104" i="37"/>
  <c r="K146" i="37"/>
  <c r="K90" i="40" s="1"/>
  <c r="K148" i="40" s="1"/>
  <c r="K71" i="40"/>
  <c r="K129" i="40" s="1"/>
  <c r="J63" i="82"/>
  <c r="J61" i="82"/>
  <c r="I113" i="37"/>
  <c r="I93" i="37" s="1"/>
  <c r="I18" i="40" s="1"/>
  <c r="I56" i="40" s="1"/>
  <c r="Q112" i="40"/>
  <c r="G111" i="40"/>
  <c r="F111" i="40"/>
  <c r="J112" i="40"/>
  <c r="K112" i="40"/>
  <c r="L111" i="40"/>
  <c r="M112" i="40"/>
  <c r="M132" i="40" s="1"/>
  <c r="O112" i="40"/>
  <c r="F112" i="40"/>
  <c r="N112" i="40"/>
  <c r="G112" i="40"/>
  <c r="J111" i="40"/>
  <c r="J150" i="40" s="1"/>
  <c r="P111" i="40"/>
  <c r="M111" i="40"/>
  <c r="I112" i="40"/>
  <c r="L112" i="40"/>
  <c r="O111" i="40"/>
  <c r="H111" i="40"/>
  <c r="H150" i="40" s="1"/>
  <c r="Q111" i="40"/>
  <c r="I111" i="40"/>
  <c r="P112" i="40"/>
  <c r="N111" i="40"/>
  <c r="K111" i="40"/>
  <c r="H112" i="40"/>
  <c r="M7" i="40"/>
  <c r="M97" i="37"/>
  <c r="H82" i="37"/>
  <c r="H102" i="37"/>
  <c r="H78" i="37"/>
  <c r="I122" i="37"/>
  <c r="I193" i="37"/>
  <c r="R103" i="37"/>
  <c r="K126" i="37"/>
  <c r="K197" i="37"/>
  <c r="F26" i="56"/>
  <c r="F32" i="56"/>
  <c r="O99" i="41"/>
  <c r="K51" i="55"/>
  <c r="J53" i="48" s="1"/>
  <c r="G18" i="56"/>
  <c r="N104" i="37"/>
  <c r="N84" i="37" s="1"/>
  <c r="N78" i="37"/>
  <c r="AR129" i="65"/>
  <c r="AR136" i="65" s="1"/>
  <c r="I52" i="82"/>
  <c r="I53" i="82" s="1"/>
  <c r="I50" i="82"/>
  <c r="G89" i="40"/>
  <c r="H56" i="39"/>
  <c r="K8" i="56"/>
  <c r="J8" i="48" s="1"/>
  <c r="J163" i="40"/>
  <c r="K12" i="56" s="1"/>
  <c r="J13" i="48" s="1"/>
  <c r="K194" i="37"/>
  <c r="K123" i="37"/>
  <c r="L17" i="55"/>
  <c r="K19" i="48" s="1"/>
  <c r="J124" i="37"/>
  <c r="J195" i="37"/>
  <c r="H124" i="40"/>
  <c r="P52" i="82"/>
  <c r="P53" i="82" s="1"/>
  <c r="P50" i="82"/>
  <c r="L145" i="37"/>
  <c r="L70" i="40"/>
  <c r="F84" i="40"/>
  <c r="O141" i="37"/>
  <c r="O66" i="40"/>
  <c r="F49" i="40"/>
  <c r="AD104" i="81"/>
  <c r="R66" i="37"/>
  <c r="L99" i="41"/>
  <c r="H51" i="55"/>
  <c r="Q23" i="64"/>
  <c r="H46" i="40"/>
  <c r="G140" i="37"/>
  <c r="G192" i="37"/>
  <c r="G117" i="37"/>
  <c r="G153" i="37"/>
  <c r="G97" i="40" s="1"/>
  <c r="G155" i="40" s="1"/>
  <c r="H16" i="56"/>
  <c r="M203" i="37"/>
  <c r="M132" i="37"/>
  <c r="S19" i="82"/>
  <c r="T43" i="82"/>
  <c r="AL31" i="40"/>
  <c r="AM31" i="40"/>
  <c r="I112" i="37"/>
  <c r="I92" i="37" s="1"/>
  <c r="M153" i="37"/>
  <c r="M97" i="40" s="1"/>
  <c r="M155" i="40" s="1"/>
  <c r="M192" i="37"/>
  <c r="M140" i="37"/>
  <c r="M117" i="37"/>
  <c r="N16" i="56"/>
  <c r="J102" i="37"/>
  <c r="J82" i="37"/>
  <c r="J78" i="37"/>
  <c r="O146" i="37"/>
  <c r="O90" i="40" s="1"/>
  <c r="O148" i="40" s="1"/>
  <c r="O71" i="40"/>
  <c r="O129" i="40" s="1"/>
  <c r="AL123" i="40"/>
  <c r="AM123" i="40"/>
  <c r="AM28" i="40"/>
  <c r="AL28" i="40"/>
  <c r="F55" i="40"/>
  <c r="K87" i="37"/>
  <c r="K12" i="40" s="1"/>
  <c r="K50" i="40" s="1"/>
  <c r="O31" i="55"/>
  <c r="S71" i="41"/>
  <c r="R74" i="37"/>
  <c r="Q31" i="55"/>
  <c r="U71" i="41"/>
  <c r="L79" i="40"/>
  <c r="L137" i="40" s="1"/>
  <c r="L154" i="37"/>
  <c r="L98" i="40" s="1"/>
  <c r="L156" i="40" s="1"/>
  <c r="G128" i="40"/>
  <c r="K23" i="64"/>
  <c r="G123" i="37"/>
  <c r="G194" i="37"/>
  <c r="I195" i="37"/>
  <c r="I124" i="37"/>
  <c r="E57" i="82"/>
  <c r="E59" i="82"/>
  <c r="K206" i="37"/>
  <c r="K135" i="37"/>
  <c r="J202" i="37"/>
  <c r="J131" i="37"/>
  <c r="H88" i="37"/>
  <c r="R69" i="37"/>
  <c r="P8" i="84"/>
  <c r="R8" i="84" s="1"/>
  <c r="P9" i="84"/>
  <c r="R9" i="84" s="1"/>
  <c r="G146" i="37"/>
  <c r="G90" i="40" s="1"/>
  <c r="G148" i="40" s="1"/>
  <c r="G71" i="40"/>
  <c r="G129" i="40" s="1"/>
  <c r="F69" i="40"/>
  <c r="F144" i="37"/>
  <c r="P8" i="56"/>
  <c r="O8" i="48" s="1"/>
  <c r="O163" i="40"/>
  <c r="P12" i="56" s="1"/>
  <c r="O13" i="48" s="1"/>
  <c r="P31" i="55"/>
  <c r="T71" i="41"/>
  <c r="T70" i="41" s="1"/>
  <c r="Q20" i="64"/>
  <c r="Q20" i="41"/>
  <c r="M135" i="37"/>
  <c r="M206" i="37"/>
  <c r="G82" i="37"/>
  <c r="O144" i="37"/>
  <c r="O88" i="40" s="1"/>
  <c r="O146" i="40" s="1"/>
  <c r="O69" i="40"/>
  <c r="O127" i="40" s="1"/>
  <c r="M26" i="82"/>
  <c r="M32" i="82"/>
  <c r="M58" i="82"/>
  <c r="M62" i="82"/>
  <c r="J123" i="37"/>
  <c r="J194" i="37"/>
  <c r="N105" i="37"/>
  <c r="N85" i="40"/>
  <c r="P38" i="55"/>
  <c r="O42" i="48"/>
  <c r="H32" i="82"/>
  <c r="H58" i="82"/>
  <c r="H62" i="82"/>
  <c r="H26" i="82"/>
  <c r="S25" i="82"/>
  <c r="S26" i="82" s="1"/>
  <c r="R40" i="37"/>
  <c r="AL27" i="40"/>
  <c r="AM27" i="40"/>
  <c r="K193" i="37"/>
  <c r="K122" i="37"/>
  <c r="I111" i="37"/>
  <c r="I91" i="37"/>
  <c r="R72" i="37"/>
  <c r="O128" i="37"/>
  <c r="O199" i="37"/>
  <c r="AR83" i="81"/>
  <c r="AG82" i="81"/>
  <c r="AG129" i="81"/>
  <c r="AG128" i="81"/>
  <c r="AG135" i="81" s="1"/>
  <c r="J199" i="37"/>
  <c r="J128" i="37"/>
  <c r="G132" i="40"/>
  <c r="F203" i="37"/>
  <c r="F132" i="37"/>
  <c r="R113" i="37"/>
  <c r="I129" i="37"/>
  <c r="I200" i="37"/>
  <c r="F10" i="55"/>
  <c r="AF224" i="37"/>
  <c r="AF226" i="37" s="1"/>
  <c r="AF227" i="37" s="1"/>
  <c r="AF229" i="37" s="1"/>
  <c r="L53" i="52"/>
  <c r="AJ60" i="40"/>
  <c r="E63" i="82"/>
  <c r="E61" i="82"/>
  <c r="K129" i="37"/>
  <c r="K200" i="37"/>
  <c r="I116" i="37"/>
  <c r="R116" i="37" s="1"/>
  <c r="K102" i="37"/>
  <c r="K78" i="37"/>
  <c r="AL30" i="40"/>
  <c r="AM30" i="40"/>
  <c r="R52" i="82"/>
  <c r="R53" i="82" s="1"/>
  <c r="R50" i="82"/>
  <c r="F194" i="37"/>
  <c r="F207" i="37" s="1"/>
  <c r="F214" i="37" s="1"/>
  <c r="F123" i="37"/>
  <c r="R104" i="37"/>
  <c r="G72" i="40"/>
  <c r="G130" i="40" s="1"/>
  <c r="G147" i="37"/>
  <c r="G91" i="40" s="1"/>
  <c r="G149" i="40" s="1"/>
  <c r="K50" i="82"/>
  <c r="K52" i="82"/>
  <c r="K53" i="82" s="1"/>
  <c r="R63" i="37"/>
  <c r="R78" i="37" s="1"/>
  <c r="P202" i="37"/>
  <c r="P131" i="37"/>
  <c r="N124" i="40"/>
  <c r="H143" i="37"/>
  <c r="H87" i="40" s="1"/>
  <c r="H145" i="40" s="1"/>
  <c r="H68" i="40"/>
  <c r="H126" i="40" s="1"/>
  <c r="I78" i="37"/>
  <c r="I102" i="37"/>
  <c r="I82" i="37"/>
  <c r="K124" i="37"/>
  <c r="K195" i="37"/>
  <c r="S62" i="82"/>
  <c r="S58" i="82"/>
  <c r="F77" i="40"/>
  <c r="F152" i="37"/>
  <c r="K83" i="37"/>
  <c r="K8" i="40" s="1"/>
  <c r="K46" i="40" s="1"/>
  <c r="F27" i="55"/>
  <c r="G16" i="55"/>
  <c r="F93" i="37"/>
  <c r="G132" i="37"/>
  <c r="G203" i="37"/>
  <c r="J222" i="37"/>
  <c r="L34" i="39"/>
  <c r="T42" i="39"/>
  <c r="R222" i="37" s="1"/>
  <c r="H169" i="40"/>
  <c r="R167" i="40"/>
  <c r="K7" i="52"/>
  <c r="E16" i="52"/>
  <c r="F16" i="52" s="1"/>
  <c r="E49" i="52"/>
  <c r="E6" i="47"/>
  <c r="E6" i="85"/>
  <c r="F15" i="52"/>
  <c r="K20" i="41"/>
  <c r="K20" i="64"/>
  <c r="K130" i="37"/>
  <c r="K74" i="40" s="1"/>
  <c r="K132" i="40" s="1"/>
  <c r="K134" i="37"/>
  <c r="K78" i="40" s="1"/>
  <c r="K136" i="40" s="1"/>
  <c r="K201" i="37"/>
  <c r="L50" i="40"/>
  <c r="E49" i="82"/>
  <c r="E52" i="82" s="1"/>
  <c r="E50" i="82"/>
  <c r="E53" i="82" s="1"/>
  <c r="Q95" i="37"/>
  <c r="Q20" i="40" s="1"/>
  <c r="Q58" i="40" s="1"/>
  <c r="K133" i="37"/>
  <c r="K204" i="37"/>
  <c r="H128" i="37"/>
  <c r="H199" i="37"/>
  <c r="R199" i="37" s="1"/>
  <c r="L199" i="37"/>
  <c r="L207" i="37" s="1"/>
  <c r="L214" i="37" s="1"/>
  <c r="L128" i="37"/>
  <c r="L136" i="37" s="1"/>
  <c r="P123" i="37"/>
  <c r="P194" i="37"/>
  <c r="P117" i="37"/>
  <c r="I31" i="55"/>
  <c r="M71" i="41"/>
  <c r="AR110" i="81"/>
  <c r="AG104" i="81"/>
  <c r="AG139" i="81" s="1"/>
  <c r="Q57" i="52"/>
  <c r="Q58" i="52" s="1"/>
  <c r="P58" i="52"/>
  <c r="N50" i="82"/>
  <c r="N52" i="82"/>
  <c r="N53" i="82" s="1"/>
  <c r="AM39" i="40"/>
  <c r="AL39" i="40"/>
  <c r="H204" i="37"/>
  <c r="H133" i="37"/>
  <c r="L89" i="37"/>
  <c r="U11" i="64"/>
  <c r="U9" i="64"/>
  <c r="U12" i="64"/>
  <c r="U14" i="64"/>
  <c r="R50" i="39"/>
  <c r="U7" i="64"/>
  <c r="U13" i="64"/>
  <c r="U15" i="64"/>
  <c r="U27" i="64"/>
  <c r="U45" i="41"/>
  <c r="U17" i="64"/>
  <c r="U16" i="64"/>
  <c r="U47" i="41"/>
  <c r="U41" i="41"/>
  <c r="U8" i="64"/>
  <c r="U10" i="64"/>
  <c r="U22" i="64"/>
  <c r="U21" i="64"/>
  <c r="U24" i="64"/>
  <c r="U42" i="41"/>
  <c r="P79" i="40"/>
  <c r="P137" i="40" s="1"/>
  <c r="P154" i="37"/>
  <c r="P98" i="40" s="1"/>
  <c r="P156" i="40" s="1"/>
  <c r="H125" i="37"/>
  <c r="H196" i="37"/>
  <c r="AE135" i="81"/>
  <c r="AM38" i="40"/>
  <c r="AL38" i="40"/>
  <c r="Q19" i="64"/>
  <c r="K96" i="37"/>
  <c r="K21" i="40" s="1"/>
  <c r="K59" i="40" s="1"/>
  <c r="L17" i="64"/>
  <c r="L42" i="41"/>
  <c r="L8" i="64"/>
  <c r="L27" i="64"/>
  <c r="L10" i="64"/>
  <c r="L13" i="64"/>
  <c r="L47" i="41"/>
  <c r="L7" i="64"/>
  <c r="L45" i="41"/>
  <c r="L15" i="64"/>
  <c r="L12" i="64"/>
  <c r="L11" i="64"/>
  <c r="L21" i="64"/>
  <c r="L41" i="41"/>
  <c r="L14" i="64"/>
  <c r="L22" i="64"/>
  <c r="L24" i="64"/>
  <c r="L16" i="64"/>
  <c r="L9" i="64"/>
  <c r="I50" i="39"/>
  <c r="O111" i="37"/>
  <c r="O91" i="37" s="1"/>
  <c r="O16" i="40" s="1"/>
  <c r="O54" i="40" s="1"/>
  <c r="AQ104" i="81"/>
  <c r="AQ139" i="81" s="1"/>
  <c r="AQ128" i="81"/>
  <c r="AQ135" i="81" s="1"/>
  <c r="AQ129" i="81"/>
  <c r="J96" i="37"/>
  <c r="J21" i="40" s="1"/>
  <c r="J59" i="40" s="1"/>
  <c r="J116" i="37"/>
  <c r="J92" i="37"/>
  <c r="J17" i="40" s="1"/>
  <c r="J55" i="40" s="1"/>
  <c r="N57" i="82"/>
  <c r="N59" i="82"/>
  <c r="AL128" i="81"/>
  <c r="AL135" i="81" s="1"/>
  <c r="AM40" i="40"/>
  <c r="AL40" i="40"/>
  <c r="J131" i="40"/>
  <c r="L117" i="37"/>
  <c r="K59" i="82"/>
  <c r="K57" i="82"/>
  <c r="G144" i="37"/>
  <c r="G88" i="40" s="1"/>
  <c r="G146" i="40" s="1"/>
  <c r="G69" i="40"/>
  <c r="G127" i="40" s="1"/>
  <c r="H94" i="37"/>
  <c r="H19" i="40" s="1"/>
  <c r="H57" i="40" s="1"/>
  <c r="N106" i="37"/>
  <c r="N86" i="37"/>
  <c r="N11" i="40" s="1"/>
  <c r="N49" i="40" s="1"/>
  <c r="J51" i="55"/>
  <c r="I53" i="48" s="1"/>
  <c r="N99" i="41"/>
  <c r="Q17" i="55"/>
  <c r="P19" i="48" s="1"/>
  <c r="Q18" i="56"/>
  <c r="Q16" i="56"/>
  <c r="R109" i="37"/>
  <c r="J193" i="37"/>
  <c r="J122" i="37"/>
  <c r="R102" i="37"/>
  <c r="R31" i="56"/>
  <c r="W155" i="41"/>
  <c r="I8" i="56"/>
  <c r="H163" i="40"/>
  <c r="I12" i="56" s="1"/>
  <c r="R161" i="40"/>
  <c r="G204" i="37"/>
  <c r="R204" i="37" s="1"/>
  <c r="G133" i="37"/>
  <c r="J95" i="37"/>
  <c r="K25" i="64"/>
  <c r="K26" i="64"/>
  <c r="K19" i="64"/>
  <c r="S38" i="55"/>
  <c r="AR65" i="42"/>
  <c r="AQ65" i="42"/>
  <c r="L27" i="55"/>
  <c r="R30" i="48"/>
  <c r="G27" i="55"/>
  <c r="I40" i="48"/>
  <c r="R41" i="48"/>
  <c r="G18" i="55" l="1"/>
  <c r="F215" i="37"/>
  <c r="F220" i="37" s="1"/>
  <c r="Q34" i="64"/>
  <c r="Q38" i="64"/>
  <c r="Q32" i="64"/>
  <c r="Q39" i="64"/>
  <c r="Q69" i="41"/>
  <c r="Q65" i="41"/>
  <c r="Q50" i="64"/>
  <c r="Q40" i="64"/>
  <c r="Q44" i="64"/>
  <c r="Q37" i="64"/>
  <c r="Q63" i="41"/>
  <c r="Q33" i="64"/>
  <c r="Q36" i="64"/>
  <c r="Q41" i="64"/>
  <c r="Q46" i="64"/>
  <c r="L137" i="37"/>
  <c r="Q6" i="62"/>
  <c r="Q107" i="64" s="1"/>
  <c r="Q73" i="64"/>
  <c r="Q35" i="64"/>
  <c r="Q62" i="41"/>
  <c r="Q48" i="64"/>
  <c r="Q30" i="64"/>
  <c r="Q31" i="64"/>
  <c r="Q67" i="41"/>
  <c r="I17" i="40"/>
  <c r="R92" i="37"/>
  <c r="N9" i="40"/>
  <c r="M18" i="55"/>
  <c r="L20" i="48" s="1"/>
  <c r="L215" i="37"/>
  <c r="L220" i="37" s="1"/>
  <c r="G77" i="40"/>
  <c r="G135" i="40" s="1"/>
  <c r="G152" i="37"/>
  <c r="G96" i="40" s="1"/>
  <c r="G154" i="40" s="1"/>
  <c r="J135" i="37"/>
  <c r="J206" i="37"/>
  <c r="U23" i="64"/>
  <c r="H33" i="48"/>
  <c r="I30" i="55"/>
  <c r="L63" i="52"/>
  <c r="L66" i="52" s="1"/>
  <c r="F49" i="52"/>
  <c r="G49" i="52" s="1"/>
  <c r="H49" i="52" s="1"/>
  <c r="I49" i="52" s="1"/>
  <c r="Q63" i="52"/>
  <c r="Q66" i="52" s="1"/>
  <c r="G63" i="52"/>
  <c r="G66" i="52" s="1"/>
  <c r="H63" i="52"/>
  <c r="H66" i="52" s="1"/>
  <c r="J49" i="52"/>
  <c r="E50" i="52"/>
  <c r="F50" i="52" s="1"/>
  <c r="G50" i="52" s="1"/>
  <c r="H50" i="52" s="1"/>
  <c r="I50" i="52" s="1"/>
  <c r="M63" i="52"/>
  <c r="M66" i="52" s="1"/>
  <c r="P63" i="52"/>
  <c r="P66" i="52" s="1"/>
  <c r="N63" i="52"/>
  <c r="N66" i="52" s="1"/>
  <c r="E63" i="52"/>
  <c r="E66" i="52" s="1"/>
  <c r="I63" i="52"/>
  <c r="I66" i="52" s="1"/>
  <c r="O63" i="52"/>
  <c r="O66" i="52" s="1"/>
  <c r="J63" i="52"/>
  <c r="J66" i="52" s="1"/>
  <c r="F63" i="52"/>
  <c r="F66" i="52" s="1"/>
  <c r="K63" i="52"/>
  <c r="K66" i="52" s="1"/>
  <c r="E29" i="48"/>
  <c r="S61" i="82"/>
  <c r="S63" i="82"/>
  <c r="M50" i="39"/>
  <c r="P42" i="41"/>
  <c r="P13" i="64"/>
  <c r="P11" i="64"/>
  <c r="P10" i="64"/>
  <c r="P47" i="41"/>
  <c r="P12" i="64"/>
  <c r="P15" i="64"/>
  <c r="P17" i="64"/>
  <c r="P14" i="64"/>
  <c r="P41" i="41"/>
  <c r="P22" i="64"/>
  <c r="P9" i="64"/>
  <c r="P24" i="64"/>
  <c r="P45" i="41"/>
  <c r="P21" i="64"/>
  <c r="P27" i="64"/>
  <c r="P7" i="64"/>
  <c r="P16" i="64"/>
  <c r="P8" i="64"/>
  <c r="K148" i="37"/>
  <c r="K92" i="40" s="1"/>
  <c r="K150" i="40" s="1"/>
  <c r="K73" i="40"/>
  <c r="K131" i="40" s="1"/>
  <c r="I16" i="40"/>
  <c r="R91" i="37"/>
  <c r="N143" i="40"/>
  <c r="H13" i="40"/>
  <c r="R88" i="37"/>
  <c r="N16" i="55"/>
  <c r="G207" i="37"/>
  <c r="G214" i="37" s="1"/>
  <c r="H18" i="56"/>
  <c r="K145" i="37"/>
  <c r="K89" i="40" s="1"/>
  <c r="K147" i="40" s="1"/>
  <c r="K70" i="40"/>
  <c r="K128" i="40" s="1"/>
  <c r="H7" i="40"/>
  <c r="Q131" i="40"/>
  <c r="Q150" i="40"/>
  <c r="G151" i="40"/>
  <c r="E16" i="84"/>
  <c r="R111" i="40"/>
  <c r="G68" i="40"/>
  <c r="G143" i="37"/>
  <c r="G26" i="52"/>
  <c r="I26" i="52" s="1"/>
  <c r="H26" i="52"/>
  <c r="P17" i="55"/>
  <c r="O19" i="48" s="1"/>
  <c r="P18" i="56"/>
  <c r="P16" i="56"/>
  <c r="R19" i="40"/>
  <c r="Q122" i="37"/>
  <c r="Q193" i="37"/>
  <c r="F130" i="40"/>
  <c r="V19" i="64"/>
  <c r="N156" i="40"/>
  <c r="N137" i="40"/>
  <c r="N135" i="40"/>
  <c r="N154" i="40"/>
  <c r="I135" i="40"/>
  <c r="I154" i="40"/>
  <c r="L20" i="41"/>
  <c r="L20" i="64"/>
  <c r="K77" i="40"/>
  <c r="K135" i="40" s="1"/>
  <c r="K152" i="37"/>
  <c r="K96" i="40" s="1"/>
  <c r="K154" i="40" s="1"/>
  <c r="H16" i="52"/>
  <c r="G16" i="52"/>
  <c r="I16" i="52" s="1"/>
  <c r="K153" i="37"/>
  <c r="K97" i="40" s="1"/>
  <c r="K155" i="40" s="1"/>
  <c r="K192" i="37"/>
  <c r="K140" i="37"/>
  <c r="L16" i="56"/>
  <c r="K117" i="37"/>
  <c r="I148" i="37"/>
  <c r="I92" i="40" s="1"/>
  <c r="I150" i="40" s="1"/>
  <c r="I73" i="40"/>
  <c r="I131" i="40" s="1"/>
  <c r="I130" i="37"/>
  <c r="I134" i="37"/>
  <c r="I201" i="37"/>
  <c r="R111" i="37"/>
  <c r="N195" i="37"/>
  <c r="N124" i="37"/>
  <c r="R124" i="37" s="1"/>
  <c r="J150" i="37"/>
  <c r="J94" i="40" s="1"/>
  <c r="J152" i="40" s="1"/>
  <c r="J75" i="40"/>
  <c r="J133" i="40" s="1"/>
  <c r="I68" i="40"/>
  <c r="I126" i="40" s="1"/>
  <c r="I143" i="37"/>
  <c r="I87" i="40" s="1"/>
  <c r="I145" i="40" s="1"/>
  <c r="S70" i="41"/>
  <c r="G84" i="40"/>
  <c r="F142" i="40"/>
  <c r="M98" i="37"/>
  <c r="R5" i="62"/>
  <c r="L16" i="84"/>
  <c r="N151" i="40"/>
  <c r="N132" i="40"/>
  <c r="G131" i="40"/>
  <c r="G150" i="40"/>
  <c r="H194" i="37"/>
  <c r="H123" i="37"/>
  <c r="R105" i="37"/>
  <c r="R117" i="37" s="1"/>
  <c r="J52" i="52"/>
  <c r="F52" i="52"/>
  <c r="G52" i="52" s="1"/>
  <c r="H52" i="52" s="1"/>
  <c r="I52" i="52" s="1"/>
  <c r="E54" i="52"/>
  <c r="F54" i="52" s="1"/>
  <c r="G54" i="52" s="1"/>
  <c r="H54" i="52" s="1"/>
  <c r="I54" i="52" s="1"/>
  <c r="H126" i="37"/>
  <c r="H197" i="37"/>
  <c r="R197" i="37" s="1"/>
  <c r="R107" i="37"/>
  <c r="R18" i="56"/>
  <c r="Q207" i="37"/>
  <c r="Q214" i="37" s="1"/>
  <c r="O151" i="37"/>
  <c r="O95" i="40" s="1"/>
  <c r="O153" i="40" s="1"/>
  <c r="O76" i="40"/>
  <c r="O134" i="40" s="1"/>
  <c r="AS129" i="65"/>
  <c r="AS136" i="65" s="1"/>
  <c r="F91" i="40"/>
  <c r="V25" i="64"/>
  <c r="V26" i="64"/>
  <c r="F90" i="40"/>
  <c r="R146" i="37"/>
  <c r="O156" i="40"/>
  <c r="O137" i="40"/>
  <c r="J66" i="40"/>
  <c r="J141" i="37"/>
  <c r="J85" i="40" s="1"/>
  <c r="J143" i="40" s="1"/>
  <c r="J136" i="37"/>
  <c r="AM161" i="40"/>
  <c r="AL161" i="40"/>
  <c r="R163" i="40"/>
  <c r="N125" i="37"/>
  <c r="N196" i="37"/>
  <c r="L23" i="64"/>
  <c r="R196" i="37"/>
  <c r="L14" i="40"/>
  <c r="L97" i="37"/>
  <c r="P207" i="37"/>
  <c r="P214" i="37" s="1"/>
  <c r="G151" i="37"/>
  <c r="G95" i="40" s="1"/>
  <c r="G153" i="40" s="1"/>
  <c r="G76" i="40"/>
  <c r="G134" i="40" s="1"/>
  <c r="K143" i="37"/>
  <c r="K87" i="40" s="1"/>
  <c r="K145" i="40" s="1"/>
  <c r="K68" i="40"/>
  <c r="K126" i="40" s="1"/>
  <c r="P75" i="40"/>
  <c r="P133" i="40" s="1"/>
  <c r="P150" i="37"/>
  <c r="P94" i="40" s="1"/>
  <c r="P152" i="40" s="1"/>
  <c r="F136" i="37"/>
  <c r="F142" i="37"/>
  <c r="F67" i="40"/>
  <c r="K82" i="37"/>
  <c r="K136" i="37"/>
  <c r="K141" i="37"/>
  <c r="K85" i="40" s="1"/>
  <c r="K143" i="40" s="1"/>
  <c r="K66" i="40"/>
  <c r="H61" i="82"/>
  <c r="H63" i="82"/>
  <c r="N85" i="37"/>
  <c r="O33" i="48"/>
  <c r="P30" i="55"/>
  <c r="M84" i="40"/>
  <c r="H131" i="40"/>
  <c r="M22" i="40"/>
  <c r="N6" i="55" s="1"/>
  <c r="M45" i="40"/>
  <c r="M60" i="40" s="1"/>
  <c r="F151" i="40"/>
  <c r="F132" i="40"/>
  <c r="R112" i="40"/>
  <c r="D16" i="84"/>
  <c r="O16" i="84"/>
  <c r="Q151" i="40"/>
  <c r="H84" i="37"/>
  <c r="H87" i="37"/>
  <c r="Q117" i="37"/>
  <c r="O200" i="37"/>
  <c r="O129" i="37"/>
  <c r="S56" i="39"/>
  <c r="F129" i="40"/>
  <c r="R129" i="40" s="1"/>
  <c r="R71" i="40"/>
  <c r="R115" i="40"/>
  <c r="Q156" i="40"/>
  <c r="Q137" i="40"/>
  <c r="H69" i="40"/>
  <c r="H127" i="40" s="1"/>
  <c r="H144" i="37"/>
  <c r="H88" i="40" s="1"/>
  <c r="H146" i="40" s="1"/>
  <c r="P142" i="37"/>
  <c r="P67" i="40"/>
  <c r="P136" i="37"/>
  <c r="R169" i="40"/>
  <c r="AL167" i="40"/>
  <c r="AM167" i="40"/>
  <c r="F18" i="40"/>
  <c r="R93" i="37"/>
  <c r="I7" i="40"/>
  <c r="F76" i="40"/>
  <c r="F151" i="37"/>
  <c r="H59" i="82"/>
  <c r="H57" i="82"/>
  <c r="G97" i="37"/>
  <c r="G7" i="40"/>
  <c r="R82" i="37"/>
  <c r="K79" i="40"/>
  <c r="K137" i="40" s="1"/>
  <c r="K154" i="37"/>
  <c r="K98" i="40" s="1"/>
  <c r="K156" i="40" s="1"/>
  <c r="N33" i="48"/>
  <c r="O30" i="55"/>
  <c r="N18" i="56"/>
  <c r="M207" i="37"/>
  <c r="M214" i="37" s="1"/>
  <c r="M76" i="40"/>
  <c r="M134" i="40" s="1"/>
  <c r="M151" i="37"/>
  <c r="M95" i="40" s="1"/>
  <c r="M153" i="40" s="1"/>
  <c r="R193" i="37"/>
  <c r="F16" i="84"/>
  <c r="H151" i="40"/>
  <c r="H132" i="40"/>
  <c r="J16" i="84"/>
  <c r="L151" i="40"/>
  <c r="L132" i="40"/>
  <c r="M16" i="84"/>
  <c r="O151" i="40"/>
  <c r="M136" i="37"/>
  <c r="I123" i="37"/>
  <c r="R123" i="37" s="1"/>
  <c r="I194" i="37"/>
  <c r="R194" i="37" s="1"/>
  <c r="G21" i="40"/>
  <c r="H150" i="37"/>
  <c r="H94" i="40" s="1"/>
  <c r="H152" i="40" s="1"/>
  <c r="H75" i="40"/>
  <c r="H133" i="40" s="1"/>
  <c r="F15" i="40"/>
  <c r="R90" i="37"/>
  <c r="Q45" i="40"/>
  <c r="R112" i="37"/>
  <c r="Q135" i="40"/>
  <c r="Q154" i="40"/>
  <c r="L135" i="40"/>
  <c r="L154" i="40"/>
  <c r="P135" i="40"/>
  <c r="P154" i="40"/>
  <c r="J17" i="84"/>
  <c r="L136" i="40"/>
  <c r="L155" i="40"/>
  <c r="U5" i="62"/>
  <c r="P219" i="37"/>
  <c r="P98" i="37"/>
  <c r="L25" i="64"/>
  <c r="L26" i="64"/>
  <c r="U19" i="64"/>
  <c r="H77" i="40"/>
  <c r="H135" i="40" s="1"/>
  <c r="H152" i="37"/>
  <c r="H96" i="40" s="1"/>
  <c r="H154" i="40" s="1"/>
  <c r="AR139" i="81"/>
  <c r="L147" i="37"/>
  <c r="L91" i="40" s="1"/>
  <c r="L149" i="40" s="1"/>
  <c r="L72" i="40"/>
  <c r="L130" i="40" s="1"/>
  <c r="R133" i="37"/>
  <c r="I140" i="37"/>
  <c r="I192" i="37"/>
  <c r="J16" i="56"/>
  <c r="I117" i="37"/>
  <c r="I153" i="37"/>
  <c r="I97" i="40" s="1"/>
  <c r="I155" i="40" s="1"/>
  <c r="W13" i="64"/>
  <c r="Z13" i="64" s="1"/>
  <c r="W12" i="64"/>
  <c r="Z12" i="64" s="1"/>
  <c r="W22" i="64"/>
  <c r="Z22" i="64" s="1"/>
  <c r="W9" i="64"/>
  <c r="Z9" i="64" s="1"/>
  <c r="W8" i="64"/>
  <c r="Z8" i="64" s="1"/>
  <c r="W15" i="64"/>
  <c r="Z15" i="64" s="1"/>
  <c r="W14" i="64"/>
  <c r="Z14" i="64" s="1"/>
  <c r="W11" i="64"/>
  <c r="Z11" i="64" s="1"/>
  <c r="W17" i="64"/>
  <c r="Z17" i="64" s="1"/>
  <c r="W10" i="64"/>
  <c r="Z10" i="64" s="1"/>
  <c r="W27" i="64"/>
  <c r="Z27" i="64" s="1"/>
  <c r="W7" i="64"/>
  <c r="W16" i="64"/>
  <c r="Z16" i="64" s="1"/>
  <c r="W21" i="64"/>
  <c r="Z21" i="64" s="1"/>
  <c r="W24" i="64"/>
  <c r="Z24" i="64" s="1"/>
  <c r="I206" i="37"/>
  <c r="I135" i="37"/>
  <c r="AR129" i="81"/>
  <c r="AS129" i="81" s="1"/>
  <c r="AR82" i="81"/>
  <c r="AS82" i="81" s="1"/>
  <c r="AR128" i="81"/>
  <c r="H33" i="82"/>
  <c r="H43" i="82"/>
  <c r="S32" i="82"/>
  <c r="S33" i="82" s="1"/>
  <c r="J67" i="40"/>
  <c r="J125" i="40" s="1"/>
  <c r="J142" i="37"/>
  <c r="J86" i="40" s="1"/>
  <c r="J144" i="40" s="1"/>
  <c r="G142" i="37"/>
  <c r="G86" i="40" s="1"/>
  <c r="G144" i="40" s="1"/>
  <c r="G67" i="40"/>
  <c r="G136" i="37"/>
  <c r="L128" i="40"/>
  <c r="L80" i="40"/>
  <c r="J68" i="40"/>
  <c r="J126" i="40" s="1"/>
  <c r="J143" i="37"/>
  <c r="J87" i="40" s="1"/>
  <c r="J145" i="40" s="1"/>
  <c r="S11" i="64"/>
  <c r="S9" i="64"/>
  <c r="S7" i="64"/>
  <c r="S13" i="64"/>
  <c r="S15" i="64"/>
  <c r="S42" i="41"/>
  <c r="S21" i="64"/>
  <c r="S27" i="64"/>
  <c r="P50" i="39"/>
  <c r="S47" i="41"/>
  <c r="S41" i="41"/>
  <c r="S22" i="64"/>
  <c r="S10" i="64"/>
  <c r="S14" i="64"/>
  <c r="S16" i="64"/>
  <c r="S8" i="64"/>
  <c r="S45" i="41"/>
  <c r="S12" i="64"/>
  <c r="S24" i="64"/>
  <c r="S17" i="64"/>
  <c r="O71" i="41"/>
  <c r="K31" i="55"/>
  <c r="I141" i="37"/>
  <c r="I66" i="40"/>
  <c r="R122" i="37"/>
  <c r="I151" i="40"/>
  <c r="G16" i="84"/>
  <c r="K16" i="84"/>
  <c r="M151" i="40"/>
  <c r="I132" i="37"/>
  <c r="I203" i="37"/>
  <c r="R203" i="37" s="1"/>
  <c r="F145" i="40"/>
  <c r="M127" i="40"/>
  <c r="J11" i="40"/>
  <c r="R86" i="37"/>
  <c r="R20" i="64"/>
  <c r="R20" i="41"/>
  <c r="Q84" i="40"/>
  <c r="J145" i="37"/>
  <c r="J89" i="40" s="1"/>
  <c r="J147" i="40" s="1"/>
  <c r="J70" i="40"/>
  <c r="J128" i="40" s="1"/>
  <c r="K69" i="40"/>
  <c r="K127" i="40" s="1"/>
  <c r="K144" i="37"/>
  <c r="K88" i="40" s="1"/>
  <c r="K146" i="40" s="1"/>
  <c r="G79" i="40"/>
  <c r="G154" i="37"/>
  <c r="R135" i="37"/>
  <c r="J151" i="37"/>
  <c r="J95" i="40" s="1"/>
  <c r="J153" i="40" s="1"/>
  <c r="J76" i="40"/>
  <c r="J134" i="40" s="1"/>
  <c r="F97" i="37"/>
  <c r="N17" i="84"/>
  <c r="P155" i="40"/>
  <c r="P136" i="40"/>
  <c r="N136" i="40"/>
  <c r="L17" i="84"/>
  <c r="N155" i="40"/>
  <c r="P47" i="40"/>
  <c r="P60" i="40" s="1"/>
  <c r="P22" i="40"/>
  <c r="Q6" i="55" s="1"/>
  <c r="H13" i="48"/>
  <c r="R13" i="48" s="1"/>
  <c r="S12" i="56"/>
  <c r="L19" i="64"/>
  <c r="U25" i="64"/>
  <c r="U26" i="64"/>
  <c r="R56" i="39"/>
  <c r="AR104" i="81"/>
  <c r="AS104" i="81" s="1"/>
  <c r="AS110" i="81"/>
  <c r="H15" i="52"/>
  <c r="G15" i="52"/>
  <c r="I15" i="52" s="1"/>
  <c r="F18" i="48"/>
  <c r="F96" i="40"/>
  <c r="N24" i="64"/>
  <c r="N27" i="64"/>
  <c r="N15" i="64"/>
  <c r="N16" i="64"/>
  <c r="N45" i="41"/>
  <c r="N8" i="64"/>
  <c r="N42" i="41"/>
  <c r="N12" i="64"/>
  <c r="N21" i="64"/>
  <c r="N10" i="64"/>
  <c r="N7" i="64"/>
  <c r="N14" i="64"/>
  <c r="N13" i="64"/>
  <c r="K50" i="39"/>
  <c r="N47" i="41"/>
  <c r="N11" i="64"/>
  <c r="N41" i="41"/>
  <c r="N17" i="64"/>
  <c r="N9" i="64"/>
  <c r="N22" i="64"/>
  <c r="I96" i="37"/>
  <c r="I21" i="40" s="1"/>
  <c r="I59" i="40" s="1"/>
  <c r="M53" i="52"/>
  <c r="O40" i="48"/>
  <c r="R42" i="48"/>
  <c r="M61" i="82"/>
  <c r="M63" i="82"/>
  <c r="M154" i="37"/>
  <c r="M98" i="40" s="1"/>
  <c r="M156" i="40" s="1"/>
  <c r="M79" i="40"/>
  <c r="M137" i="40" s="1"/>
  <c r="R125" i="37"/>
  <c r="U70" i="41"/>
  <c r="O41" i="41"/>
  <c r="O17" i="64"/>
  <c r="O7" i="64"/>
  <c r="O21" i="64"/>
  <c r="O16" i="64"/>
  <c r="O27" i="64"/>
  <c r="O9" i="64"/>
  <c r="O45" i="41"/>
  <c r="O13" i="64"/>
  <c r="O8" i="64"/>
  <c r="O10" i="64"/>
  <c r="O24" i="64"/>
  <c r="O22" i="64"/>
  <c r="O47" i="41"/>
  <c r="O12" i="64"/>
  <c r="O14" i="64"/>
  <c r="O15" i="64"/>
  <c r="O42" i="41"/>
  <c r="L50" i="39"/>
  <c r="O11" i="64"/>
  <c r="H16" i="55"/>
  <c r="O124" i="40"/>
  <c r="L89" i="40"/>
  <c r="L155" i="37"/>
  <c r="T56" i="39"/>
  <c r="F43" i="56"/>
  <c r="F47" i="56" s="1"/>
  <c r="F49" i="56" s="1"/>
  <c r="F33" i="56"/>
  <c r="N150" i="40"/>
  <c r="N131" i="40"/>
  <c r="M150" i="40"/>
  <c r="M131" i="40"/>
  <c r="L131" i="40"/>
  <c r="L150" i="40"/>
  <c r="Q132" i="40"/>
  <c r="T15" i="64"/>
  <c r="T27" i="64"/>
  <c r="T21" i="64"/>
  <c r="T8" i="64"/>
  <c r="T17" i="64"/>
  <c r="T42" i="41"/>
  <c r="Q50" i="39"/>
  <c r="T11" i="64"/>
  <c r="T13" i="64"/>
  <c r="T10" i="64"/>
  <c r="T16" i="64"/>
  <c r="T22" i="64"/>
  <c r="T41" i="41"/>
  <c r="T47" i="41"/>
  <c r="T9" i="64"/>
  <c r="T45" i="41"/>
  <c r="T14" i="64"/>
  <c r="T7" i="64"/>
  <c r="T24" i="64"/>
  <c r="T12" i="64"/>
  <c r="R89" i="37"/>
  <c r="R23" i="64"/>
  <c r="R16" i="55"/>
  <c r="J132" i="40"/>
  <c r="R206" i="37"/>
  <c r="V23" i="64"/>
  <c r="R110" i="37"/>
  <c r="M17" i="84"/>
  <c r="O155" i="40"/>
  <c r="R94" i="37"/>
  <c r="Q16" i="55"/>
  <c r="AR155" i="41"/>
  <c r="AQ155" i="41"/>
  <c r="O201" i="37"/>
  <c r="O134" i="37"/>
  <c r="O78" i="40" s="1"/>
  <c r="O136" i="40" s="1"/>
  <c r="O130" i="37"/>
  <c r="O74" i="40" s="1"/>
  <c r="O132" i="40" s="1"/>
  <c r="U20" i="64"/>
  <c r="U20" i="41"/>
  <c r="M70" i="41"/>
  <c r="G11" i="85"/>
  <c r="G9" i="85"/>
  <c r="G12" i="85"/>
  <c r="G8" i="85"/>
  <c r="G10" i="85"/>
  <c r="G16" i="85"/>
  <c r="F135" i="40"/>
  <c r="O72" i="40"/>
  <c r="O130" i="40" s="1"/>
  <c r="O147" i="37"/>
  <c r="O91" i="40" s="1"/>
  <c r="O149" i="40" s="1"/>
  <c r="M57" i="82"/>
  <c r="M59" i="82"/>
  <c r="F88" i="40"/>
  <c r="J7" i="40"/>
  <c r="J97" i="37"/>
  <c r="I202" i="37"/>
  <c r="R202" i="37" s="1"/>
  <c r="I131" i="37"/>
  <c r="I136" i="37" s="1"/>
  <c r="G53" i="48"/>
  <c r="S51" i="55"/>
  <c r="N123" i="37"/>
  <c r="N194" i="37"/>
  <c r="N207" i="37" s="1"/>
  <c r="N214" i="37" s="1"/>
  <c r="N117" i="37"/>
  <c r="M24" i="64"/>
  <c r="M42" i="41"/>
  <c r="M12" i="64"/>
  <c r="M16" i="64"/>
  <c r="M11" i="64"/>
  <c r="M7" i="64"/>
  <c r="M10" i="64"/>
  <c r="M27" i="64"/>
  <c r="J50" i="39"/>
  <c r="M41" i="41"/>
  <c r="M47" i="41"/>
  <c r="M9" i="64"/>
  <c r="M15" i="64"/>
  <c r="M13" i="64"/>
  <c r="M22" i="64"/>
  <c r="M21" i="64"/>
  <c r="M45" i="41"/>
  <c r="M8" i="64"/>
  <c r="M17" i="64"/>
  <c r="M14" i="64"/>
  <c r="N16" i="84"/>
  <c r="P151" i="40"/>
  <c r="P132" i="40"/>
  <c r="P131" i="40"/>
  <c r="P150" i="40"/>
  <c r="K151" i="40"/>
  <c r="I16" i="84"/>
  <c r="O195" i="37"/>
  <c r="O207" i="37" s="1"/>
  <c r="O214" i="37" s="1"/>
  <c r="O124" i="37"/>
  <c r="O117" i="37"/>
  <c r="F94" i="40"/>
  <c r="F152" i="40" s="1"/>
  <c r="R14" i="40"/>
  <c r="F52" i="40"/>
  <c r="O56" i="39"/>
  <c r="R19" i="64"/>
  <c r="H143" i="40"/>
  <c r="F155" i="40"/>
  <c r="R200" i="37"/>
  <c r="F47" i="40"/>
  <c r="H136" i="40"/>
  <c r="F17" i="84"/>
  <c r="R118" i="40"/>
  <c r="S8" i="56"/>
  <c r="H8" i="48"/>
  <c r="R8" i="48" s="1"/>
  <c r="J20" i="40"/>
  <c r="R95" i="37"/>
  <c r="R51" i="56"/>
  <c r="Q33" i="48"/>
  <c r="S31" i="56"/>
  <c r="J31" i="55"/>
  <c r="N71" i="41"/>
  <c r="N70" i="41" s="1"/>
  <c r="I56" i="39"/>
  <c r="H72" i="40"/>
  <c r="H130" i="40" s="1"/>
  <c r="H147" i="37"/>
  <c r="H91" i="40" s="1"/>
  <c r="H149" i="40" s="1"/>
  <c r="G11" i="47"/>
  <c r="G8" i="47"/>
  <c r="G10" i="47"/>
  <c r="G9" i="47"/>
  <c r="K17" i="55"/>
  <c r="S57" i="82"/>
  <c r="S59" i="82"/>
  <c r="F9" i="55"/>
  <c r="J72" i="40"/>
  <c r="J130" i="40" s="1"/>
  <c r="J147" i="37"/>
  <c r="J91" i="40" s="1"/>
  <c r="J149" i="40" s="1"/>
  <c r="M33" i="82"/>
  <c r="M43" i="82"/>
  <c r="M47" i="82" s="1"/>
  <c r="M49" i="82" s="1"/>
  <c r="F127" i="40"/>
  <c r="P33" i="48"/>
  <c r="Q30" i="55"/>
  <c r="J192" i="37"/>
  <c r="J207" i="37" s="1"/>
  <c r="J214" i="37" s="1"/>
  <c r="J140" i="37"/>
  <c r="J153" i="37"/>
  <c r="J97" i="40" s="1"/>
  <c r="J155" i="40" s="1"/>
  <c r="J117" i="37"/>
  <c r="K16" i="56"/>
  <c r="H31" i="55"/>
  <c r="W99" i="41"/>
  <c r="L71" i="41"/>
  <c r="L70" i="41" s="1"/>
  <c r="O85" i="40"/>
  <c r="K142" i="37"/>
  <c r="K86" i="40" s="1"/>
  <c r="K144" i="40" s="1"/>
  <c r="K67" i="40"/>
  <c r="K125" i="40" s="1"/>
  <c r="G147" i="40"/>
  <c r="H192" i="37"/>
  <c r="I16" i="56"/>
  <c r="H153" i="37"/>
  <c r="H97" i="40" s="1"/>
  <c r="H155" i="40" s="1"/>
  <c r="H140" i="37"/>
  <c r="H117" i="37"/>
  <c r="J151" i="40"/>
  <c r="H16" i="84"/>
  <c r="O85" i="37"/>
  <c r="R25" i="64"/>
  <c r="R26" i="64"/>
  <c r="M152" i="37"/>
  <c r="M96" i="40" s="1"/>
  <c r="M154" i="40" s="1"/>
  <c r="M77" i="40"/>
  <c r="M135" i="40" s="1"/>
  <c r="R57" i="40"/>
  <c r="Q83" i="37"/>
  <c r="R83" i="37" s="1"/>
  <c r="R128" i="37"/>
  <c r="J69" i="40"/>
  <c r="J127" i="40" s="1"/>
  <c r="J144" i="37"/>
  <c r="J88" i="40" s="1"/>
  <c r="J146" i="40" s="1"/>
  <c r="J152" i="37"/>
  <c r="J96" i="40" s="1"/>
  <c r="J154" i="40" s="1"/>
  <c r="J77" i="40"/>
  <c r="J135" i="40" s="1"/>
  <c r="V20" i="64"/>
  <c r="V20" i="41"/>
  <c r="F73" i="40"/>
  <c r="F148" i="37"/>
  <c r="R129" i="37"/>
  <c r="H156" i="40"/>
  <c r="H137" i="40"/>
  <c r="D17" i="84"/>
  <c r="P17" i="84" s="1"/>
  <c r="R17" i="84" s="1"/>
  <c r="R116" i="40"/>
  <c r="F136" i="40"/>
  <c r="F137" i="40"/>
  <c r="F156" i="40"/>
  <c r="R117" i="40"/>
  <c r="G48" i="40"/>
  <c r="R106" i="37"/>
  <c r="R40" i="48"/>
  <c r="N62" i="41" l="1"/>
  <c r="N63" i="41"/>
  <c r="N43" i="64" s="1"/>
  <c r="N35" i="64"/>
  <c r="N6" i="62"/>
  <c r="N107" i="64" s="1"/>
  <c r="N31" i="64"/>
  <c r="N33" i="64"/>
  <c r="N44" i="64"/>
  <c r="N48" i="64"/>
  <c r="N50" i="64"/>
  <c r="N67" i="41"/>
  <c r="N47" i="64" s="1"/>
  <c r="N40" i="64"/>
  <c r="N37" i="64"/>
  <c r="N34" i="64"/>
  <c r="I137" i="37"/>
  <c r="N36" i="64"/>
  <c r="N41" i="64"/>
  <c r="N39" i="64"/>
  <c r="N30" i="64"/>
  <c r="N73" i="64"/>
  <c r="N65" i="41"/>
  <c r="N32" i="64"/>
  <c r="N46" i="64"/>
  <c r="N69" i="41"/>
  <c r="N49" i="64" s="1"/>
  <c r="N38" i="64"/>
  <c r="AL57" i="40"/>
  <c r="AM57" i="40"/>
  <c r="I18" i="56"/>
  <c r="H207" i="37"/>
  <c r="H214" i="37" s="1"/>
  <c r="K18" i="55"/>
  <c r="J215" i="37"/>
  <c r="J220" i="37" s="1"/>
  <c r="R97" i="40"/>
  <c r="M19" i="64"/>
  <c r="W41" i="41"/>
  <c r="M20" i="64"/>
  <c r="M20" i="41"/>
  <c r="Q18" i="48"/>
  <c r="T23" i="64"/>
  <c r="F50" i="56"/>
  <c r="F52" i="56"/>
  <c r="F53" i="56" s="1"/>
  <c r="G18" i="48"/>
  <c r="N23" i="64"/>
  <c r="G137" i="40"/>
  <c r="S23" i="64"/>
  <c r="P56" i="39"/>
  <c r="R97" i="37"/>
  <c r="U73" i="64"/>
  <c r="U33" i="64"/>
  <c r="U41" i="64"/>
  <c r="U67" i="41"/>
  <c r="U36" i="64"/>
  <c r="U46" i="64"/>
  <c r="U63" i="41"/>
  <c r="U69" i="41"/>
  <c r="P137" i="37"/>
  <c r="U31" i="64"/>
  <c r="U40" i="64"/>
  <c r="U6" i="62"/>
  <c r="U107" i="64" s="1"/>
  <c r="U50" i="64"/>
  <c r="U35" i="64"/>
  <c r="U44" i="64"/>
  <c r="U34" i="64"/>
  <c r="U32" i="64"/>
  <c r="U65" i="41"/>
  <c r="U30" i="64"/>
  <c r="U38" i="64"/>
  <c r="U39" i="64"/>
  <c r="U62" i="41"/>
  <c r="U42" i="64" s="1"/>
  <c r="U48" i="64"/>
  <c r="U37" i="64"/>
  <c r="AM115" i="40"/>
  <c r="AL115" i="40"/>
  <c r="H12" i="40"/>
  <c r="R87" i="37"/>
  <c r="P63" i="41"/>
  <c r="P43" i="64" s="1"/>
  <c r="P30" i="64"/>
  <c r="P40" i="64"/>
  <c r="K137" i="37"/>
  <c r="P46" i="64"/>
  <c r="P44" i="64"/>
  <c r="P39" i="64"/>
  <c r="P32" i="64"/>
  <c r="P48" i="64"/>
  <c r="P73" i="64"/>
  <c r="P35" i="64"/>
  <c r="P50" i="64"/>
  <c r="P31" i="64"/>
  <c r="P65" i="41"/>
  <c r="P41" i="64"/>
  <c r="P34" i="64"/>
  <c r="P36" i="64"/>
  <c r="P62" i="41"/>
  <c r="P37" i="64"/>
  <c r="P67" i="41"/>
  <c r="P47" i="64" s="1"/>
  <c r="P69" i="41"/>
  <c r="P49" i="64" s="1"/>
  <c r="P38" i="64"/>
  <c r="P6" i="62"/>
  <c r="P107" i="64" s="1"/>
  <c r="P33" i="64"/>
  <c r="O41" i="64"/>
  <c r="O69" i="41"/>
  <c r="O49" i="64" s="1"/>
  <c r="O50" i="64"/>
  <c r="O44" i="64"/>
  <c r="O32" i="64"/>
  <c r="O6" i="62"/>
  <c r="O107" i="64" s="1"/>
  <c r="O34" i="64"/>
  <c r="O46" i="64"/>
  <c r="O31" i="64"/>
  <c r="O33" i="64"/>
  <c r="O39" i="64"/>
  <c r="O35" i="64"/>
  <c r="O48" i="64"/>
  <c r="O40" i="64"/>
  <c r="O38" i="64"/>
  <c r="O37" i="64"/>
  <c r="O65" i="41"/>
  <c r="O36" i="64"/>
  <c r="O73" i="64"/>
  <c r="O62" i="41"/>
  <c r="O42" i="64" s="1"/>
  <c r="J137" i="37"/>
  <c r="O63" i="41"/>
  <c r="O43" i="64" s="1"/>
  <c r="O30" i="64"/>
  <c r="O67" i="41"/>
  <c r="O47" i="64" s="1"/>
  <c r="K52" i="52"/>
  <c r="J54" i="52"/>
  <c r="G142" i="40"/>
  <c r="L16" i="55"/>
  <c r="P16" i="55"/>
  <c r="AM111" i="40"/>
  <c r="AL111" i="40"/>
  <c r="M18" i="48"/>
  <c r="E69" i="52"/>
  <c r="J51" i="39"/>
  <c r="J49" i="39" s="1"/>
  <c r="K51" i="39"/>
  <c r="I51" i="39"/>
  <c r="I49" i="39" s="1"/>
  <c r="H51" i="39"/>
  <c r="S51" i="39"/>
  <c r="S49" i="39" s="1"/>
  <c r="J154" i="37"/>
  <c r="J98" i="40" s="1"/>
  <c r="J156" i="40" s="1"/>
  <c r="J79" i="40"/>
  <c r="J137" i="40" s="1"/>
  <c r="N47" i="40"/>
  <c r="Q43" i="64"/>
  <c r="Q19" i="41"/>
  <c r="O10" i="40"/>
  <c r="O97" i="37"/>
  <c r="R192" i="37"/>
  <c r="Q27" i="55"/>
  <c r="I33" i="48"/>
  <c r="J30" i="55"/>
  <c r="AL118" i="40"/>
  <c r="AM118" i="40"/>
  <c r="AL14" i="40"/>
  <c r="AM14" i="40"/>
  <c r="M23" i="64"/>
  <c r="J56" i="39"/>
  <c r="O5" i="62"/>
  <c r="J219" i="37"/>
  <c r="J221" i="37" s="1"/>
  <c r="J223" i="37" s="1"/>
  <c r="J98" i="37"/>
  <c r="Q56" i="39"/>
  <c r="I151" i="37"/>
  <c r="I95" i="40" s="1"/>
  <c r="I153" i="40" s="1"/>
  <c r="I76" i="40"/>
  <c r="I134" i="40" s="1"/>
  <c r="I85" i="40"/>
  <c r="U106" i="64"/>
  <c r="Q24" i="55"/>
  <c r="R96" i="37"/>
  <c r="G45" i="40"/>
  <c r="G22" i="40"/>
  <c r="H6" i="55" s="1"/>
  <c r="I97" i="37"/>
  <c r="P80" i="40"/>
  <c r="P125" i="40"/>
  <c r="P138" i="40" s="1"/>
  <c r="AM71" i="40"/>
  <c r="AL71" i="40"/>
  <c r="R151" i="40"/>
  <c r="P27" i="55"/>
  <c r="K7" i="40"/>
  <c r="K97" i="37"/>
  <c r="R18" i="55"/>
  <c r="Q20" i="48" s="1"/>
  <c r="Q215" i="37"/>
  <c r="Q220" i="37" s="1"/>
  <c r="R106" i="64"/>
  <c r="K84" i="40"/>
  <c r="K155" i="37"/>
  <c r="P51" i="39"/>
  <c r="P49" i="39" s="1"/>
  <c r="AR99" i="41"/>
  <c r="AQ99" i="41"/>
  <c r="W71" i="41"/>
  <c r="F26" i="55"/>
  <c r="D26" i="55"/>
  <c r="E21" i="48"/>
  <c r="F19" i="55"/>
  <c r="D50" i="55"/>
  <c r="D53" i="55" s="1"/>
  <c r="E50" i="55"/>
  <c r="D33" i="55"/>
  <c r="E19" i="55"/>
  <c r="D21" i="48" s="1"/>
  <c r="E26" i="55"/>
  <c r="D28" i="48" s="1"/>
  <c r="E33" i="55"/>
  <c r="D35" i="48" s="1"/>
  <c r="F25" i="55"/>
  <c r="E27" i="48" s="1"/>
  <c r="D19" i="55"/>
  <c r="F33" i="55"/>
  <c r="L40" i="41"/>
  <c r="O40" i="41"/>
  <c r="N40" i="41"/>
  <c r="P40" i="41"/>
  <c r="M40" i="41"/>
  <c r="K40" i="41"/>
  <c r="U40" i="41"/>
  <c r="Q40" i="41"/>
  <c r="S40" i="41"/>
  <c r="T40" i="41"/>
  <c r="R40" i="41"/>
  <c r="V40" i="41"/>
  <c r="J45" i="40"/>
  <c r="J22" i="40"/>
  <c r="K6" i="55" s="1"/>
  <c r="T25" i="64"/>
  <c r="T26" i="64"/>
  <c r="T20" i="64"/>
  <c r="T20" i="41"/>
  <c r="L56" i="39"/>
  <c r="P6" i="48"/>
  <c r="F98" i="37"/>
  <c r="F219" i="37"/>
  <c r="K5" i="62"/>
  <c r="J49" i="40"/>
  <c r="R49" i="40" s="1"/>
  <c r="R11" i="40"/>
  <c r="I154" i="37"/>
  <c r="I98" i="40" s="1"/>
  <c r="I156" i="40" s="1"/>
  <c r="I79" i="40"/>
  <c r="I137" i="40" s="1"/>
  <c r="G59" i="40"/>
  <c r="R59" i="40" s="1"/>
  <c r="R21" i="40"/>
  <c r="N18" i="55"/>
  <c r="M20" i="48" s="1"/>
  <c r="M215" i="37"/>
  <c r="M220" i="37" s="1"/>
  <c r="G98" i="37"/>
  <c r="L5" i="62"/>
  <c r="G219" i="37"/>
  <c r="L151" i="64"/>
  <c r="L159" i="64"/>
  <c r="L92" i="64"/>
  <c r="I22" i="40"/>
  <c r="J6" i="55" s="1"/>
  <c r="I45" i="40"/>
  <c r="P86" i="40"/>
  <c r="P155" i="37"/>
  <c r="AM129" i="40"/>
  <c r="AL129" i="40"/>
  <c r="R195" i="37"/>
  <c r="M224" i="37"/>
  <c r="M41" i="40"/>
  <c r="N10" i="55"/>
  <c r="J124" i="40"/>
  <c r="J138" i="40" s="1"/>
  <c r="J80" i="40"/>
  <c r="H67" i="40"/>
  <c r="H142" i="37"/>
  <c r="H86" i="40" s="1"/>
  <c r="H144" i="40" s="1"/>
  <c r="H136" i="37"/>
  <c r="R151" i="64"/>
  <c r="M219" i="37"/>
  <c r="R163" i="64"/>
  <c r="R201" i="37"/>
  <c r="K207" i="37"/>
  <c r="K214" i="37" s="1"/>
  <c r="L18" i="56"/>
  <c r="H51" i="40"/>
  <c r="R51" i="40" s="1"/>
  <c r="R13" i="40"/>
  <c r="P19" i="64"/>
  <c r="P19" i="41"/>
  <c r="R51" i="39"/>
  <c r="R49" i="39" s="1"/>
  <c r="N51" i="39"/>
  <c r="N49" i="39" s="1"/>
  <c r="I55" i="40"/>
  <c r="R55" i="40" s="1"/>
  <c r="R17" i="40"/>
  <c r="AM117" i="40"/>
  <c r="AL117" i="40"/>
  <c r="S31" i="55"/>
  <c r="H30" i="55"/>
  <c r="G33" i="48"/>
  <c r="R33" i="48" s="1"/>
  <c r="O18" i="55"/>
  <c r="N20" i="48" s="1"/>
  <c r="N215" i="37"/>
  <c r="N220" i="37" s="1"/>
  <c r="R135" i="40"/>
  <c r="T19" i="64"/>
  <c r="Q67" i="64"/>
  <c r="Q123" i="41"/>
  <c r="Q70" i="64" s="1"/>
  <c r="Q56" i="64"/>
  <c r="Q54" i="64"/>
  <c r="Q118" i="41"/>
  <c r="Q59" i="64"/>
  <c r="Q71" i="64"/>
  <c r="Q141" i="41"/>
  <c r="Q121" i="41"/>
  <c r="Q68" i="64" s="1"/>
  <c r="Q60" i="64"/>
  <c r="Q7" i="62"/>
  <c r="Q106" i="41"/>
  <c r="Q125" i="41"/>
  <c r="Q72" i="64" s="1"/>
  <c r="Q64" i="64"/>
  <c r="Q63" i="64"/>
  <c r="Q55" i="64"/>
  <c r="Q61" i="64"/>
  <c r="Q57" i="64"/>
  <c r="Q69" i="64"/>
  <c r="Q62" i="64"/>
  <c r="L156" i="37"/>
  <c r="Q119" i="41"/>
  <c r="O20" i="64"/>
  <c r="O20" i="41"/>
  <c r="P224" i="37"/>
  <c r="P41" i="40"/>
  <c r="Q10" i="55"/>
  <c r="M138" i="40"/>
  <c r="J33" i="48"/>
  <c r="K30" i="55"/>
  <c r="S20" i="41"/>
  <c r="S20" i="64"/>
  <c r="M7" i="55"/>
  <c r="N19" i="56"/>
  <c r="H9" i="40"/>
  <c r="R84" i="37"/>
  <c r="M6" i="48"/>
  <c r="N10" i="40"/>
  <c r="R85" i="37"/>
  <c r="F80" i="40"/>
  <c r="R67" i="40"/>
  <c r="F125" i="40"/>
  <c r="R147" i="37"/>
  <c r="R102" i="64"/>
  <c r="I78" i="40"/>
  <c r="R134" i="37"/>
  <c r="R130" i="40"/>
  <c r="P20" i="64"/>
  <c r="P20" i="41"/>
  <c r="M51" i="39"/>
  <c r="K69" i="52"/>
  <c r="O51" i="39"/>
  <c r="O49" i="39" s="1"/>
  <c r="I27" i="55"/>
  <c r="Q47" i="64"/>
  <c r="Q23" i="41"/>
  <c r="F92" i="40"/>
  <c r="K16" i="55"/>
  <c r="Q53" i="48"/>
  <c r="S51" i="56"/>
  <c r="T51" i="55" s="1"/>
  <c r="U51" i="55" s="1"/>
  <c r="N142" i="37"/>
  <c r="N67" i="40"/>
  <c r="N136" i="37"/>
  <c r="W45" i="41"/>
  <c r="R77" i="40"/>
  <c r="P18" i="48"/>
  <c r="L147" i="40"/>
  <c r="L157" i="40" s="1"/>
  <c r="M11" i="56" s="1"/>
  <c r="M9" i="56" s="1"/>
  <c r="L99" i="40"/>
  <c r="O19" i="64"/>
  <c r="O19" i="41"/>
  <c r="N19" i="64"/>
  <c r="N19" i="41"/>
  <c r="M80" i="40"/>
  <c r="O70" i="41"/>
  <c r="L138" i="40"/>
  <c r="H47" i="82"/>
  <c r="S43" i="82"/>
  <c r="R15" i="40"/>
  <c r="F53" i="40"/>
  <c r="I67" i="40"/>
  <c r="I125" i="40" s="1"/>
  <c r="I142" i="37"/>
  <c r="O27" i="55"/>
  <c r="F56" i="40"/>
  <c r="R56" i="40" s="1"/>
  <c r="R18" i="40"/>
  <c r="F86" i="40"/>
  <c r="F155" i="37"/>
  <c r="W42" i="41"/>
  <c r="N69" i="40"/>
  <c r="N144" i="37"/>
  <c r="F149" i="40"/>
  <c r="R149" i="40" s="1"/>
  <c r="R91" i="40"/>
  <c r="R130" i="64"/>
  <c r="I74" i="40"/>
  <c r="R130" i="37"/>
  <c r="R72" i="40"/>
  <c r="M56" i="39"/>
  <c r="M49" i="39"/>
  <c r="F69" i="52"/>
  <c r="F68" i="52" s="1"/>
  <c r="F22" i="40"/>
  <c r="R137" i="40"/>
  <c r="F131" i="40"/>
  <c r="H84" i="40"/>
  <c r="R140" i="37"/>
  <c r="M52" i="82"/>
  <c r="M53" i="82" s="1"/>
  <c r="M50" i="82"/>
  <c r="K18" i="56"/>
  <c r="O143" i="37"/>
  <c r="O68" i="40"/>
  <c r="O136" i="37"/>
  <c r="R153" i="37"/>
  <c r="O23" i="64"/>
  <c r="O23" i="41"/>
  <c r="U49" i="41"/>
  <c r="R152" i="37"/>
  <c r="J16" i="55"/>
  <c r="R41" i="64"/>
  <c r="M137" i="37"/>
  <c r="R36" i="64"/>
  <c r="R63" i="41"/>
  <c r="R50" i="64"/>
  <c r="R44" i="64"/>
  <c r="R32" i="64"/>
  <c r="R65" i="41"/>
  <c r="R38" i="64"/>
  <c r="R37" i="64"/>
  <c r="R46" i="64"/>
  <c r="R35" i="64"/>
  <c r="R30" i="64"/>
  <c r="R62" i="41"/>
  <c r="R31" i="64"/>
  <c r="R73" i="64"/>
  <c r="R40" i="64"/>
  <c r="R33" i="64"/>
  <c r="R6" i="62"/>
  <c r="R69" i="41"/>
  <c r="R34" i="64"/>
  <c r="R39" i="64"/>
  <c r="R48" i="64"/>
  <c r="R67" i="41"/>
  <c r="R132" i="37"/>
  <c r="O148" i="37"/>
  <c r="O92" i="40" s="1"/>
  <c r="O150" i="40" s="1"/>
  <c r="O73" i="40"/>
  <c r="O131" i="40" s="1"/>
  <c r="F137" i="37"/>
  <c r="K65" i="41"/>
  <c r="K46" i="64"/>
  <c r="K33" i="64"/>
  <c r="K63" i="41"/>
  <c r="K69" i="41"/>
  <c r="K38" i="64"/>
  <c r="K34" i="64"/>
  <c r="K44" i="64"/>
  <c r="K32" i="64"/>
  <c r="K39" i="64"/>
  <c r="K35" i="64"/>
  <c r="K40" i="64"/>
  <c r="K48" i="64"/>
  <c r="K50" i="64"/>
  <c r="K30" i="64"/>
  <c r="K37" i="64"/>
  <c r="K36" i="64"/>
  <c r="K41" i="64"/>
  <c r="K73" i="64"/>
  <c r="K62" i="41"/>
  <c r="K31" i="64"/>
  <c r="K6" i="62"/>
  <c r="K67" i="41"/>
  <c r="Q18" i="55"/>
  <c r="P20" i="48" s="1"/>
  <c r="P215" i="37"/>
  <c r="P220" i="37" s="1"/>
  <c r="AM163" i="40"/>
  <c r="AL163" i="40"/>
  <c r="H70" i="40"/>
  <c r="H145" i="37"/>
  <c r="H155" i="37" s="1"/>
  <c r="R126" i="37"/>
  <c r="R75" i="64"/>
  <c r="H97" i="37"/>
  <c r="L51" i="39"/>
  <c r="L49" i="39" s="1"/>
  <c r="J69" i="52"/>
  <c r="K49" i="52"/>
  <c r="J50" i="52"/>
  <c r="Q21" i="41"/>
  <c r="Q45" i="64"/>
  <c r="T50" i="39"/>
  <c r="J19" i="48"/>
  <c r="R19" i="48" s="1"/>
  <c r="S17" i="55"/>
  <c r="J58" i="40"/>
  <c r="R58" i="40" s="1"/>
  <c r="R20" i="40"/>
  <c r="P18" i="55"/>
  <c r="O20" i="48" s="1"/>
  <c r="O215" i="37"/>
  <c r="O220" i="37" s="1"/>
  <c r="R53" i="48"/>
  <c r="F146" i="40"/>
  <c r="N26" i="64"/>
  <c r="N25" i="64"/>
  <c r="N25" i="41"/>
  <c r="N20" i="41"/>
  <c r="N20" i="64"/>
  <c r="R96" i="40"/>
  <c r="F154" i="40"/>
  <c r="R154" i="40" s="1"/>
  <c r="Q142" i="40"/>
  <c r="S19" i="64"/>
  <c r="L37" i="64"/>
  <c r="L31" i="64"/>
  <c r="L41" i="64"/>
  <c r="L39" i="64"/>
  <c r="L50" i="64"/>
  <c r="L63" i="41"/>
  <c r="L40" i="64"/>
  <c r="L36" i="64"/>
  <c r="L33" i="64"/>
  <c r="L46" i="64"/>
  <c r="L32" i="64"/>
  <c r="L48" i="64"/>
  <c r="G137" i="37"/>
  <c r="L34" i="64"/>
  <c r="L69" i="41"/>
  <c r="L38" i="64"/>
  <c r="L6" i="62"/>
  <c r="L107" i="64" s="1"/>
  <c r="L44" i="64"/>
  <c r="L35" i="64"/>
  <c r="L73" i="64"/>
  <c r="L62" i="41"/>
  <c r="L65" i="41"/>
  <c r="L30" i="64"/>
  <c r="L67" i="41"/>
  <c r="AR135" i="81"/>
  <c r="AS128" i="81"/>
  <c r="AS135" i="81" s="1"/>
  <c r="I207" i="37"/>
  <c r="I214" i="37" s="1"/>
  <c r="J18" i="56"/>
  <c r="P221" i="37"/>
  <c r="P223" i="37" s="1"/>
  <c r="F95" i="40"/>
  <c r="R151" i="37"/>
  <c r="P16" i="84"/>
  <c r="R16" i="84" s="1"/>
  <c r="M155" i="37"/>
  <c r="R123" i="64" s="1"/>
  <c r="K124" i="40"/>
  <c r="K138" i="40" s="1"/>
  <c r="K80" i="40"/>
  <c r="Q166" i="64"/>
  <c r="Q157" i="64"/>
  <c r="Q96" i="64"/>
  <c r="Q75" i="64"/>
  <c r="Q5" i="62"/>
  <c r="Q148" i="64"/>
  <c r="Q146" i="64"/>
  <c r="Q169" i="64"/>
  <c r="Q143" i="64"/>
  <c r="L219" i="37"/>
  <c r="L221" i="37" s="1"/>
  <c r="L223" i="37" s="1"/>
  <c r="Q122" i="64"/>
  <c r="Q81" i="64"/>
  <c r="Q113" i="64"/>
  <c r="Q95" i="64"/>
  <c r="Q147" i="64"/>
  <c r="Q127" i="64"/>
  <c r="Q124" i="64"/>
  <c r="Q162" i="64"/>
  <c r="Q118" i="64"/>
  <c r="Q151" i="64"/>
  <c r="Q76" i="64"/>
  <c r="Q77" i="64"/>
  <c r="Q153" i="64"/>
  <c r="Q150" i="64"/>
  <c r="Q89" i="64"/>
  <c r="Q158" i="64"/>
  <c r="Q97" i="64"/>
  <c r="Q154" i="64"/>
  <c r="Q141" i="64"/>
  <c r="Q91" i="64"/>
  <c r="Q137" i="64"/>
  <c r="Q98" i="64"/>
  <c r="Q167" i="64"/>
  <c r="Q102" i="64"/>
  <c r="Q120" i="64"/>
  <c r="Q116" i="64"/>
  <c r="Q126" i="64"/>
  <c r="Q119" i="64"/>
  <c r="Q161" i="64"/>
  <c r="L98" i="37"/>
  <c r="Q149" i="64"/>
  <c r="Q123" i="64"/>
  <c r="Q134" i="64"/>
  <c r="Q140" i="64"/>
  <c r="Q164" i="64"/>
  <c r="Q145" i="64"/>
  <c r="Q111" i="64"/>
  <c r="Q86" i="64"/>
  <c r="Q87" i="64"/>
  <c r="Q136" i="64"/>
  <c r="Q138" i="64"/>
  <c r="Q114" i="64"/>
  <c r="Q90" i="64"/>
  <c r="Q117" i="64"/>
  <c r="Q135" i="64"/>
  <c r="Q125" i="64"/>
  <c r="Q101" i="64"/>
  <c r="Q168" i="64"/>
  <c r="Q121" i="64"/>
  <c r="Q142" i="64"/>
  <c r="Q99" i="64"/>
  <c r="Q152" i="64"/>
  <c r="Q163" i="64"/>
  <c r="Q133" i="64"/>
  <c r="Q103" i="64"/>
  <c r="Q131" i="64"/>
  <c r="Q156" i="64"/>
  <c r="Q115" i="64"/>
  <c r="Q170" i="64"/>
  <c r="Q78" i="64"/>
  <c r="Q155" i="64"/>
  <c r="Q84" i="64"/>
  <c r="Q100" i="64"/>
  <c r="Q160" i="64"/>
  <c r="Q79" i="64"/>
  <c r="Q132" i="64"/>
  <c r="Q144" i="64"/>
  <c r="Q82" i="64"/>
  <c r="Q130" i="64"/>
  <c r="Q159" i="64"/>
  <c r="Q92" i="64"/>
  <c r="Q139" i="64"/>
  <c r="Q93" i="64"/>
  <c r="Q129" i="64"/>
  <c r="Q85" i="64"/>
  <c r="Q94" i="64"/>
  <c r="Q128" i="64"/>
  <c r="Q165" i="64"/>
  <c r="Q80" i="64"/>
  <c r="Q83" i="64"/>
  <c r="Q112" i="64"/>
  <c r="R155" i="64"/>
  <c r="R168" i="64"/>
  <c r="R167" i="64"/>
  <c r="R99" i="64"/>
  <c r="R156" i="64"/>
  <c r="Q141" i="37"/>
  <c r="Q66" i="40"/>
  <c r="Q136" i="37"/>
  <c r="G87" i="40"/>
  <c r="H45" i="40"/>
  <c r="H22" i="40"/>
  <c r="I6" i="55" s="1"/>
  <c r="H18" i="55"/>
  <c r="G215" i="37"/>
  <c r="G220" i="37" s="1"/>
  <c r="I54" i="40"/>
  <c r="R54" i="40" s="1"/>
  <c r="R16" i="40"/>
  <c r="P23" i="64"/>
  <c r="P23" i="41"/>
  <c r="Q51" i="39"/>
  <c r="Q49" i="39" s="1"/>
  <c r="H69" i="52"/>
  <c r="H68" i="52" s="1"/>
  <c r="Q49" i="64"/>
  <c r="Q25" i="41"/>
  <c r="AM116" i="40"/>
  <c r="AL116" i="40"/>
  <c r="Q8" i="40"/>
  <c r="Q97" i="37"/>
  <c r="I16" i="55"/>
  <c r="S16" i="56"/>
  <c r="O143" i="40"/>
  <c r="J84" i="40"/>
  <c r="J155" i="37"/>
  <c r="R155" i="40"/>
  <c r="M25" i="64"/>
  <c r="M26" i="64"/>
  <c r="W47" i="41"/>
  <c r="I75" i="40"/>
  <c r="I133" i="40" s="1"/>
  <c r="R133" i="40" s="1"/>
  <c r="I150" i="37"/>
  <c r="R131" i="37"/>
  <c r="G7" i="85"/>
  <c r="O26" i="64"/>
  <c r="O25" i="64"/>
  <c r="O25" i="41"/>
  <c r="N53" i="52"/>
  <c r="K56" i="39"/>
  <c r="K49" i="39"/>
  <c r="G98" i="40"/>
  <c r="R154" i="37"/>
  <c r="I124" i="40"/>
  <c r="R66" i="40"/>
  <c r="S25" i="64"/>
  <c r="S26" i="64"/>
  <c r="G80" i="40"/>
  <c r="G125" i="40"/>
  <c r="G138" i="40" s="1"/>
  <c r="Z7" i="64"/>
  <c r="I84" i="40"/>
  <c r="R76" i="40"/>
  <c r="F134" i="40"/>
  <c r="R134" i="40" s="1"/>
  <c r="AM169" i="40"/>
  <c r="AL169" i="40"/>
  <c r="AM112" i="40"/>
  <c r="AL112" i="40"/>
  <c r="M99" i="40"/>
  <c r="M142" i="40"/>
  <c r="M157" i="40" s="1"/>
  <c r="N11" i="56" s="1"/>
  <c r="N9" i="56" s="1"/>
  <c r="L52" i="40"/>
  <c r="L22" i="40"/>
  <c r="M6" i="55" s="1"/>
  <c r="R90" i="40"/>
  <c r="F148" i="40"/>
  <c r="R148" i="40" s="1"/>
  <c r="G155" i="37"/>
  <c r="L115" i="64" s="1"/>
  <c r="N143" i="37"/>
  <c r="N68" i="40"/>
  <c r="N126" i="40" s="1"/>
  <c r="AL19" i="40"/>
  <c r="AM19" i="40"/>
  <c r="G126" i="40"/>
  <c r="R68" i="40"/>
  <c r="P25" i="64"/>
  <c r="P26" i="64"/>
  <c r="P25" i="41"/>
  <c r="I69" i="52"/>
  <c r="I68" i="52" s="1"/>
  <c r="G69" i="52"/>
  <c r="G68" i="52" s="1"/>
  <c r="N97" i="37"/>
  <c r="Q42" i="64"/>
  <c r="Q49" i="41"/>
  <c r="F20" i="48"/>
  <c r="AL90" i="40" l="1"/>
  <c r="AM90" i="40"/>
  <c r="G20" i="48"/>
  <c r="L11" i="55"/>
  <c r="K12" i="48" s="1"/>
  <c r="K225" i="37"/>
  <c r="R139" i="64"/>
  <c r="R49" i="64"/>
  <c r="R25" i="41"/>
  <c r="R43" i="64"/>
  <c r="R19" i="41"/>
  <c r="H49" i="82"/>
  <c r="S47" i="82"/>
  <c r="P11" i="48"/>
  <c r="M24" i="56"/>
  <c r="M23" i="56" s="1"/>
  <c r="Q108" i="64"/>
  <c r="H137" i="37"/>
  <c r="M65" i="41"/>
  <c r="M36" i="64"/>
  <c r="M63" i="41"/>
  <c r="W63" i="41" s="1"/>
  <c r="M38" i="64"/>
  <c r="M44" i="64"/>
  <c r="M40" i="64"/>
  <c r="M46" i="64"/>
  <c r="M67" i="41"/>
  <c r="M48" i="64"/>
  <c r="M37" i="64"/>
  <c r="M62" i="41"/>
  <c r="W62" i="41" s="1"/>
  <c r="M33" i="64"/>
  <c r="M50" i="64"/>
  <c r="M69" i="41"/>
  <c r="M6" i="62"/>
  <c r="M107" i="64" s="1"/>
  <c r="M73" i="64"/>
  <c r="M31" i="64"/>
  <c r="M35" i="64"/>
  <c r="M41" i="64"/>
  <c r="M34" i="64"/>
  <c r="M32" i="64"/>
  <c r="M30" i="64"/>
  <c r="M39" i="64"/>
  <c r="R136" i="37"/>
  <c r="AM148" i="40"/>
  <c r="AL148" i="40"/>
  <c r="H18" i="48"/>
  <c r="S16" i="55"/>
  <c r="R125" i="41"/>
  <c r="R72" i="64" s="1"/>
  <c r="R63" i="64"/>
  <c r="R64" i="64"/>
  <c r="R69" i="64"/>
  <c r="R67" i="64"/>
  <c r="R54" i="64"/>
  <c r="R118" i="41"/>
  <c r="R7" i="62"/>
  <c r="R8" i="62" s="1"/>
  <c r="R109" i="64" s="1"/>
  <c r="R60" i="64"/>
  <c r="R59" i="64"/>
  <c r="R141" i="41"/>
  <c r="R71" i="64"/>
  <c r="R123" i="41"/>
  <c r="R70" i="64" s="1"/>
  <c r="M156" i="37"/>
  <c r="R119" i="41"/>
  <c r="R56" i="64"/>
  <c r="R57" i="64"/>
  <c r="R121" i="41"/>
  <c r="R68" i="64" s="1"/>
  <c r="R106" i="41"/>
  <c r="R55" i="64"/>
  <c r="R62" i="64"/>
  <c r="R61" i="64"/>
  <c r="R143" i="64"/>
  <c r="R122" i="64"/>
  <c r="R78" i="64"/>
  <c r="R100" i="64"/>
  <c r="R93" i="64"/>
  <c r="R129" i="64"/>
  <c r="R84" i="64"/>
  <c r="R114" i="64"/>
  <c r="R124" i="64"/>
  <c r="R154" i="64"/>
  <c r="R141" i="64"/>
  <c r="R159" i="64"/>
  <c r="R119" i="64"/>
  <c r="R117" i="64"/>
  <c r="R77" i="64"/>
  <c r="R87" i="64"/>
  <c r="R118" i="64"/>
  <c r="R166" i="64"/>
  <c r="R152" i="64"/>
  <c r="R135" i="64"/>
  <c r="R92" i="64"/>
  <c r="R86" i="64"/>
  <c r="R115" i="64"/>
  <c r="R90" i="64"/>
  <c r="R148" i="64"/>
  <c r="R116" i="64"/>
  <c r="R89" i="64"/>
  <c r="R145" i="64"/>
  <c r="R137" i="64"/>
  <c r="R162" i="64"/>
  <c r="R153" i="64"/>
  <c r="R96" i="64"/>
  <c r="R85" i="64"/>
  <c r="R138" i="64"/>
  <c r="R142" i="64"/>
  <c r="R146" i="64"/>
  <c r="R169" i="64"/>
  <c r="R128" i="64"/>
  <c r="R144" i="64"/>
  <c r="R97" i="64"/>
  <c r="R95" i="64"/>
  <c r="R91" i="64"/>
  <c r="R158" i="64"/>
  <c r="R150" i="64"/>
  <c r="R103" i="64"/>
  <c r="R160" i="64"/>
  <c r="R132" i="64"/>
  <c r="R149" i="64"/>
  <c r="R133" i="64"/>
  <c r="R76" i="64"/>
  <c r="R136" i="64"/>
  <c r="R79" i="64"/>
  <c r="R127" i="64"/>
  <c r="R94" i="64"/>
  <c r="R120" i="64"/>
  <c r="R131" i="64"/>
  <c r="R113" i="64"/>
  <c r="R81" i="64"/>
  <c r="R111" i="64"/>
  <c r="R147" i="64"/>
  <c r="R101" i="64"/>
  <c r="R161" i="64"/>
  <c r="R83" i="64"/>
  <c r="R112" i="64"/>
  <c r="K50" i="52"/>
  <c r="L49" i="52"/>
  <c r="R134" i="64"/>
  <c r="K47" i="64"/>
  <c r="K23" i="41"/>
  <c r="R107" i="64"/>
  <c r="N24" i="55"/>
  <c r="AM56" i="40"/>
  <c r="AL56" i="40"/>
  <c r="L225" i="37"/>
  <c r="M11" i="55"/>
  <c r="L12" i="48" s="1"/>
  <c r="M7" i="56"/>
  <c r="M5" i="56" s="1"/>
  <c r="Q111" i="41"/>
  <c r="Q58" i="64" s="1"/>
  <c r="N86" i="40"/>
  <c r="N155" i="37"/>
  <c r="S160" i="64" s="1"/>
  <c r="AL130" i="40"/>
  <c r="AM130" i="40"/>
  <c r="AM17" i="40"/>
  <c r="AL17" i="40"/>
  <c r="AL76" i="40"/>
  <c r="AM76" i="40"/>
  <c r="K107" i="64"/>
  <c r="Q46" i="40"/>
  <c r="R8" i="40"/>
  <c r="Q22" i="40"/>
  <c r="R6" i="55" s="1"/>
  <c r="L49" i="64"/>
  <c r="L25" i="41"/>
  <c r="M57" i="64"/>
  <c r="M60" i="64"/>
  <c r="H156" i="37"/>
  <c r="M106" i="41"/>
  <c r="M123" i="41"/>
  <c r="M70" i="64" s="1"/>
  <c r="M69" i="64"/>
  <c r="M55" i="64"/>
  <c r="M119" i="41"/>
  <c r="M64" i="64"/>
  <c r="M71" i="64"/>
  <c r="M61" i="64"/>
  <c r="M121" i="41"/>
  <c r="M68" i="64" s="1"/>
  <c r="M125" i="41"/>
  <c r="M72" i="64" s="1"/>
  <c r="M59" i="64"/>
  <c r="M67" i="64"/>
  <c r="M54" i="64"/>
  <c r="M7" i="62"/>
  <c r="M56" i="64"/>
  <c r="M118" i="41"/>
  <c r="M62" i="64"/>
  <c r="M63" i="64"/>
  <c r="M141" i="41"/>
  <c r="K49" i="64"/>
  <c r="K29" i="64" s="1"/>
  <c r="K25" i="41"/>
  <c r="N88" i="40"/>
  <c r="R144" i="37"/>
  <c r="I86" i="40"/>
  <c r="I144" i="40" s="1"/>
  <c r="R142" i="37"/>
  <c r="I155" i="37"/>
  <c r="F228" i="37"/>
  <c r="G7" i="55"/>
  <c r="Q127" i="41"/>
  <c r="Q88" i="64"/>
  <c r="R82" i="64"/>
  <c r="L60" i="40"/>
  <c r="R52" i="40"/>
  <c r="L57" i="39"/>
  <c r="J68" i="52"/>
  <c r="AL67" i="40"/>
  <c r="AM67" i="40"/>
  <c r="R121" i="64"/>
  <c r="R98" i="40"/>
  <c r="G156" i="40"/>
  <c r="R156" i="40" s="1"/>
  <c r="O57" i="64"/>
  <c r="O62" i="64"/>
  <c r="O123" i="41"/>
  <c r="O70" i="64" s="1"/>
  <c r="O55" i="64"/>
  <c r="O71" i="64"/>
  <c r="O67" i="64"/>
  <c r="O61" i="64"/>
  <c r="O64" i="64"/>
  <c r="O63" i="64"/>
  <c r="O56" i="64"/>
  <c r="O7" i="62"/>
  <c r="J156" i="37"/>
  <c r="O118" i="41"/>
  <c r="O59" i="64"/>
  <c r="O121" i="41"/>
  <c r="O141" i="41"/>
  <c r="O125" i="41"/>
  <c r="O72" i="64" s="1"/>
  <c r="O60" i="64"/>
  <c r="O119" i="41"/>
  <c r="O69" i="64"/>
  <c r="O54" i="64"/>
  <c r="O106" i="41"/>
  <c r="O92" i="64"/>
  <c r="O99" i="64"/>
  <c r="O116" i="64"/>
  <c r="O141" i="64"/>
  <c r="O159" i="64"/>
  <c r="O87" i="64"/>
  <c r="O97" i="64"/>
  <c r="O130" i="64"/>
  <c r="O101" i="64"/>
  <c r="O111" i="64"/>
  <c r="O102" i="64"/>
  <c r="O113" i="64"/>
  <c r="O119" i="64"/>
  <c r="O94" i="64"/>
  <c r="O163" i="64"/>
  <c r="O142" i="64"/>
  <c r="O140" i="64"/>
  <c r="O136" i="64"/>
  <c r="O149" i="64"/>
  <c r="O76" i="64"/>
  <c r="O158" i="64"/>
  <c r="O124" i="64"/>
  <c r="O117" i="64"/>
  <c r="O138" i="64"/>
  <c r="O148" i="64"/>
  <c r="O161" i="64"/>
  <c r="O91" i="64"/>
  <c r="O156" i="64"/>
  <c r="O100" i="64"/>
  <c r="O168" i="64"/>
  <c r="O122" i="64"/>
  <c r="O98" i="64"/>
  <c r="O131" i="64"/>
  <c r="O96" i="64"/>
  <c r="O143" i="64"/>
  <c r="O170" i="64"/>
  <c r="O112" i="64"/>
  <c r="O137" i="64"/>
  <c r="O81" i="64"/>
  <c r="O128" i="64"/>
  <c r="O118" i="64"/>
  <c r="O157" i="64"/>
  <c r="O90" i="64"/>
  <c r="O139" i="64"/>
  <c r="O85" i="64"/>
  <c r="O169" i="64"/>
  <c r="O80" i="64"/>
  <c r="O135" i="64"/>
  <c r="O151" i="64"/>
  <c r="O154" i="64"/>
  <c r="O127" i="64"/>
  <c r="O125" i="64"/>
  <c r="O134" i="64"/>
  <c r="O115" i="64"/>
  <c r="O77" i="64"/>
  <c r="O79" i="64"/>
  <c r="O144" i="64"/>
  <c r="O120" i="64"/>
  <c r="O145" i="64"/>
  <c r="O146" i="64"/>
  <c r="O89" i="64"/>
  <c r="O129" i="64"/>
  <c r="O150" i="64"/>
  <c r="O155" i="64"/>
  <c r="O132" i="64"/>
  <c r="O133" i="64"/>
  <c r="O82" i="64"/>
  <c r="O123" i="64"/>
  <c r="O152" i="64"/>
  <c r="O126" i="64"/>
  <c r="O114" i="64"/>
  <c r="O84" i="64"/>
  <c r="O83" i="64"/>
  <c r="O95" i="64"/>
  <c r="O162" i="64"/>
  <c r="O103" i="64"/>
  <c r="O86" i="64"/>
  <c r="O165" i="64"/>
  <c r="O167" i="64"/>
  <c r="O164" i="64"/>
  <c r="O153" i="64"/>
  <c r="O78" i="64"/>
  <c r="O75" i="64"/>
  <c r="O147" i="64"/>
  <c r="O160" i="64"/>
  <c r="O121" i="64"/>
  <c r="O93" i="64"/>
  <c r="O166" i="64"/>
  <c r="H128" i="40"/>
  <c r="R128" i="40" s="1"/>
  <c r="R70" i="40"/>
  <c r="K42" i="64"/>
  <c r="K49" i="41"/>
  <c r="R73" i="40"/>
  <c r="I132" i="40"/>
  <c r="R132" i="40" s="1"/>
  <c r="R74" i="40"/>
  <c r="I80" i="40"/>
  <c r="N127" i="40"/>
  <c r="R127" i="40" s="1"/>
  <c r="R69" i="40"/>
  <c r="J18" i="48"/>
  <c r="R157" i="64"/>
  <c r="K11" i="55"/>
  <c r="J225" i="37"/>
  <c r="P99" i="40"/>
  <c r="P144" i="40"/>
  <c r="P157" i="40" s="1"/>
  <c r="Q11" i="56" s="1"/>
  <c r="Q9" i="56" s="1"/>
  <c r="Q29" i="64"/>
  <c r="R140" i="64"/>
  <c r="H11" i="55"/>
  <c r="G225" i="37"/>
  <c r="I94" i="40"/>
  <c r="I152" i="40" s="1"/>
  <c r="R152" i="40" s="1"/>
  <c r="R150" i="37"/>
  <c r="AL137" i="40"/>
  <c r="AM137" i="40"/>
  <c r="M57" i="39"/>
  <c r="K68" i="52"/>
  <c r="R165" i="64"/>
  <c r="N48" i="40"/>
  <c r="R48" i="40" s="1"/>
  <c r="R10" i="40"/>
  <c r="N22" i="40"/>
  <c r="O6" i="55" s="1"/>
  <c r="AL13" i="40"/>
  <c r="AM13" i="40"/>
  <c r="R126" i="64"/>
  <c r="S36" i="64"/>
  <c r="S32" i="64"/>
  <c r="S35" i="64"/>
  <c r="S37" i="64"/>
  <c r="S6" i="62"/>
  <c r="S107" i="64" s="1"/>
  <c r="S30" i="64"/>
  <c r="S44" i="64"/>
  <c r="S73" i="64"/>
  <c r="S63" i="41"/>
  <c r="S33" i="64"/>
  <c r="S65" i="41"/>
  <c r="W65" i="41" s="1"/>
  <c r="S34" i="64"/>
  <c r="S41" i="64"/>
  <c r="N137" i="37"/>
  <c r="S50" i="64"/>
  <c r="S40" i="64"/>
  <c r="S48" i="64"/>
  <c r="S46" i="64"/>
  <c r="S69" i="41"/>
  <c r="S39" i="64"/>
  <c r="S38" i="64"/>
  <c r="S31" i="64"/>
  <c r="S62" i="41"/>
  <c r="S67" i="41"/>
  <c r="W67" i="41" s="1"/>
  <c r="N87" i="40"/>
  <c r="N145" i="40" s="1"/>
  <c r="R143" i="37"/>
  <c r="H60" i="40"/>
  <c r="L7" i="48"/>
  <c r="R164" i="64"/>
  <c r="G228" i="37"/>
  <c r="H7" i="55"/>
  <c r="Q85" i="40"/>
  <c r="Q155" i="37"/>
  <c r="V75" i="64" s="1"/>
  <c r="R141" i="37"/>
  <c r="AM96" i="40"/>
  <c r="AL96" i="40"/>
  <c r="R80" i="64"/>
  <c r="R170" i="64"/>
  <c r="K121" i="41"/>
  <c r="K119" i="41"/>
  <c r="K55" i="64"/>
  <c r="K63" i="64"/>
  <c r="K59" i="64"/>
  <c r="K71" i="64"/>
  <c r="F156" i="37"/>
  <c r="K7" i="62"/>
  <c r="K67" i="64"/>
  <c r="K69" i="64"/>
  <c r="K123" i="41"/>
  <c r="K60" i="64"/>
  <c r="K62" i="64"/>
  <c r="K54" i="64"/>
  <c r="K64" i="64"/>
  <c r="K56" i="64"/>
  <c r="K57" i="64"/>
  <c r="K118" i="41"/>
  <c r="K61" i="64"/>
  <c r="K125" i="41"/>
  <c r="K141" i="41"/>
  <c r="K106" i="41"/>
  <c r="K155" i="64"/>
  <c r="K113" i="64"/>
  <c r="K122" i="64"/>
  <c r="K147" i="64"/>
  <c r="K156" i="64"/>
  <c r="K97" i="64"/>
  <c r="K163" i="64"/>
  <c r="K161" i="64"/>
  <c r="K79" i="64"/>
  <c r="K111" i="64"/>
  <c r="K121" i="64"/>
  <c r="K86" i="64"/>
  <c r="K149" i="64"/>
  <c r="K151" i="64"/>
  <c r="K99" i="64"/>
  <c r="K112" i="64"/>
  <c r="K154" i="64"/>
  <c r="K127" i="64"/>
  <c r="K103" i="64"/>
  <c r="K82" i="64"/>
  <c r="K130" i="64"/>
  <c r="K84" i="64"/>
  <c r="K124" i="64"/>
  <c r="K100" i="64"/>
  <c r="K166" i="64"/>
  <c r="K153" i="64"/>
  <c r="K117" i="64"/>
  <c r="K132" i="64"/>
  <c r="K150" i="64"/>
  <c r="K146" i="64"/>
  <c r="K144" i="64"/>
  <c r="K168" i="64"/>
  <c r="K126" i="64"/>
  <c r="K133" i="64"/>
  <c r="K129" i="64"/>
  <c r="K77" i="64"/>
  <c r="K116" i="64"/>
  <c r="K134" i="64"/>
  <c r="K128" i="64"/>
  <c r="K141" i="64"/>
  <c r="K169" i="64"/>
  <c r="K85" i="64"/>
  <c r="K102" i="64"/>
  <c r="K89" i="64"/>
  <c r="K138" i="64"/>
  <c r="K87" i="64"/>
  <c r="K170" i="64"/>
  <c r="K142" i="64"/>
  <c r="K136" i="64"/>
  <c r="K164" i="64"/>
  <c r="K158" i="64"/>
  <c r="K157" i="64"/>
  <c r="K118" i="64"/>
  <c r="K152" i="64"/>
  <c r="K135" i="64"/>
  <c r="K76" i="64"/>
  <c r="K165" i="64"/>
  <c r="K162" i="64"/>
  <c r="K94" i="64"/>
  <c r="K159" i="64"/>
  <c r="K123" i="64"/>
  <c r="K160" i="64"/>
  <c r="K90" i="64"/>
  <c r="K140" i="64"/>
  <c r="K137" i="64"/>
  <c r="K148" i="64"/>
  <c r="K145" i="64"/>
  <c r="K78" i="64"/>
  <c r="K119" i="64"/>
  <c r="K98" i="64"/>
  <c r="K95" i="64"/>
  <c r="K125" i="64"/>
  <c r="K91" i="64"/>
  <c r="K96" i="64"/>
  <c r="K143" i="64"/>
  <c r="K167" i="64"/>
  <c r="K92" i="64"/>
  <c r="K120" i="64"/>
  <c r="K101" i="64"/>
  <c r="K115" i="64"/>
  <c r="K75" i="64"/>
  <c r="K80" i="64"/>
  <c r="K114" i="64"/>
  <c r="K139" i="64"/>
  <c r="K83" i="64"/>
  <c r="K131" i="64"/>
  <c r="K81" i="64"/>
  <c r="K93" i="64"/>
  <c r="AQ45" i="41"/>
  <c r="W23" i="64"/>
  <c r="Z23" i="64" s="1"/>
  <c r="AR45" i="41"/>
  <c r="R92" i="40"/>
  <c r="F150" i="40"/>
  <c r="R150" i="40" s="1"/>
  <c r="R125" i="64"/>
  <c r="R98" i="64"/>
  <c r="N7" i="56"/>
  <c r="N5" i="56" s="1"/>
  <c r="R111" i="41"/>
  <c r="R58" i="64" s="1"/>
  <c r="I142" i="40"/>
  <c r="I99" i="40"/>
  <c r="AM66" i="40"/>
  <c r="AL66" i="40"/>
  <c r="O53" i="52"/>
  <c r="W26" i="64"/>
  <c r="Z26" i="64" s="1"/>
  <c r="W25" i="64"/>
  <c r="Z25" i="64" s="1"/>
  <c r="AR47" i="41"/>
  <c r="AQ47" i="41"/>
  <c r="G145" i="40"/>
  <c r="L49" i="41"/>
  <c r="L42" i="64"/>
  <c r="L29" i="64" s="1"/>
  <c r="AL20" i="40"/>
  <c r="AM20" i="40"/>
  <c r="R84" i="40"/>
  <c r="I18" i="48"/>
  <c r="T69" i="41"/>
  <c r="T6" i="62"/>
  <c r="T107" i="64" s="1"/>
  <c r="T35" i="64"/>
  <c r="T31" i="64"/>
  <c r="T32" i="64"/>
  <c r="T34" i="64"/>
  <c r="T38" i="64"/>
  <c r="T39" i="64"/>
  <c r="T44" i="64"/>
  <c r="T63" i="41"/>
  <c r="T50" i="64"/>
  <c r="T67" i="41"/>
  <c r="T65" i="41"/>
  <c r="T48" i="64"/>
  <c r="T37" i="64"/>
  <c r="O137" i="37"/>
  <c r="T46" i="64"/>
  <c r="T30" i="64"/>
  <c r="T41" i="64"/>
  <c r="T73" i="64"/>
  <c r="T62" i="41"/>
  <c r="T40" i="64"/>
  <c r="T36" i="64"/>
  <c r="T33" i="64"/>
  <c r="H142" i="40"/>
  <c r="H99" i="40"/>
  <c r="M55" i="39"/>
  <c r="R86" i="40"/>
  <c r="F144" i="40"/>
  <c r="F99" i="40"/>
  <c r="R53" i="40"/>
  <c r="F60" i="40"/>
  <c r="K27" i="55"/>
  <c r="Q66" i="64"/>
  <c r="M20" i="56"/>
  <c r="AL135" i="40"/>
  <c r="AM135" i="40"/>
  <c r="H125" i="40"/>
  <c r="H138" i="40" s="1"/>
  <c r="H80" i="40"/>
  <c r="L129" i="64"/>
  <c r="L80" i="64"/>
  <c r="L96" i="64"/>
  <c r="L87" i="64"/>
  <c r="L120" i="64"/>
  <c r="L118" i="64"/>
  <c r="L162" i="64"/>
  <c r="L83" i="64"/>
  <c r="L156" i="64"/>
  <c r="L160" i="64"/>
  <c r="L84" i="64"/>
  <c r="AM11" i="40"/>
  <c r="AL11" i="40"/>
  <c r="K8" i="62"/>
  <c r="K109" i="64" s="1"/>
  <c r="K106" i="64"/>
  <c r="G24" i="55"/>
  <c r="Q27" i="41"/>
  <c r="Q18" i="64"/>
  <c r="Q6" i="64" s="1"/>
  <c r="Q18" i="41"/>
  <c r="K45" i="40"/>
  <c r="K60" i="40" s="1"/>
  <c r="K22" i="40"/>
  <c r="L6" i="55" s="1"/>
  <c r="N142" i="64"/>
  <c r="N116" i="64"/>
  <c r="N160" i="64"/>
  <c r="I219" i="37"/>
  <c r="N5" i="62"/>
  <c r="N131" i="64"/>
  <c r="N132" i="64"/>
  <c r="I98" i="37"/>
  <c r="N103" i="64"/>
  <c r="N154" i="64"/>
  <c r="N77" i="64"/>
  <c r="N92" i="64"/>
  <c r="N83" i="64"/>
  <c r="N146" i="64"/>
  <c r="N93" i="64"/>
  <c r="N168" i="64"/>
  <c r="N121" i="64"/>
  <c r="N163" i="64"/>
  <c r="N90" i="64"/>
  <c r="N127" i="64"/>
  <c r="N133" i="64"/>
  <c r="N99" i="64"/>
  <c r="N118" i="64"/>
  <c r="N138" i="64"/>
  <c r="N165" i="64"/>
  <c r="N156" i="64"/>
  <c r="N164" i="64"/>
  <c r="N129" i="64"/>
  <c r="N113" i="64"/>
  <c r="N101" i="64"/>
  <c r="N94" i="64"/>
  <c r="N155" i="64"/>
  <c r="N141" i="64"/>
  <c r="N126" i="64"/>
  <c r="N89" i="64"/>
  <c r="N153" i="64"/>
  <c r="N161" i="64"/>
  <c r="N119" i="64"/>
  <c r="N152" i="64"/>
  <c r="N158" i="64"/>
  <c r="N139" i="64"/>
  <c r="N97" i="64"/>
  <c r="N100" i="64"/>
  <c r="N135" i="64"/>
  <c r="N151" i="64"/>
  <c r="N98" i="64"/>
  <c r="N148" i="64"/>
  <c r="N166" i="64"/>
  <c r="N167" i="64"/>
  <c r="N75" i="64"/>
  <c r="N147" i="64"/>
  <c r="N162" i="64"/>
  <c r="N112" i="64"/>
  <c r="N150" i="64"/>
  <c r="N134" i="64"/>
  <c r="N122" i="64"/>
  <c r="N130" i="64"/>
  <c r="N79" i="64"/>
  <c r="N115" i="64"/>
  <c r="N170" i="64"/>
  <c r="N140" i="64"/>
  <c r="N95" i="64"/>
  <c r="N149" i="64"/>
  <c r="N120" i="64"/>
  <c r="N143" i="64"/>
  <c r="N85" i="64"/>
  <c r="N87" i="64"/>
  <c r="N169" i="64"/>
  <c r="N84" i="64"/>
  <c r="N157" i="64"/>
  <c r="N76" i="64"/>
  <c r="N91" i="64"/>
  <c r="N128" i="64"/>
  <c r="N111" i="64"/>
  <c r="N125" i="64"/>
  <c r="N86" i="64"/>
  <c r="N159" i="64"/>
  <c r="N137" i="64"/>
  <c r="N81" i="64"/>
  <c r="N80" i="64"/>
  <c r="N145" i="64"/>
  <c r="N124" i="64"/>
  <c r="N82" i="64"/>
  <c r="N123" i="64"/>
  <c r="N144" i="64"/>
  <c r="N78" i="64"/>
  <c r="N96" i="64"/>
  <c r="N136" i="64"/>
  <c r="N117" i="64"/>
  <c r="N114" i="64"/>
  <c r="N102" i="64"/>
  <c r="R207" i="37"/>
  <c r="R214" i="37" s="1"/>
  <c r="R215" i="37" s="1"/>
  <c r="S124" i="64"/>
  <c r="S157" i="64"/>
  <c r="N219" i="37"/>
  <c r="N221" i="37" s="1"/>
  <c r="N223" i="37" s="1"/>
  <c r="S170" i="64"/>
  <c r="S84" i="64"/>
  <c r="S136" i="64"/>
  <c r="S154" i="64"/>
  <c r="N98" i="37"/>
  <c r="S103" i="64"/>
  <c r="S133" i="64"/>
  <c r="S5" i="62"/>
  <c r="S142" i="64"/>
  <c r="S156" i="64"/>
  <c r="S137" i="64"/>
  <c r="S130" i="64"/>
  <c r="S129" i="64"/>
  <c r="S99" i="64"/>
  <c r="S90" i="64"/>
  <c r="S138" i="64"/>
  <c r="S168" i="64"/>
  <c r="S140" i="64"/>
  <c r="S159" i="64"/>
  <c r="S112" i="64"/>
  <c r="S158" i="64"/>
  <c r="S81" i="64"/>
  <c r="AM68" i="40"/>
  <c r="AL68" i="40"/>
  <c r="AL16" i="40"/>
  <c r="AM16" i="40"/>
  <c r="V50" i="64"/>
  <c r="V48" i="64"/>
  <c r="V39" i="64"/>
  <c r="V73" i="64"/>
  <c r="V62" i="41"/>
  <c r="V30" i="64"/>
  <c r="V46" i="64"/>
  <c r="Q137" i="37"/>
  <c r="V31" i="64"/>
  <c r="V63" i="41"/>
  <c r="V40" i="64"/>
  <c r="V37" i="64"/>
  <c r="V33" i="64"/>
  <c r="V35" i="64"/>
  <c r="V6" i="62"/>
  <c r="V107" i="64" s="1"/>
  <c r="V69" i="41"/>
  <c r="V65" i="41"/>
  <c r="V38" i="64"/>
  <c r="V36" i="64"/>
  <c r="V67" i="41"/>
  <c r="V34" i="64"/>
  <c r="V44" i="64"/>
  <c r="V32" i="64"/>
  <c r="V41" i="64"/>
  <c r="Q74" i="64"/>
  <c r="Q104" i="64" s="1"/>
  <c r="AL58" i="40"/>
  <c r="AM58" i="40"/>
  <c r="R42" i="64"/>
  <c r="R49" i="41"/>
  <c r="O126" i="40"/>
  <c r="O138" i="40" s="1"/>
  <c r="O80" i="40"/>
  <c r="AL91" i="40"/>
  <c r="AM91" i="40"/>
  <c r="AM15" i="40"/>
  <c r="AL15" i="40"/>
  <c r="M21" i="56"/>
  <c r="Q65" i="64"/>
  <c r="L131" i="64"/>
  <c r="L136" i="64"/>
  <c r="L130" i="64"/>
  <c r="L139" i="64"/>
  <c r="L170" i="64"/>
  <c r="L97" i="64"/>
  <c r="L161" i="64"/>
  <c r="L154" i="64"/>
  <c r="L121" i="64"/>
  <c r="L132" i="64"/>
  <c r="L153" i="64"/>
  <c r="AL49" i="40"/>
  <c r="AM49" i="40"/>
  <c r="U18" i="64"/>
  <c r="U6" i="64" s="1"/>
  <c r="U27" i="41"/>
  <c r="U18" i="41"/>
  <c r="Q21" i="55" s="1"/>
  <c r="R7" i="40"/>
  <c r="I143" i="40"/>
  <c r="R85" i="40"/>
  <c r="T75" i="64"/>
  <c r="T155" i="64"/>
  <c r="O98" i="37"/>
  <c r="T5" i="62"/>
  <c r="T168" i="64"/>
  <c r="T97" i="64"/>
  <c r="T153" i="64"/>
  <c r="T103" i="64"/>
  <c r="T111" i="64"/>
  <c r="T100" i="64"/>
  <c r="T80" i="64"/>
  <c r="T92" i="64"/>
  <c r="T87" i="64"/>
  <c r="T112" i="64"/>
  <c r="O219" i="37"/>
  <c r="O221" i="37" s="1"/>
  <c r="O223" i="37" s="1"/>
  <c r="T158" i="64"/>
  <c r="T132" i="64"/>
  <c r="T117" i="64"/>
  <c r="T130" i="64"/>
  <c r="T140" i="64"/>
  <c r="T167" i="64"/>
  <c r="T138" i="64"/>
  <c r="T76" i="64"/>
  <c r="T114" i="64"/>
  <c r="T152" i="64"/>
  <c r="T101" i="64"/>
  <c r="T135" i="64"/>
  <c r="T147" i="64"/>
  <c r="T119" i="64"/>
  <c r="T83" i="64"/>
  <c r="T163" i="64"/>
  <c r="T127" i="64"/>
  <c r="T122" i="64"/>
  <c r="T94" i="64"/>
  <c r="T82" i="64"/>
  <c r="T139" i="64"/>
  <c r="T170" i="64"/>
  <c r="T95" i="64"/>
  <c r="T102" i="64"/>
  <c r="G157" i="40"/>
  <c r="H11" i="56" s="1"/>
  <c r="H9" i="56" s="1"/>
  <c r="W20" i="41"/>
  <c r="J20" i="48"/>
  <c r="AL54" i="40"/>
  <c r="AM54" i="40"/>
  <c r="Q124" i="40"/>
  <c r="Q138" i="40" s="1"/>
  <c r="Q80" i="40"/>
  <c r="L7" i="55"/>
  <c r="J18" i="55"/>
  <c r="I20" i="48" s="1"/>
  <c r="I215" i="37"/>
  <c r="I220" i="37" s="1"/>
  <c r="AL154" i="40"/>
  <c r="AM154" i="40"/>
  <c r="K45" i="64"/>
  <c r="K21" i="41"/>
  <c r="O87" i="40"/>
  <c r="R87" i="40" s="1"/>
  <c r="O155" i="37"/>
  <c r="R131" i="40"/>
  <c r="AM72" i="40"/>
  <c r="AL72" i="40"/>
  <c r="AL149" i="40"/>
  <c r="AM149" i="40"/>
  <c r="AL18" i="40"/>
  <c r="AM18" i="40"/>
  <c r="AM77" i="40"/>
  <c r="AL77" i="40"/>
  <c r="F138" i="40"/>
  <c r="H47" i="40"/>
  <c r="R47" i="40" s="1"/>
  <c r="R9" i="40"/>
  <c r="M225" i="37"/>
  <c r="M226" i="37" s="1"/>
  <c r="M227" i="37" s="1"/>
  <c r="M229" i="37" s="1"/>
  <c r="N11" i="55"/>
  <c r="M12" i="48" s="1"/>
  <c r="M22" i="56"/>
  <c r="L24" i="48" s="1"/>
  <c r="Q53" i="64"/>
  <c r="Q52" i="64" s="1"/>
  <c r="Q105" i="41"/>
  <c r="L20" i="55"/>
  <c r="J228" i="37"/>
  <c r="K7" i="55"/>
  <c r="U119" i="41"/>
  <c r="U123" i="41"/>
  <c r="U70" i="64" s="1"/>
  <c r="U71" i="64"/>
  <c r="U118" i="41"/>
  <c r="U62" i="64"/>
  <c r="U55" i="64"/>
  <c r="U106" i="41"/>
  <c r="U64" i="64"/>
  <c r="P156" i="37"/>
  <c r="U67" i="64"/>
  <c r="U141" i="41"/>
  <c r="U60" i="64"/>
  <c r="U54" i="64"/>
  <c r="U125" i="41"/>
  <c r="U72" i="64" s="1"/>
  <c r="U61" i="64"/>
  <c r="U69" i="64"/>
  <c r="U7" i="62"/>
  <c r="U59" i="64"/>
  <c r="U121" i="41"/>
  <c r="U68" i="64" s="1"/>
  <c r="U63" i="64"/>
  <c r="U57" i="64"/>
  <c r="U56" i="64"/>
  <c r="U98" i="64"/>
  <c r="U86" i="64"/>
  <c r="U164" i="64"/>
  <c r="U95" i="64"/>
  <c r="U103" i="64"/>
  <c r="U96" i="64"/>
  <c r="U85" i="64"/>
  <c r="U156" i="64"/>
  <c r="U118" i="64"/>
  <c r="U77" i="64"/>
  <c r="U142" i="64"/>
  <c r="U147" i="64"/>
  <c r="U121" i="64"/>
  <c r="U166" i="64"/>
  <c r="U140" i="64"/>
  <c r="U138" i="64"/>
  <c r="U83" i="64"/>
  <c r="U129" i="64"/>
  <c r="U93" i="64"/>
  <c r="U165" i="64"/>
  <c r="U113" i="64"/>
  <c r="U82" i="64"/>
  <c r="U97" i="64"/>
  <c r="U167" i="64"/>
  <c r="U123" i="64"/>
  <c r="U99" i="64"/>
  <c r="U135" i="64"/>
  <c r="U81" i="64"/>
  <c r="U158" i="64"/>
  <c r="U137" i="64"/>
  <c r="U75" i="64"/>
  <c r="U155" i="64"/>
  <c r="U100" i="64"/>
  <c r="U79" i="64"/>
  <c r="U127" i="64"/>
  <c r="U162" i="64"/>
  <c r="U150" i="64"/>
  <c r="U148" i="64"/>
  <c r="U80" i="64"/>
  <c r="U144" i="64"/>
  <c r="U78" i="64"/>
  <c r="U130" i="64"/>
  <c r="U133" i="64"/>
  <c r="U115" i="64"/>
  <c r="U149" i="64"/>
  <c r="U143" i="64"/>
  <c r="U160" i="64"/>
  <c r="U122" i="64"/>
  <c r="U76" i="64"/>
  <c r="U161" i="64"/>
  <c r="U114" i="64"/>
  <c r="U154" i="64"/>
  <c r="U101" i="64"/>
  <c r="U112" i="64"/>
  <c r="U170" i="64"/>
  <c r="U131" i="64"/>
  <c r="U136" i="64"/>
  <c r="U169" i="64"/>
  <c r="U119" i="64"/>
  <c r="U89" i="64"/>
  <c r="U84" i="64"/>
  <c r="U94" i="64"/>
  <c r="U139" i="64"/>
  <c r="U132" i="64"/>
  <c r="U168" i="64"/>
  <c r="U92" i="64"/>
  <c r="U146" i="64"/>
  <c r="U91" i="64"/>
  <c r="U145" i="64"/>
  <c r="U116" i="64"/>
  <c r="U111" i="64"/>
  <c r="U141" i="64"/>
  <c r="U120" i="64"/>
  <c r="U128" i="64"/>
  <c r="U134" i="64"/>
  <c r="U157" i="64"/>
  <c r="U163" i="64"/>
  <c r="U126" i="64"/>
  <c r="U152" i="64"/>
  <c r="U151" i="64"/>
  <c r="U90" i="64"/>
  <c r="U87" i="64"/>
  <c r="U117" i="64"/>
  <c r="U125" i="64"/>
  <c r="U159" i="64"/>
  <c r="U124" i="64"/>
  <c r="U153" i="64"/>
  <c r="L124" i="64"/>
  <c r="L164" i="64"/>
  <c r="L82" i="64"/>
  <c r="L76" i="64"/>
  <c r="L123" i="64"/>
  <c r="L146" i="64"/>
  <c r="L126" i="64"/>
  <c r="L75" i="64"/>
  <c r="L112" i="64"/>
  <c r="L79" i="64"/>
  <c r="L135" i="64"/>
  <c r="AM21" i="40"/>
  <c r="AL21" i="40"/>
  <c r="J6" i="48"/>
  <c r="K27" i="41"/>
  <c r="K18" i="64"/>
  <c r="K6" i="64" s="1"/>
  <c r="W40" i="41"/>
  <c r="K18" i="41"/>
  <c r="F32" i="55"/>
  <c r="E34" i="48" s="1"/>
  <c r="F58" i="55"/>
  <c r="F62" i="55"/>
  <c r="G6" i="48"/>
  <c r="H5" i="55"/>
  <c r="G91" i="72" s="1"/>
  <c r="O48" i="40"/>
  <c r="O60" i="40" s="1"/>
  <c r="O22" i="40"/>
  <c r="P6" i="55" s="1"/>
  <c r="M21" i="48"/>
  <c r="G99" i="40"/>
  <c r="P45" i="64"/>
  <c r="P21" i="41"/>
  <c r="P2" i="41" s="1"/>
  <c r="H50" i="40"/>
  <c r="R50" i="40" s="1"/>
  <c r="R12" i="40"/>
  <c r="U47" i="64"/>
  <c r="U23" i="41"/>
  <c r="I18" i="55"/>
  <c r="H20" i="48" s="1"/>
  <c r="R20" i="48" s="1"/>
  <c r="H215" i="37"/>
  <c r="H220" i="37" s="1"/>
  <c r="R220" i="37" s="1"/>
  <c r="N21" i="41"/>
  <c r="N45" i="64"/>
  <c r="L95" i="64"/>
  <c r="L89" i="64"/>
  <c r="L143" i="64"/>
  <c r="L163" i="64"/>
  <c r="L149" i="64"/>
  <c r="L119" i="64"/>
  <c r="L117" i="64"/>
  <c r="L157" i="64"/>
  <c r="L77" i="64"/>
  <c r="L150" i="64"/>
  <c r="AL59" i="40"/>
  <c r="AM59" i="40"/>
  <c r="L55" i="39"/>
  <c r="J60" i="40"/>
  <c r="M18" i="64"/>
  <c r="M6" i="64" s="1"/>
  <c r="M27" i="41"/>
  <c r="AM151" i="40"/>
  <c r="AL151" i="40"/>
  <c r="G60" i="40"/>
  <c r="R45" i="40"/>
  <c r="M20" i="55"/>
  <c r="Q2" i="41"/>
  <c r="T51" i="39"/>
  <c r="T49" i="39" s="1"/>
  <c r="H49" i="39"/>
  <c r="AR41" i="41"/>
  <c r="AQ41" i="41"/>
  <c r="W19" i="64"/>
  <c r="Z19" i="64" s="1"/>
  <c r="N9" i="55"/>
  <c r="N19" i="55" s="1"/>
  <c r="M11" i="48"/>
  <c r="M10" i="48" s="1"/>
  <c r="I60" i="40"/>
  <c r="L141" i="64"/>
  <c r="L148" i="64"/>
  <c r="L128" i="64"/>
  <c r="L155" i="64"/>
  <c r="L85" i="64"/>
  <c r="L78" i="64"/>
  <c r="L166" i="64"/>
  <c r="L144" i="64"/>
  <c r="L113" i="64"/>
  <c r="L98" i="64"/>
  <c r="L165" i="64"/>
  <c r="V18" i="41"/>
  <c r="R21" i="55" s="1"/>
  <c r="V27" i="41"/>
  <c r="V18" i="64"/>
  <c r="V6" i="64" s="1"/>
  <c r="P18" i="64"/>
  <c r="P6" i="64" s="1"/>
  <c r="P18" i="41"/>
  <c r="P27" i="41"/>
  <c r="J27" i="55"/>
  <c r="U45" i="64"/>
  <c r="U21" i="41"/>
  <c r="R79" i="40"/>
  <c r="L6" i="48"/>
  <c r="M5" i="55"/>
  <c r="L91" i="72" s="1"/>
  <c r="AL134" i="40"/>
  <c r="AM134" i="40"/>
  <c r="AL155" i="40"/>
  <c r="AM155" i="40"/>
  <c r="V154" i="64"/>
  <c r="V141" i="64"/>
  <c r="Q219" i="37"/>
  <c r="Q221" i="37" s="1"/>
  <c r="Q223" i="37" s="1"/>
  <c r="V97" i="64"/>
  <c r="V111" i="64"/>
  <c r="V129" i="64"/>
  <c r="V76" i="64"/>
  <c r="V151" i="64"/>
  <c r="V89" i="64"/>
  <c r="Q98" i="37"/>
  <c r="V118" i="64"/>
  <c r="V130" i="64"/>
  <c r="V150" i="64"/>
  <c r="V131" i="64"/>
  <c r="V84" i="64"/>
  <c r="V83" i="64"/>
  <c r="V5" i="62"/>
  <c r="W5" i="62" s="1"/>
  <c r="V167" i="64"/>
  <c r="V162" i="64"/>
  <c r="V80" i="64"/>
  <c r="V125" i="64"/>
  <c r="V91" i="64"/>
  <c r="V146" i="64"/>
  <c r="V136" i="64"/>
  <c r="V114" i="64"/>
  <c r="H6" i="48"/>
  <c r="M24" i="55"/>
  <c r="Q8" i="62"/>
  <c r="Q109" i="64" s="1"/>
  <c r="Q106" i="64"/>
  <c r="L47" i="64"/>
  <c r="L23" i="41"/>
  <c r="H89" i="40"/>
  <c r="R145" i="37"/>
  <c r="G6" i="55"/>
  <c r="AR42" i="41"/>
  <c r="W20" i="64"/>
  <c r="Z20" i="64" s="1"/>
  <c r="AQ42" i="41"/>
  <c r="O49" i="41"/>
  <c r="M19" i="56"/>
  <c r="N125" i="40"/>
  <c r="R125" i="40" s="1"/>
  <c r="N80" i="40"/>
  <c r="R148" i="37"/>
  <c r="I136" i="40"/>
  <c r="R136" i="40" s="1"/>
  <c r="R78" i="40"/>
  <c r="L228" i="37"/>
  <c r="P226" i="37"/>
  <c r="P227" i="37" s="1"/>
  <c r="AM55" i="40"/>
  <c r="AL55" i="40"/>
  <c r="AM51" i="40"/>
  <c r="AL51" i="40"/>
  <c r="M221" i="37"/>
  <c r="M223" i="37" s="1"/>
  <c r="I6" i="48"/>
  <c r="L142" i="64"/>
  <c r="L168" i="64"/>
  <c r="L147" i="64"/>
  <c r="L140" i="64"/>
  <c r="G221" i="37"/>
  <c r="G223" i="37" s="1"/>
  <c r="L158" i="64"/>
  <c r="L91" i="64"/>
  <c r="L94" i="64"/>
  <c r="L169" i="64"/>
  <c r="L125" i="64"/>
  <c r="L167" i="64"/>
  <c r="F221" i="37"/>
  <c r="F223" i="37" s="1"/>
  <c r="R27" i="41"/>
  <c r="R18" i="64"/>
  <c r="R6" i="64" s="1"/>
  <c r="R18" i="41"/>
  <c r="N27" i="41"/>
  <c r="N18" i="64"/>
  <c r="N6" i="64" s="1"/>
  <c r="N18" i="41"/>
  <c r="W70" i="41"/>
  <c r="AR71" i="41"/>
  <c r="AQ71" i="41"/>
  <c r="P55" i="64"/>
  <c r="P71" i="64"/>
  <c r="P119" i="41"/>
  <c r="P141" i="41"/>
  <c r="P121" i="41"/>
  <c r="P68" i="64" s="1"/>
  <c r="P64" i="64"/>
  <c r="P123" i="41"/>
  <c r="P70" i="64" s="1"/>
  <c r="P69" i="64"/>
  <c r="P7" i="62"/>
  <c r="P54" i="64"/>
  <c r="P59" i="64"/>
  <c r="P61" i="64"/>
  <c r="P63" i="64"/>
  <c r="P67" i="64"/>
  <c r="P56" i="64"/>
  <c r="P60" i="64"/>
  <c r="K156" i="37"/>
  <c r="P106" i="41"/>
  <c r="P118" i="41"/>
  <c r="P125" i="41"/>
  <c r="P72" i="64" s="1"/>
  <c r="P57" i="64"/>
  <c r="P62" i="64"/>
  <c r="Q23" i="55"/>
  <c r="O18" i="48"/>
  <c r="U102" i="64"/>
  <c r="N23" i="41"/>
  <c r="N42" i="64"/>
  <c r="N29" i="64" s="1"/>
  <c r="N49" i="41"/>
  <c r="L114" i="64"/>
  <c r="L137" i="64"/>
  <c r="L122" i="64"/>
  <c r="L93" i="64"/>
  <c r="L81" i="64"/>
  <c r="L86" i="64"/>
  <c r="L127" i="64"/>
  <c r="L103" i="64"/>
  <c r="L106" i="64"/>
  <c r="H24" i="55"/>
  <c r="T18" i="64"/>
  <c r="T6" i="64" s="1"/>
  <c r="T27" i="41"/>
  <c r="O18" i="64"/>
  <c r="O6" i="64" s="1"/>
  <c r="O18" i="41"/>
  <c r="O27" i="41"/>
  <c r="K142" i="40"/>
  <c r="K157" i="40" s="1"/>
  <c r="L11" i="56" s="1"/>
  <c r="L9" i="56" s="1"/>
  <c r="L19" i="56" s="1"/>
  <c r="K99" i="40"/>
  <c r="Q11" i="55"/>
  <c r="P12" i="48" s="1"/>
  <c r="P225" i="37"/>
  <c r="P42" i="64"/>
  <c r="P29" i="64" s="1"/>
  <c r="P49" i="41"/>
  <c r="U49" i="64"/>
  <c r="U25" i="41"/>
  <c r="S18" i="56"/>
  <c r="L125" i="41"/>
  <c r="L72" i="64" s="1"/>
  <c r="L62" i="64"/>
  <c r="L69" i="64"/>
  <c r="L59" i="64"/>
  <c r="L123" i="41"/>
  <c r="L70" i="64" s="1"/>
  <c r="L67" i="64"/>
  <c r="L55" i="64"/>
  <c r="L64" i="64"/>
  <c r="L56" i="64"/>
  <c r="L71" i="64"/>
  <c r="L63" i="64"/>
  <c r="G156" i="37"/>
  <c r="L57" i="64"/>
  <c r="L141" i="41"/>
  <c r="L54" i="64"/>
  <c r="L60" i="64"/>
  <c r="L106" i="41"/>
  <c r="L121" i="41"/>
  <c r="L68" i="64" s="1"/>
  <c r="L119" i="41"/>
  <c r="L61" i="64"/>
  <c r="L7" i="62"/>
  <c r="L118" i="41"/>
  <c r="L102" i="64"/>
  <c r="AL133" i="40"/>
  <c r="AM133" i="40"/>
  <c r="J99" i="40"/>
  <c r="J142" i="40"/>
  <c r="J157" i="40" s="1"/>
  <c r="K11" i="56" s="1"/>
  <c r="K9" i="56" s="1"/>
  <c r="Q171" i="64"/>
  <c r="F153" i="40"/>
  <c r="R153" i="40" s="1"/>
  <c r="R95" i="40"/>
  <c r="L45" i="64"/>
  <c r="L21" i="41"/>
  <c r="L43" i="64"/>
  <c r="L19" i="41"/>
  <c r="M85" i="64"/>
  <c r="M143" i="64"/>
  <c r="M117" i="64"/>
  <c r="M89" i="64"/>
  <c r="M84" i="64"/>
  <c r="M137" i="64"/>
  <c r="M141" i="64"/>
  <c r="M154" i="64"/>
  <c r="M78" i="64"/>
  <c r="M130" i="64"/>
  <c r="M113" i="64"/>
  <c r="M5" i="62"/>
  <c r="M166" i="64"/>
  <c r="M139" i="64"/>
  <c r="M98" i="64"/>
  <c r="M97" i="64"/>
  <c r="M120" i="64"/>
  <c r="M133" i="64"/>
  <c r="M93" i="64"/>
  <c r="M145" i="64"/>
  <c r="M146" i="64"/>
  <c r="M122" i="64"/>
  <c r="M75" i="64"/>
  <c r="H219" i="37"/>
  <c r="H221" i="37" s="1"/>
  <c r="H223" i="37" s="1"/>
  <c r="M157" i="64"/>
  <c r="M134" i="64"/>
  <c r="H98" i="37"/>
  <c r="M144" i="64"/>
  <c r="M159" i="64"/>
  <c r="M86" i="64"/>
  <c r="M164" i="64"/>
  <c r="M165" i="64"/>
  <c r="M169" i="64"/>
  <c r="M135" i="64"/>
  <c r="M118" i="64"/>
  <c r="M121" i="64"/>
  <c r="M82" i="64"/>
  <c r="M147" i="64"/>
  <c r="M151" i="64"/>
  <c r="M103" i="64"/>
  <c r="M124" i="64"/>
  <c r="M100" i="64"/>
  <c r="M127" i="64"/>
  <c r="M163" i="64"/>
  <c r="M156" i="64"/>
  <c r="M111" i="64"/>
  <c r="M149" i="64"/>
  <c r="M125" i="64"/>
  <c r="M170" i="64"/>
  <c r="M115" i="64"/>
  <c r="M112" i="64"/>
  <c r="M131" i="64"/>
  <c r="M160" i="64"/>
  <c r="M76" i="64"/>
  <c r="M155" i="64"/>
  <c r="M91" i="64"/>
  <c r="M99" i="64"/>
  <c r="M101" i="64"/>
  <c r="M87" i="64"/>
  <c r="M161" i="64"/>
  <c r="M142" i="64"/>
  <c r="M119" i="64"/>
  <c r="M158" i="64"/>
  <c r="M167" i="64"/>
  <c r="M95" i="64"/>
  <c r="M150" i="64"/>
  <c r="M96" i="64"/>
  <c r="M90" i="64"/>
  <c r="M94" i="64"/>
  <c r="M80" i="64"/>
  <c r="M152" i="64"/>
  <c r="M129" i="64"/>
  <c r="M81" i="64"/>
  <c r="M83" i="64"/>
  <c r="M126" i="64"/>
  <c r="M153" i="64"/>
  <c r="M132" i="64"/>
  <c r="M77" i="64"/>
  <c r="M140" i="64"/>
  <c r="M168" i="64"/>
  <c r="M148" i="64"/>
  <c r="M116" i="64"/>
  <c r="M92" i="64"/>
  <c r="M138" i="64"/>
  <c r="M114" i="64"/>
  <c r="M123" i="64"/>
  <c r="M136" i="64"/>
  <c r="M128" i="64"/>
  <c r="M162" i="64"/>
  <c r="M79" i="64"/>
  <c r="M102" i="64"/>
  <c r="K43" i="64"/>
  <c r="K19" i="41"/>
  <c r="R47" i="64"/>
  <c r="R23" i="41"/>
  <c r="R45" i="64"/>
  <c r="R29" i="64" s="1"/>
  <c r="R21" i="41"/>
  <c r="N7" i="55"/>
  <c r="M228" i="37"/>
  <c r="H27" i="55"/>
  <c r="S30" i="55"/>
  <c r="L18" i="55"/>
  <c r="K20" i="48" s="1"/>
  <c r="K215" i="37"/>
  <c r="K220" i="37" s="1"/>
  <c r="L134" i="64"/>
  <c r="L138" i="64"/>
  <c r="L90" i="64"/>
  <c r="L101" i="64"/>
  <c r="L116" i="64"/>
  <c r="L99" i="64"/>
  <c r="L145" i="64"/>
  <c r="L152" i="64"/>
  <c r="L111" i="64"/>
  <c r="L100" i="64"/>
  <c r="L133" i="64"/>
  <c r="S27" i="41"/>
  <c r="S18" i="64"/>
  <c r="S6" i="64" s="1"/>
  <c r="S18" i="41"/>
  <c r="L18" i="64"/>
  <c r="L6" i="64" s="1"/>
  <c r="L27" i="41"/>
  <c r="L18" i="41"/>
  <c r="D52" i="48"/>
  <c r="E53" i="55"/>
  <c r="D55" i="48" s="1"/>
  <c r="P138" i="64"/>
  <c r="P85" i="64"/>
  <c r="K98" i="37"/>
  <c r="P147" i="64"/>
  <c r="P125" i="64"/>
  <c r="P158" i="64"/>
  <c r="P151" i="64"/>
  <c r="P87" i="64"/>
  <c r="P159" i="64"/>
  <c r="P86" i="64"/>
  <c r="P140" i="64"/>
  <c r="P100" i="64"/>
  <c r="P145" i="64"/>
  <c r="P118" i="64"/>
  <c r="P92" i="64"/>
  <c r="P132" i="64"/>
  <c r="P82" i="64"/>
  <c r="P148" i="64"/>
  <c r="P93" i="64"/>
  <c r="P126" i="64"/>
  <c r="P77" i="64"/>
  <c r="P122" i="64"/>
  <c r="P165" i="64"/>
  <c r="P83" i="64"/>
  <c r="P76" i="64"/>
  <c r="P164" i="64"/>
  <c r="K219" i="37"/>
  <c r="P167" i="64"/>
  <c r="P136" i="64"/>
  <c r="P133" i="64"/>
  <c r="P119" i="64"/>
  <c r="P169" i="64"/>
  <c r="P161" i="64"/>
  <c r="P89" i="64"/>
  <c r="P91" i="64"/>
  <c r="P112" i="64"/>
  <c r="P120" i="64"/>
  <c r="P101" i="64"/>
  <c r="P156" i="64"/>
  <c r="P94" i="64"/>
  <c r="P5" i="62"/>
  <c r="P141" i="64"/>
  <c r="P144" i="64"/>
  <c r="P81" i="64"/>
  <c r="P124" i="64"/>
  <c r="P121" i="64"/>
  <c r="P90" i="64"/>
  <c r="P137" i="64"/>
  <c r="P163" i="64"/>
  <c r="P160" i="64"/>
  <c r="P155" i="64"/>
  <c r="P130" i="64"/>
  <c r="P129" i="64"/>
  <c r="P117" i="64"/>
  <c r="P168" i="64"/>
  <c r="P114" i="64"/>
  <c r="P162" i="64"/>
  <c r="P127" i="64"/>
  <c r="P78" i="64"/>
  <c r="P131" i="64"/>
  <c r="P80" i="64"/>
  <c r="P96" i="64"/>
  <c r="P135" i="64"/>
  <c r="P157" i="64"/>
  <c r="P116" i="64"/>
  <c r="P170" i="64"/>
  <c r="P128" i="64"/>
  <c r="P139" i="64"/>
  <c r="P154" i="64"/>
  <c r="P98" i="64"/>
  <c r="P153" i="64"/>
  <c r="P143" i="64"/>
  <c r="P152" i="64"/>
  <c r="P99" i="64"/>
  <c r="P79" i="64"/>
  <c r="P134" i="64"/>
  <c r="P166" i="64"/>
  <c r="P146" i="64"/>
  <c r="P150" i="64"/>
  <c r="P113" i="64"/>
  <c r="P115" i="64"/>
  <c r="P97" i="64"/>
  <c r="P103" i="64"/>
  <c r="P102" i="64"/>
  <c r="P84" i="64"/>
  <c r="P123" i="64"/>
  <c r="P95" i="64"/>
  <c r="P149" i="64"/>
  <c r="P111" i="64"/>
  <c r="P142" i="64"/>
  <c r="P75" i="64"/>
  <c r="Q7" i="55"/>
  <c r="P228" i="37"/>
  <c r="O106" i="64"/>
  <c r="K24" i="55"/>
  <c r="O8" i="62"/>
  <c r="O109" i="64" s="1"/>
  <c r="J57" i="39"/>
  <c r="J55" i="39" s="1"/>
  <c r="K57" i="39"/>
  <c r="K55" i="39" s="1"/>
  <c r="E68" i="52"/>
  <c r="I57" i="39"/>
  <c r="I55" i="39" s="1"/>
  <c r="H57" i="39"/>
  <c r="K18" i="48"/>
  <c r="L52" i="52"/>
  <c r="K54" i="52"/>
  <c r="O45" i="64"/>
  <c r="O29" i="64" s="1"/>
  <c r="O21" i="41"/>
  <c r="O2" i="41" s="1"/>
  <c r="U43" i="64"/>
  <c r="U29" i="64" s="1"/>
  <c r="U19" i="41"/>
  <c r="AL97" i="40"/>
  <c r="AM97" i="40"/>
  <c r="AL87" i="40" l="1"/>
  <c r="AM87" i="40"/>
  <c r="AR67" i="41"/>
  <c r="W47" i="64"/>
  <c r="Z47" i="64" s="1"/>
  <c r="AQ67" i="41"/>
  <c r="AL125" i="40"/>
  <c r="AM125" i="40"/>
  <c r="W42" i="64"/>
  <c r="Z42" i="64" s="1"/>
  <c r="AQ62" i="41"/>
  <c r="AR62" i="41"/>
  <c r="AR63" i="41"/>
  <c r="W43" i="64"/>
  <c r="Z43" i="64" s="1"/>
  <c r="AQ63" i="41"/>
  <c r="L15" i="55"/>
  <c r="W45" i="64"/>
  <c r="Z45" i="64" s="1"/>
  <c r="AQ65" i="41"/>
  <c r="AR65" i="41"/>
  <c r="AQ5" i="62"/>
  <c r="W106" i="64"/>
  <c r="Z106" i="64" s="1"/>
  <c r="AR5" i="62"/>
  <c r="P53" i="64"/>
  <c r="AM12" i="40"/>
  <c r="AL12" i="40"/>
  <c r="T49" i="41"/>
  <c r="T42" i="64"/>
  <c r="K65" i="64"/>
  <c r="G21" i="56"/>
  <c r="G20" i="56"/>
  <c r="K66" i="64"/>
  <c r="W119" i="41"/>
  <c r="M30" i="56"/>
  <c r="Q157" i="41"/>
  <c r="N146" i="40"/>
  <c r="R146" i="40" s="1"/>
  <c r="R88" i="40"/>
  <c r="W6" i="62"/>
  <c r="N23" i="55"/>
  <c r="M26" i="48"/>
  <c r="M25" i="48" s="1"/>
  <c r="Q5" i="55"/>
  <c r="P91" i="72" s="1"/>
  <c r="H20" i="55"/>
  <c r="L2" i="41"/>
  <c r="K7" i="56"/>
  <c r="K5" i="56" s="1"/>
  <c r="O111" i="41"/>
  <c r="O58" i="64" s="1"/>
  <c r="L66" i="64"/>
  <c r="H20" i="56"/>
  <c r="H15" i="56" s="1"/>
  <c r="N60" i="40"/>
  <c r="K21" i="55"/>
  <c r="O5" i="41"/>
  <c r="O101" i="41" s="1"/>
  <c r="P108" i="64"/>
  <c r="L24" i="56"/>
  <c r="L23" i="56" s="1"/>
  <c r="P229" i="37"/>
  <c r="H147" i="40"/>
  <c r="R147" i="40" s="1"/>
  <c r="R89" i="40"/>
  <c r="V102" i="64"/>
  <c r="V156" i="64"/>
  <c r="V101" i="64"/>
  <c r="V160" i="64"/>
  <c r="V155" i="64"/>
  <c r="V85" i="64"/>
  <c r="V127" i="64"/>
  <c r="V157" i="64"/>
  <c r="V96" i="64"/>
  <c r="V135" i="64"/>
  <c r="V143" i="64"/>
  <c r="L5" i="48"/>
  <c r="L21" i="55"/>
  <c r="P5" i="41"/>
  <c r="P101" i="41" s="1"/>
  <c r="J10" i="55"/>
  <c r="I224" i="37"/>
  <c r="I41" i="40"/>
  <c r="M18" i="41"/>
  <c r="AL50" i="40"/>
  <c r="AM50" i="40"/>
  <c r="AQ40" i="41"/>
  <c r="W18" i="64"/>
  <c r="W27" i="41"/>
  <c r="AR40" i="41"/>
  <c r="W2" i="41"/>
  <c r="Q22" i="56"/>
  <c r="U53" i="64"/>
  <c r="U6" i="41"/>
  <c r="AM9" i="40"/>
  <c r="AL9" i="40"/>
  <c r="K20" i="55"/>
  <c r="AL131" i="40"/>
  <c r="AM131" i="40"/>
  <c r="V43" i="64"/>
  <c r="V19" i="41"/>
  <c r="S79" i="64"/>
  <c r="S95" i="64"/>
  <c r="S143" i="64"/>
  <c r="S97" i="64"/>
  <c r="S141" i="64"/>
  <c r="S82" i="64"/>
  <c r="S100" i="64"/>
  <c r="S127" i="64"/>
  <c r="S132" i="64"/>
  <c r="S121" i="64"/>
  <c r="N171" i="64"/>
  <c r="G23" i="55"/>
  <c r="F26" i="48"/>
  <c r="I7" i="55"/>
  <c r="H228" i="37"/>
  <c r="AM86" i="40"/>
  <c r="AL86" i="40"/>
  <c r="T47" i="64"/>
  <c r="T23" i="41"/>
  <c r="I157" i="40"/>
  <c r="J11" i="56" s="1"/>
  <c r="J9" i="56" s="1"/>
  <c r="K171" i="64"/>
  <c r="K68" i="64"/>
  <c r="Q143" i="40"/>
  <c r="Q157" i="40" s="1"/>
  <c r="R11" i="56" s="1"/>
  <c r="R9" i="56" s="1"/>
  <c r="Q99" i="40"/>
  <c r="O5" i="55"/>
  <c r="N91" i="72" s="1"/>
  <c r="N6" i="48"/>
  <c r="K20" i="56"/>
  <c r="O66" i="64"/>
  <c r="K24" i="56"/>
  <c r="K23" i="56" s="1"/>
  <c r="O108" i="64"/>
  <c r="R80" i="40"/>
  <c r="M108" i="64"/>
  <c r="I24" i="56"/>
  <c r="I23" i="56" s="1"/>
  <c r="N144" i="40"/>
  <c r="N157" i="40" s="1"/>
  <c r="O11" i="56" s="1"/>
  <c r="O9" i="56" s="1"/>
  <c r="N99" i="40"/>
  <c r="R66" i="64"/>
  <c r="N20" i="56"/>
  <c r="R65" i="64"/>
  <c r="N21" i="56"/>
  <c r="Q9" i="55"/>
  <c r="Q19" i="55" s="1"/>
  <c r="H23" i="55"/>
  <c r="J7" i="48"/>
  <c r="R144" i="40"/>
  <c r="F157" i="40"/>
  <c r="T45" i="64"/>
  <c r="T21" i="41"/>
  <c r="AL84" i="40"/>
  <c r="AM84" i="40"/>
  <c r="N111" i="41"/>
  <c r="N58" i="64" s="1"/>
  <c r="J7" i="56"/>
  <c r="J5" i="56" s="1"/>
  <c r="V125" i="41"/>
  <c r="V72" i="64" s="1"/>
  <c r="V119" i="41"/>
  <c r="V60" i="64"/>
  <c r="V71" i="64"/>
  <c r="V67" i="64"/>
  <c r="V55" i="64"/>
  <c r="V123" i="41"/>
  <c r="V70" i="64" s="1"/>
  <c r="Q156" i="37"/>
  <c r="V62" i="64"/>
  <c r="V64" i="64"/>
  <c r="V56" i="64"/>
  <c r="V7" i="62"/>
  <c r="V69" i="64"/>
  <c r="V63" i="64"/>
  <c r="V121" i="41"/>
  <c r="V68" i="64" s="1"/>
  <c r="V141" i="41"/>
  <c r="V59" i="64"/>
  <c r="V57" i="64"/>
  <c r="V61" i="64"/>
  <c r="V106" i="41"/>
  <c r="V118" i="41"/>
  <c r="V54" i="64"/>
  <c r="S123" i="41"/>
  <c r="S70" i="64" s="1"/>
  <c r="S119" i="41"/>
  <c r="S106" i="41"/>
  <c r="S61" i="64"/>
  <c r="S60" i="64"/>
  <c r="S59" i="64"/>
  <c r="N156" i="37"/>
  <c r="S64" i="64"/>
  <c r="S71" i="64"/>
  <c r="S121" i="41"/>
  <c r="S68" i="64" s="1"/>
  <c r="S7" i="62"/>
  <c r="S8" i="62" s="1"/>
  <c r="S109" i="64" s="1"/>
  <c r="S54" i="64"/>
  <c r="S62" i="64"/>
  <c r="S55" i="64"/>
  <c r="S63" i="64"/>
  <c r="S141" i="41"/>
  <c r="S125" i="41"/>
  <c r="S72" i="64" s="1"/>
  <c r="S56" i="64"/>
  <c r="S57" i="64"/>
  <c r="S67" i="64"/>
  <c r="S118" i="41"/>
  <c r="S69" i="64"/>
  <c r="M49" i="52"/>
  <c r="L50" i="52"/>
  <c r="N24" i="56"/>
  <c r="N23" i="56" s="1"/>
  <c r="R108" i="64"/>
  <c r="M49" i="64"/>
  <c r="M25" i="41"/>
  <c r="W25" i="41" s="1"/>
  <c r="K221" i="37"/>
  <c r="K223" i="37" s="1"/>
  <c r="O21" i="55"/>
  <c r="N21" i="55"/>
  <c r="M23" i="48" s="1"/>
  <c r="R5" i="41"/>
  <c r="R101" i="41" s="1"/>
  <c r="V117" i="64"/>
  <c r="V124" i="64"/>
  <c r="V170" i="64"/>
  <c r="V87" i="64"/>
  <c r="V77" i="64"/>
  <c r="V165" i="64"/>
  <c r="V103" i="64"/>
  <c r="V122" i="64"/>
  <c r="V81" i="64"/>
  <c r="V148" i="64"/>
  <c r="V120" i="64"/>
  <c r="V86" i="64"/>
  <c r="AM47" i="40"/>
  <c r="AL47" i="40"/>
  <c r="T60" i="64"/>
  <c r="T62" i="64"/>
  <c r="T63" i="64"/>
  <c r="T125" i="41"/>
  <c r="T72" i="64" s="1"/>
  <c r="T61" i="64"/>
  <c r="T118" i="41"/>
  <c r="T55" i="64"/>
  <c r="T141" i="41"/>
  <c r="T121" i="41"/>
  <c r="T68" i="64" s="1"/>
  <c r="T123" i="41"/>
  <c r="T70" i="64" s="1"/>
  <c r="T59" i="64"/>
  <c r="T106" i="41"/>
  <c r="T67" i="64"/>
  <c r="O156" i="37"/>
  <c r="T69" i="64"/>
  <c r="T71" i="64"/>
  <c r="T64" i="64"/>
  <c r="T56" i="64"/>
  <c r="T7" i="62"/>
  <c r="T54" i="64"/>
  <c r="T57" i="64"/>
  <c r="T119" i="41"/>
  <c r="T96" i="64"/>
  <c r="T85" i="64"/>
  <c r="T120" i="64"/>
  <c r="T141" i="64"/>
  <c r="T78" i="64"/>
  <c r="T98" i="64"/>
  <c r="T134" i="64"/>
  <c r="T136" i="64"/>
  <c r="T126" i="64"/>
  <c r="T146" i="64"/>
  <c r="T160" i="64"/>
  <c r="AL85" i="40"/>
  <c r="AM85" i="40"/>
  <c r="Q172" i="64"/>
  <c r="V45" i="64"/>
  <c r="V21" i="41"/>
  <c r="S102" i="64"/>
  <c r="S134" i="64"/>
  <c r="S162" i="64"/>
  <c r="S91" i="64"/>
  <c r="S114" i="64"/>
  <c r="S77" i="64"/>
  <c r="S89" i="64"/>
  <c r="S118" i="64"/>
  <c r="S161" i="64"/>
  <c r="S164" i="64"/>
  <c r="S92" i="64"/>
  <c r="S152" i="64"/>
  <c r="H225" i="37"/>
  <c r="I11" i="55"/>
  <c r="H12" i="48" s="1"/>
  <c r="G24" i="56"/>
  <c r="K108" i="64"/>
  <c r="AM10" i="40"/>
  <c r="AL10" i="40"/>
  <c r="Q19" i="56"/>
  <c r="AL69" i="40"/>
  <c r="AM69" i="40"/>
  <c r="W69" i="41"/>
  <c r="M66" i="64"/>
  <c r="I20" i="56"/>
  <c r="P10" i="48"/>
  <c r="P21" i="48" s="1"/>
  <c r="H55" i="39"/>
  <c r="AM79" i="40"/>
  <c r="AL79" i="40"/>
  <c r="K6" i="48"/>
  <c r="L5" i="55"/>
  <c r="K91" i="72" s="1"/>
  <c r="S49" i="64"/>
  <c r="S25" i="41"/>
  <c r="AL48" i="40"/>
  <c r="AM48" i="40"/>
  <c r="AM70" i="40"/>
  <c r="AL70" i="40"/>
  <c r="AM52" i="40"/>
  <c r="AL52" i="40"/>
  <c r="R18" i="48"/>
  <c r="M52" i="52"/>
  <c r="L54" i="52"/>
  <c r="L69" i="52"/>
  <c r="P171" i="64"/>
  <c r="P8" i="62"/>
  <c r="P109" i="64" s="1"/>
  <c r="P106" i="64"/>
  <c r="L24" i="55"/>
  <c r="S27" i="55"/>
  <c r="T18" i="41"/>
  <c r="P21" i="55" s="1"/>
  <c r="AL136" i="40"/>
  <c r="AM136" i="40"/>
  <c r="V112" i="64"/>
  <c r="V145" i="64"/>
  <c r="V169" i="64"/>
  <c r="V138" i="64"/>
  <c r="V158" i="64"/>
  <c r="V98" i="64"/>
  <c r="V159" i="64"/>
  <c r="V163" i="64"/>
  <c r="V115" i="64"/>
  <c r="V152" i="64"/>
  <c r="V93" i="64"/>
  <c r="L22" i="48"/>
  <c r="L17" i="48" s="1"/>
  <c r="K10" i="55"/>
  <c r="J41" i="40"/>
  <c r="J224" i="37"/>
  <c r="J226" i="37" s="1"/>
  <c r="J227" i="37" s="1"/>
  <c r="J229" i="37" s="1"/>
  <c r="H7" i="56"/>
  <c r="H5" i="56" s="1"/>
  <c r="L111" i="41"/>
  <c r="L58" i="64" s="1"/>
  <c r="F63" i="55"/>
  <c r="F61" i="55"/>
  <c r="K5" i="55"/>
  <c r="J91" i="72" s="1"/>
  <c r="Q21" i="56"/>
  <c r="U65" i="64"/>
  <c r="K228" i="37"/>
  <c r="T145" i="64"/>
  <c r="T115" i="64"/>
  <c r="T165" i="64"/>
  <c r="T116" i="64"/>
  <c r="T90" i="64"/>
  <c r="T99" i="64"/>
  <c r="T150" i="64"/>
  <c r="T157" i="64"/>
  <c r="T89" i="64"/>
  <c r="T148" i="64"/>
  <c r="T106" i="64"/>
  <c r="T8" i="62"/>
  <c r="T109" i="64" s="1"/>
  <c r="P24" i="55"/>
  <c r="AM7" i="40"/>
  <c r="AL7" i="40"/>
  <c r="O225" i="37"/>
  <c r="P11" i="55"/>
  <c r="S76" i="64"/>
  <c r="S150" i="64"/>
  <c r="S163" i="64"/>
  <c r="S135" i="64"/>
  <c r="S115" i="64"/>
  <c r="S165" i="64"/>
  <c r="S85" i="64"/>
  <c r="S93" i="64"/>
  <c r="S116" i="64"/>
  <c r="S75" i="64"/>
  <c r="S125" i="64"/>
  <c r="S86" i="64"/>
  <c r="K41" i="40"/>
  <c r="L10" i="55"/>
  <c r="K224" i="37"/>
  <c r="K226" i="37" s="1"/>
  <c r="K227" i="37" s="1"/>
  <c r="K229" i="37" s="1"/>
  <c r="J20" i="55"/>
  <c r="H157" i="40"/>
  <c r="I11" i="56" s="1"/>
  <c r="I9" i="56" s="1"/>
  <c r="R142" i="40"/>
  <c r="T49" i="64"/>
  <c r="T25" i="41"/>
  <c r="P53" i="52"/>
  <c r="R155" i="37"/>
  <c r="I228" i="37"/>
  <c r="J7" i="55"/>
  <c r="S7" i="55" s="1"/>
  <c r="AL128" i="40"/>
  <c r="AM128" i="40"/>
  <c r="O171" i="64"/>
  <c r="O127" i="41"/>
  <c r="O88" i="64"/>
  <c r="AL156" i="40"/>
  <c r="AM156" i="40"/>
  <c r="L224" i="37"/>
  <c r="L226" i="37" s="1"/>
  <c r="L227" i="37" s="1"/>
  <c r="L229" i="37" s="1"/>
  <c r="L41" i="40"/>
  <c r="M10" i="55"/>
  <c r="N71" i="64"/>
  <c r="N56" i="64"/>
  <c r="N118" i="41"/>
  <c r="I156" i="37"/>
  <c r="N125" i="41"/>
  <c r="N72" i="64" s="1"/>
  <c r="N141" i="41"/>
  <c r="N59" i="64"/>
  <c r="N69" i="64"/>
  <c r="N106" i="41"/>
  <c r="W106" i="41" s="1"/>
  <c r="N64" i="64"/>
  <c r="N60" i="64"/>
  <c r="N62" i="64"/>
  <c r="N123" i="41"/>
  <c r="N70" i="64" s="1"/>
  <c r="N67" i="64"/>
  <c r="N54" i="64"/>
  <c r="N121" i="41"/>
  <c r="N68" i="64" s="1"/>
  <c r="N57" i="64"/>
  <c r="N7" i="62"/>
  <c r="N55" i="64"/>
  <c r="N119" i="41"/>
  <c r="N63" i="64"/>
  <c r="N61" i="64"/>
  <c r="M88" i="64"/>
  <c r="M127" i="41"/>
  <c r="W23" i="41"/>
  <c r="H52" i="82"/>
  <c r="H50" i="82"/>
  <c r="S49" i="82"/>
  <c r="S50" i="82" s="1"/>
  <c r="S18" i="55"/>
  <c r="G21" i="55"/>
  <c r="W18" i="41"/>
  <c r="K5" i="41"/>
  <c r="K101" i="41" s="1"/>
  <c r="L53" i="64"/>
  <c r="H22" i="56"/>
  <c r="G24" i="48" s="1"/>
  <c r="V106" i="64"/>
  <c r="R24" i="55"/>
  <c r="R143" i="40"/>
  <c r="V49" i="64"/>
  <c r="V25" i="41"/>
  <c r="O24" i="55"/>
  <c r="S106" i="64"/>
  <c r="K19" i="56"/>
  <c r="AM127" i="40"/>
  <c r="AL127" i="40"/>
  <c r="M42" i="64"/>
  <c r="M29" i="64" s="1"/>
  <c r="M49" i="41"/>
  <c r="M8" i="62"/>
  <c r="M109" i="64" s="1"/>
  <c r="I24" i="55"/>
  <c r="S24" i="55" s="1"/>
  <c r="M106" i="64"/>
  <c r="AL95" i="40"/>
  <c r="AM95" i="40"/>
  <c r="R219" i="37"/>
  <c r="R221" i="37" s="1"/>
  <c r="R223" i="37" s="1"/>
  <c r="V119" i="64"/>
  <c r="V144" i="64"/>
  <c r="V168" i="64"/>
  <c r="V99" i="64"/>
  <c r="V137" i="64"/>
  <c r="V82" i="64"/>
  <c r="V123" i="64"/>
  <c r="V139" i="64"/>
  <c r="V126" i="64"/>
  <c r="V140" i="64"/>
  <c r="AM45" i="40"/>
  <c r="AL45" i="40"/>
  <c r="F57" i="55"/>
  <c r="F59" i="55"/>
  <c r="J5" i="48"/>
  <c r="U88" i="64"/>
  <c r="U74" i="64" s="1"/>
  <c r="U104" i="64" s="1"/>
  <c r="U127" i="41"/>
  <c r="T129" i="64"/>
  <c r="T124" i="64"/>
  <c r="T133" i="64"/>
  <c r="T121" i="64"/>
  <c r="T91" i="64"/>
  <c r="T81" i="64"/>
  <c r="T128" i="64"/>
  <c r="T161" i="64"/>
  <c r="T162" i="64"/>
  <c r="T169" i="64"/>
  <c r="P23" i="48"/>
  <c r="V29" i="64"/>
  <c r="S78" i="64"/>
  <c r="S155" i="64"/>
  <c r="S153" i="64"/>
  <c r="S80" i="64"/>
  <c r="S87" i="64"/>
  <c r="S83" i="64"/>
  <c r="S101" i="64"/>
  <c r="S147" i="64"/>
  <c r="S113" i="64"/>
  <c r="S146" i="64"/>
  <c r="S120" i="64"/>
  <c r="Q5" i="41"/>
  <c r="Q101" i="41" s="1"/>
  <c r="M21" i="55"/>
  <c r="L23" i="48" s="1"/>
  <c r="M15" i="56"/>
  <c r="M14" i="56" s="1"/>
  <c r="M25" i="56" s="1"/>
  <c r="G10" i="55"/>
  <c r="F41" i="40"/>
  <c r="F224" i="37"/>
  <c r="K88" i="64"/>
  <c r="K74" i="64" s="1"/>
  <c r="K104" i="64" s="1"/>
  <c r="K172" i="64" s="1"/>
  <c r="K127" i="41"/>
  <c r="W141" i="41"/>
  <c r="S43" i="64"/>
  <c r="S19" i="41"/>
  <c r="G12" i="48"/>
  <c r="J12" i="48"/>
  <c r="AL74" i="40"/>
  <c r="AM74" i="40"/>
  <c r="O68" i="64"/>
  <c r="N3" i="41"/>
  <c r="AL98" i="40"/>
  <c r="AM98" i="40"/>
  <c r="R5" i="55"/>
  <c r="Q91" i="72" s="1"/>
  <c r="Q6" i="48"/>
  <c r="N22" i="56"/>
  <c r="M24" i="48" s="1"/>
  <c r="R53" i="64"/>
  <c r="R105" i="41"/>
  <c r="R127" i="41"/>
  <c r="R88" i="64"/>
  <c r="M21" i="41"/>
  <c r="M45" i="64"/>
  <c r="N20" i="55"/>
  <c r="R2" i="41"/>
  <c r="K2" i="41"/>
  <c r="G20" i="55"/>
  <c r="L74" i="64"/>
  <c r="L104" i="64" s="1"/>
  <c r="K22" i="48"/>
  <c r="AQ20" i="41"/>
  <c r="AR20" i="41"/>
  <c r="L171" i="64"/>
  <c r="M111" i="41"/>
  <c r="M58" i="64" s="1"/>
  <c r="I7" i="56"/>
  <c r="I5" i="56" s="1"/>
  <c r="K53" i="64"/>
  <c r="G22" i="56"/>
  <c r="G7" i="48"/>
  <c r="G5" i="48" s="1"/>
  <c r="S21" i="41"/>
  <c r="W21" i="41" s="1"/>
  <c r="S45" i="64"/>
  <c r="Q7" i="56"/>
  <c r="Q5" i="56" s="1"/>
  <c r="U111" i="41"/>
  <c r="M43" i="64"/>
  <c r="M19" i="41"/>
  <c r="K23" i="55"/>
  <c r="M7" i="48"/>
  <c r="M5" i="48" s="1"/>
  <c r="N5" i="55"/>
  <c r="M91" i="72" s="1"/>
  <c r="AM153" i="40"/>
  <c r="AL153" i="40"/>
  <c r="H21" i="56"/>
  <c r="L65" i="64"/>
  <c r="L127" i="41"/>
  <c r="L88" i="64"/>
  <c r="L7" i="56"/>
  <c r="L5" i="56" s="1"/>
  <c r="P111" i="41"/>
  <c r="P58" i="64" s="1"/>
  <c r="P88" i="64"/>
  <c r="P74" i="64" s="1"/>
  <c r="P104" i="64" s="1"/>
  <c r="P172" i="64" s="1"/>
  <c r="P127" i="41"/>
  <c r="AR70" i="41"/>
  <c r="AQ70" i="41"/>
  <c r="O7" i="55"/>
  <c r="N228" i="37"/>
  <c r="R22" i="40"/>
  <c r="L26" i="48"/>
  <c r="L25" i="48" s="1"/>
  <c r="M23" i="55"/>
  <c r="V79" i="64"/>
  <c r="V142" i="64"/>
  <c r="V90" i="64"/>
  <c r="V161" i="64"/>
  <c r="V78" i="64"/>
  <c r="V153" i="64"/>
  <c r="V128" i="64"/>
  <c r="V132" i="64"/>
  <c r="V166" i="64"/>
  <c r="V94" i="64"/>
  <c r="V134" i="64"/>
  <c r="G224" i="37"/>
  <c r="G226" i="37" s="1"/>
  <c r="G227" i="37" s="1"/>
  <c r="G229" i="37" s="1"/>
  <c r="H10" i="55"/>
  <c r="G41" i="40"/>
  <c r="O6" i="48"/>
  <c r="E35" i="48"/>
  <c r="F43" i="55"/>
  <c r="E45" i="48" s="1"/>
  <c r="Q228" i="37"/>
  <c r="R7" i="55"/>
  <c r="H19" i="56"/>
  <c r="T156" i="64"/>
  <c r="T143" i="64"/>
  <c r="T137" i="64"/>
  <c r="T118" i="64"/>
  <c r="T113" i="64"/>
  <c r="T171" i="64" s="1"/>
  <c r="T159" i="64"/>
  <c r="T164" i="64"/>
  <c r="T149" i="64"/>
  <c r="T84" i="64"/>
  <c r="T166" i="64"/>
  <c r="V42" i="64"/>
  <c r="V49" i="41"/>
  <c r="R124" i="40"/>
  <c r="S167" i="64"/>
  <c r="S144" i="64"/>
  <c r="S151" i="64"/>
  <c r="S117" i="64"/>
  <c r="S169" i="64"/>
  <c r="S123" i="64"/>
  <c r="S148" i="64"/>
  <c r="S139" i="64"/>
  <c r="S119" i="64"/>
  <c r="S166" i="64"/>
  <c r="S111" i="64"/>
  <c r="N106" i="64"/>
  <c r="J24" i="55"/>
  <c r="N8" i="62"/>
  <c r="N109" i="64" s="1"/>
  <c r="AM53" i="40"/>
  <c r="AL53" i="40"/>
  <c r="AM150" i="40"/>
  <c r="AL150" i="40"/>
  <c r="K72" i="64"/>
  <c r="R126" i="40"/>
  <c r="S47" i="64"/>
  <c r="S23" i="41"/>
  <c r="AM132" i="40"/>
  <c r="AL132" i="40"/>
  <c r="K22" i="56"/>
  <c r="J24" i="48" s="1"/>
  <c r="O53" i="64"/>
  <c r="O105" i="41"/>
  <c r="R74" i="64"/>
  <c r="R104" i="64" s="1"/>
  <c r="I22" i="56"/>
  <c r="H24" i="48" s="1"/>
  <c r="M53" i="64"/>
  <c r="M105" i="41"/>
  <c r="AL8" i="40"/>
  <c r="AM8" i="40"/>
  <c r="W32" i="64"/>
  <c r="Z32" i="64" s="1"/>
  <c r="W40" i="64"/>
  <c r="Z40" i="64" s="1"/>
  <c r="W36" i="64"/>
  <c r="Z36" i="64" s="1"/>
  <c r="W33" i="64"/>
  <c r="Z33" i="64" s="1"/>
  <c r="W39" i="64"/>
  <c r="Z39" i="64" s="1"/>
  <c r="W73" i="64"/>
  <c r="Z73" i="64" s="1"/>
  <c r="W50" i="64"/>
  <c r="Z50" i="64" s="1"/>
  <c r="W30" i="64"/>
  <c r="W46" i="64"/>
  <c r="Z46" i="64" s="1"/>
  <c r="W48" i="64"/>
  <c r="Z48" i="64" s="1"/>
  <c r="W38" i="64"/>
  <c r="Z38" i="64" s="1"/>
  <c r="W35" i="64"/>
  <c r="Z35" i="64" s="1"/>
  <c r="W37" i="64"/>
  <c r="Z37" i="64" s="1"/>
  <c r="W31" i="64"/>
  <c r="Z31" i="64" s="1"/>
  <c r="W44" i="64"/>
  <c r="Z44" i="64" s="1"/>
  <c r="W41" i="64"/>
  <c r="Z41" i="64" s="1"/>
  <c r="W34" i="64"/>
  <c r="Z34" i="64" s="1"/>
  <c r="M47" i="64"/>
  <c r="M23" i="41"/>
  <c r="M171" i="64"/>
  <c r="AM78" i="40"/>
  <c r="AL78" i="40"/>
  <c r="U171" i="64"/>
  <c r="G11" i="55"/>
  <c r="F225" i="37"/>
  <c r="R138" i="40"/>
  <c r="O145" i="40"/>
  <c r="O157" i="40" s="1"/>
  <c r="P11" i="56" s="1"/>
  <c r="P9" i="56" s="1"/>
  <c r="O99" i="40"/>
  <c r="P7" i="55"/>
  <c r="O228" i="37"/>
  <c r="T43" i="64"/>
  <c r="T29" i="64" s="1"/>
  <c r="T19" i="41"/>
  <c r="H224" i="37"/>
  <c r="H226" i="37" s="1"/>
  <c r="H227" i="37" s="1"/>
  <c r="I10" i="55"/>
  <c r="H41" i="40"/>
  <c r="AL152" i="40"/>
  <c r="AM152" i="40"/>
  <c r="Q20" i="55"/>
  <c r="U2" i="41"/>
  <c r="H21" i="55"/>
  <c r="G23" i="48" s="1"/>
  <c r="L5" i="41"/>
  <c r="L101" i="41" s="1"/>
  <c r="M74" i="64"/>
  <c r="L108" i="64"/>
  <c r="H24" i="56"/>
  <c r="H23" i="56" s="1"/>
  <c r="L8" i="62"/>
  <c r="L109" i="64" s="1"/>
  <c r="P65" i="64"/>
  <c r="L21" i="56"/>
  <c r="P66" i="64"/>
  <c r="L20" i="56"/>
  <c r="J21" i="55"/>
  <c r="N5" i="41"/>
  <c r="N101" i="41" s="1"/>
  <c r="N138" i="40"/>
  <c r="G5" i="55"/>
  <c r="F6" i="48"/>
  <c r="S6" i="55"/>
  <c r="V116" i="64"/>
  <c r="V95" i="64"/>
  <c r="V100" i="64"/>
  <c r="V164" i="64"/>
  <c r="V92" i="64"/>
  <c r="V149" i="64"/>
  <c r="V113" i="64"/>
  <c r="V133" i="64"/>
  <c r="V147" i="64"/>
  <c r="V121" i="64"/>
  <c r="P10" i="55"/>
  <c r="O41" i="40"/>
  <c r="O224" i="37"/>
  <c r="O226" i="37" s="1"/>
  <c r="O227" i="37" s="1"/>
  <c r="O229" i="37" s="1"/>
  <c r="E28" i="48"/>
  <c r="E64" i="48"/>
  <c r="E60" i="48"/>
  <c r="U108" i="64"/>
  <c r="Q24" i="56"/>
  <c r="U8" i="62"/>
  <c r="U109" i="64" s="1"/>
  <c r="U66" i="64"/>
  <c r="Q20" i="56"/>
  <c r="Q15" i="56" s="1"/>
  <c r="R11" i="55"/>
  <c r="Q12" i="48" s="1"/>
  <c r="Q225" i="37"/>
  <c r="T125" i="64"/>
  <c r="T123" i="64"/>
  <c r="T131" i="64"/>
  <c r="T93" i="64"/>
  <c r="T79" i="64"/>
  <c r="T142" i="64"/>
  <c r="T154" i="64"/>
  <c r="T77" i="64"/>
  <c r="T151" i="64"/>
  <c r="T144" i="64"/>
  <c r="T86" i="64"/>
  <c r="V47" i="64"/>
  <c r="V23" i="41"/>
  <c r="I138" i="40"/>
  <c r="S145" i="64"/>
  <c r="S131" i="64"/>
  <c r="S128" i="64"/>
  <c r="S122" i="64"/>
  <c r="S126" i="64"/>
  <c r="S98" i="64"/>
  <c r="S96" i="64"/>
  <c r="S94" i="64"/>
  <c r="S149" i="64"/>
  <c r="I221" i="37"/>
  <c r="I223" i="37" s="1"/>
  <c r="K111" i="41"/>
  <c r="G7" i="56"/>
  <c r="R99" i="40"/>
  <c r="R145" i="40"/>
  <c r="AM92" i="40"/>
  <c r="AL92" i="40"/>
  <c r="K70" i="64"/>
  <c r="W123" i="41"/>
  <c r="S42" i="64"/>
  <c r="S29" i="64" s="1"/>
  <c r="S49" i="41"/>
  <c r="AL73" i="40"/>
  <c r="AM73" i="40"/>
  <c r="O74" i="64"/>
  <c r="O104" i="64" s="1"/>
  <c r="K21" i="56"/>
  <c r="O65" i="64"/>
  <c r="I21" i="56"/>
  <c r="M65" i="64"/>
  <c r="R46" i="40"/>
  <c r="Q60" i="40"/>
  <c r="R60" i="40" s="1"/>
  <c r="R171" i="64"/>
  <c r="U172" i="64" l="1"/>
  <c r="AR106" i="41"/>
  <c r="AQ106" i="41"/>
  <c r="W53" i="64"/>
  <c r="AQ21" i="41"/>
  <c r="AR21" i="41"/>
  <c r="V74" i="64"/>
  <c r="V104" i="64" s="1"/>
  <c r="AR25" i="41"/>
  <c r="AQ25" i="41"/>
  <c r="AM60" i="40"/>
  <c r="AL60" i="40"/>
  <c r="R224" i="37"/>
  <c r="R226" i="37" s="1"/>
  <c r="R227" i="37" s="1"/>
  <c r="R229" i="37" s="1"/>
  <c r="R225" i="37"/>
  <c r="AM138" i="40"/>
  <c r="AL138" i="40"/>
  <c r="G5" i="56"/>
  <c r="AL124" i="40"/>
  <c r="AM124" i="40"/>
  <c r="AM22" i="40"/>
  <c r="AL22" i="40"/>
  <c r="R52" i="64"/>
  <c r="Q30" i="56"/>
  <c r="N66" i="64"/>
  <c r="J20" i="56"/>
  <c r="V53" i="64"/>
  <c r="V6" i="41"/>
  <c r="G22" i="48"/>
  <c r="H15" i="55"/>
  <c r="H14" i="55" s="1"/>
  <c r="P52" i="64"/>
  <c r="N2" i="41"/>
  <c r="AR123" i="41"/>
  <c r="W70" i="64"/>
  <c r="Z70" i="64" s="1"/>
  <c r="AQ123" i="41"/>
  <c r="K58" i="64"/>
  <c r="Q23" i="56"/>
  <c r="P26" i="48"/>
  <c r="P25" i="48" s="1"/>
  <c r="P7" i="56"/>
  <c r="P5" i="56" s="1"/>
  <c r="T111" i="41"/>
  <c r="M52" i="64"/>
  <c r="M17" i="48"/>
  <c r="F226" i="37"/>
  <c r="F227" i="37" s="1"/>
  <c r="F229" i="37" s="1"/>
  <c r="L105" i="41"/>
  <c r="N65" i="64"/>
  <c r="J21" i="56"/>
  <c r="I23" i="48" s="1"/>
  <c r="K11" i="48"/>
  <c r="K10" i="48" s="1"/>
  <c r="K21" i="48" s="1"/>
  <c r="L9" i="55"/>
  <c r="L19" i="55" s="1"/>
  <c r="P24" i="56"/>
  <c r="P23" i="56" s="1"/>
  <c r="T108" i="64"/>
  <c r="O21" i="56"/>
  <c r="S65" i="64"/>
  <c r="AM80" i="40"/>
  <c r="AL80" i="40"/>
  <c r="R63" i="40"/>
  <c r="R228" i="37"/>
  <c r="R7" i="56"/>
  <c r="R5" i="56" s="1"/>
  <c r="V111" i="41"/>
  <c r="R22" i="56" s="1"/>
  <c r="M5" i="41"/>
  <c r="M101" i="41" s="1"/>
  <c r="I21" i="55"/>
  <c r="H23" i="48" s="1"/>
  <c r="J23" i="48"/>
  <c r="M27" i="56"/>
  <c r="L32" i="48"/>
  <c r="L29" i="48" s="1"/>
  <c r="I9" i="55"/>
  <c r="I19" i="55" s="1"/>
  <c r="H11" i="48"/>
  <c r="H10" i="48" s="1"/>
  <c r="H21" i="48" s="1"/>
  <c r="P9" i="55"/>
  <c r="P19" i="55" s="1"/>
  <c r="O11" i="48"/>
  <c r="G17" i="48"/>
  <c r="W62" i="64"/>
  <c r="Z62" i="64" s="1"/>
  <c r="W59" i="64"/>
  <c r="Z59" i="64" s="1"/>
  <c r="W57" i="64"/>
  <c r="Z57" i="64" s="1"/>
  <c r="W56" i="64"/>
  <c r="Z56" i="64" s="1"/>
  <c r="W60" i="64"/>
  <c r="Z60" i="64" s="1"/>
  <c r="W55" i="64"/>
  <c r="Z55" i="64" s="1"/>
  <c r="W67" i="64"/>
  <c r="Z67" i="64" s="1"/>
  <c r="W69" i="64"/>
  <c r="Z69" i="64" s="1"/>
  <c r="W61" i="64"/>
  <c r="Z61" i="64" s="1"/>
  <c r="W64" i="64"/>
  <c r="Z64" i="64" s="1"/>
  <c r="W54" i="64"/>
  <c r="Z54" i="64" s="1"/>
  <c r="W63" i="64"/>
  <c r="Z63" i="64" s="1"/>
  <c r="W71" i="64"/>
  <c r="Z71" i="64" s="1"/>
  <c r="W147" i="64"/>
  <c r="Z147" i="64" s="1"/>
  <c r="W130" i="64"/>
  <c r="Z130" i="64" s="1"/>
  <c r="W156" i="64"/>
  <c r="Z156" i="64" s="1"/>
  <c r="W165" i="64"/>
  <c r="Z165" i="64" s="1"/>
  <c r="W129" i="64"/>
  <c r="Z129" i="64" s="1"/>
  <c r="W124" i="64"/>
  <c r="Z124" i="64" s="1"/>
  <c r="W98" i="64"/>
  <c r="Z98" i="64" s="1"/>
  <c r="W148" i="64"/>
  <c r="Z148" i="64" s="1"/>
  <c r="W122" i="64"/>
  <c r="Z122" i="64" s="1"/>
  <c r="W77" i="64"/>
  <c r="Z77" i="64" s="1"/>
  <c r="W78" i="64"/>
  <c r="Z78" i="64" s="1"/>
  <c r="W139" i="64"/>
  <c r="Z139" i="64" s="1"/>
  <c r="W115" i="64"/>
  <c r="Z115" i="64" s="1"/>
  <c r="W101" i="64"/>
  <c r="Z101" i="64" s="1"/>
  <c r="W131" i="64"/>
  <c r="Z131" i="64" s="1"/>
  <c r="W149" i="64"/>
  <c r="Z149" i="64" s="1"/>
  <c r="W141" i="64"/>
  <c r="Z141" i="64" s="1"/>
  <c r="W86" i="64"/>
  <c r="Z86" i="64" s="1"/>
  <c r="W144" i="64"/>
  <c r="Z144" i="64" s="1"/>
  <c r="W134" i="64"/>
  <c r="Z134" i="64" s="1"/>
  <c r="W136" i="64"/>
  <c r="Z136" i="64" s="1"/>
  <c r="W137" i="64"/>
  <c r="Z137" i="64" s="1"/>
  <c r="W153" i="64"/>
  <c r="Z153" i="64" s="1"/>
  <c r="W96" i="64"/>
  <c r="Z96" i="64" s="1"/>
  <c r="W135" i="64"/>
  <c r="Z135" i="64" s="1"/>
  <c r="W112" i="64"/>
  <c r="Z112" i="64" s="1"/>
  <c r="W80" i="64"/>
  <c r="Z80" i="64" s="1"/>
  <c r="W169" i="64"/>
  <c r="Z169" i="64" s="1"/>
  <c r="W118" i="64"/>
  <c r="Z118" i="64" s="1"/>
  <c r="W142" i="64"/>
  <c r="Z142" i="64" s="1"/>
  <c r="W120" i="64"/>
  <c r="Z120" i="64" s="1"/>
  <c r="W92" i="64"/>
  <c r="Z92" i="64" s="1"/>
  <c r="W140" i="64"/>
  <c r="Z140" i="64" s="1"/>
  <c r="W150" i="64"/>
  <c r="Z150" i="64" s="1"/>
  <c r="W99" i="64"/>
  <c r="Z99" i="64" s="1"/>
  <c r="W168" i="64"/>
  <c r="Z168" i="64" s="1"/>
  <c r="W127" i="64"/>
  <c r="Z127" i="64" s="1"/>
  <c r="W87" i="64"/>
  <c r="Z87" i="64" s="1"/>
  <c r="W93" i="64"/>
  <c r="Z93" i="64" s="1"/>
  <c r="W119" i="64"/>
  <c r="Z119" i="64" s="1"/>
  <c r="W111" i="64"/>
  <c r="W83" i="64"/>
  <c r="Z83" i="64" s="1"/>
  <c r="W164" i="64"/>
  <c r="Z164" i="64" s="1"/>
  <c r="W143" i="64"/>
  <c r="Z143" i="64" s="1"/>
  <c r="W116" i="64"/>
  <c r="Z116" i="64" s="1"/>
  <c r="W84" i="64"/>
  <c r="Z84" i="64" s="1"/>
  <c r="W81" i="64"/>
  <c r="Z81" i="64" s="1"/>
  <c r="W170" i="64"/>
  <c r="Z170" i="64" s="1"/>
  <c r="W128" i="64"/>
  <c r="Z128" i="64" s="1"/>
  <c r="W152" i="64"/>
  <c r="Z152" i="64" s="1"/>
  <c r="W89" i="64"/>
  <c r="Z89" i="64" s="1"/>
  <c r="W100" i="64"/>
  <c r="Z100" i="64" s="1"/>
  <c r="W126" i="64"/>
  <c r="Z126" i="64" s="1"/>
  <c r="W145" i="64"/>
  <c r="Z145" i="64" s="1"/>
  <c r="W161" i="64"/>
  <c r="Z161" i="64" s="1"/>
  <c r="W113" i="64"/>
  <c r="Z113" i="64" s="1"/>
  <c r="W82" i="64"/>
  <c r="Z82" i="64" s="1"/>
  <c r="W167" i="64"/>
  <c r="Z167" i="64" s="1"/>
  <c r="W94" i="64"/>
  <c r="Z94" i="64" s="1"/>
  <c r="W103" i="64"/>
  <c r="Z103" i="64" s="1"/>
  <c r="W163" i="64"/>
  <c r="Z163" i="64" s="1"/>
  <c r="W114" i="64"/>
  <c r="Z114" i="64" s="1"/>
  <c r="W125" i="64"/>
  <c r="Z125" i="64" s="1"/>
  <c r="W95" i="64"/>
  <c r="Z95" i="64" s="1"/>
  <c r="W123" i="64"/>
  <c r="Z123" i="64" s="1"/>
  <c r="W146" i="64"/>
  <c r="Z146" i="64" s="1"/>
  <c r="W97" i="64"/>
  <c r="Z97" i="64" s="1"/>
  <c r="W157" i="64"/>
  <c r="Z157" i="64" s="1"/>
  <c r="W160" i="64"/>
  <c r="Z160" i="64" s="1"/>
  <c r="W133" i="64"/>
  <c r="Z133" i="64" s="1"/>
  <c r="W85" i="64"/>
  <c r="Z85" i="64" s="1"/>
  <c r="W75" i="64"/>
  <c r="W117" i="64"/>
  <c r="Z117" i="64" s="1"/>
  <c r="W132" i="64"/>
  <c r="Z132" i="64" s="1"/>
  <c r="W91" i="64"/>
  <c r="Z91" i="64" s="1"/>
  <c r="W121" i="64"/>
  <c r="Z121" i="64" s="1"/>
  <c r="W155" i="64"/>
  <c r="Z155" i="64" s="1"/>
  <c r="W158" i="64"/>
  <c r="Z158" i="64" s="1"/>
  <c r="W154" i="64"/>
  <c r="Z154" i="64" s="1"/>
  <c r="W90" i="64"/>
  <c r="Z90" i="64" s="1"/>
  <c r="W166" i="64"/>
  <c r="Z166" i="64" s="1"/>
  <c r="W151" i="64"/>
  <c r="Z151" i="64" s="1"/>
  <c r="W162" i="64"/>
  <c r="Z162" i="64" s="1"/>
  <c r="W159" i="64"/>
  <c r="Z159" i="64" s="1"/>
  <c r="W76" i="64"/>
  <c r="Z76" i="64" s="1"/>
  <c r="W79" i="64"/>
  <c r="Z79" i="64" s="1"/>
  <c r="W138" i="64"/>
  <c r="Z138" i="64" s="1"/>
  <c r="T105" i="41"/>
  <c r="T6" i="41"/>
  <c r="T53" i="64"/>
  <c r="P22" i="56"/>
  <c r="R24" i="56"/>
  <c r="R23" i="56" s="1"/>
  <c r="V108" i="64"/>
  <c r="L15" i="56"/>
  <c r="L14" i="56" s="1"/>
  <c r="L25" i="56" s="1"/>
  <c r="M104" i="64"/>
  <c r="M172" i="64" s="1"/>
  <c r="P19" i="56"/>
  <c r="F47" i="55"/>
  <c r="E49" i="48" s="1"/>
  <c r="H30" i="56"/>
  <c r="L157" i="41"/>
  <c r="J26" i="48"/>
  <c r="J25" i="48" s="1"/>
  <c r="M22" i="48"/>
  <c r="N15" i="55"/>
  <c r="N14" i="55" s="1"/>
  <c r="N25" i="55" s="1"/>
  <c r="L52" i="64"/>
  <c r="H53" i="82"/>
  <c r="S52" i="82"/>
  <c r="S53" i="82" s="1"/>
  <c r="N108" i="64"/>
  <c r="J24" i="56"/>
  <c r="J23" i="56" s="1"/>
  <c r="K30" i="56"/>
  <c r="O157" i="41"/>
  <c r="Q53" i="52"/>
  <c r="K9" i="55"/>
  <c r="K19" i="55" s="1"/>
  <c r="J11" i="48"/>
  <c r="J10" i="48" s="1"/>
  <c r="J21" i="48" s="1"/>
  <c r="I15" i="56"/>
  <c r="I14" i="56" s="1"/>
  <c r="I25" i="56" s="1"/>
  <c r="R20" i="56"/>
  <c r="V66" i="64"/>
  <c r="R157" i="40"/>
  <c r="R62" i="40" s="1"/>
  <c r="R61" i="40" s="1"/>
  <c r="G11" i="56"/>
  <c r="N15" i="56"/>
  <c r="N14" i="56" s="1"/>
  <c r="N25" i="56" s="1"/>
  <c r="R19" i="56"/>
  <c r="J22" i="48"/>
  <c r="J17" i="48" s="1"/>
  <c r="K15" i="55"/>
  <c r="K14" i="55" s="1"/>
  <c r="K25" i="55" s="1"/>
  <c r="N224" i="37"/>
  <c r="N41" i="40"/>
  <c r="R41" i="40" s="1"/>
  <c r="O10" i="55"/>
  <c r="P7" i="48"/>
  <c r="P5" i="48" s="1"/>
  <c r="M2" i="41"/>
  <c r="I20" i="55"/>
  <c r="F11" i="48"/>
  <c r="G9" i="55"/>
  <c r="L16" i="48"/>
  <c r="L3" i="48"/>
  <c r="F24" i="48"/>
  <c r="L172" i="64"/>
  <c r="S2" i="41"/>
  <c r="O20" i="55"/>
  <c r="AR18" i="41"/>
  <c r="AQ18" i="41"/>
  <c r="M157" i="41"/>
  <c r="I30" i="56"/>
  <c r="M9" i="55"/>
  <c r="M19" i="55" s="1"/>
  <c r="L11" i="48"/>
  <c r="L10" i="48" s="1"/>
  <c r="M15" i="55"/>
  <c r="M14" i="55" s="1"/>
  <c r="M25" i="55" s="1"/>
  <c r="AR69" i="41"/>
  <c r="W49" i="64"/>
  <c r="Z49" i="64" s="1"/>
  <c r="AQ69" i="41"/>
  <c r="T127" i="41"/>
  <c r="T88" i="64"/>
  <c r="T74" i="64" s="1"/>
  <c r="T104" i="64" s="1"/>
  <c r="T172" i="64" s="1"/>
  <c r="S5" i="41"/>
  <c r="S101" i="41" s="1"/>
  <c r="S66" i="64"/>
  <c r="O20" i="56"/>
  <c r="S20" i="56" s="1"/>
  <c r="V88" i="64"/>
  <c r="V127" i="41"/>
  <c r="S111" i="41"/>
  <c r="S58" i="64" s="1"/>
  <c r="O7" i="56"/>
  <c r="O5" i="56" s="1"/>
  <c r="H7" i="48"/>
  <c r="H5" i="48" s="1"/>
  <c r="I5" i="55"/>
  <c r="H91" i="72" s="1"/>
  <c r="R20" i="55"/>
  <c r="V2" i="41"/>
  <c r="Z18" i="64"/>
  <c r="W6" i="64"/>
  <c r="I11" i="48"/>
  <c r="I10" i="48" s="1"/>
  <c r="I21" i="48" s="1"/>
  <c r="AM147" i="40"/>
  <c r="AL147" i="40"/>
  <c r="W49" i="41"/>
  <c r="I26" i="48"/>
  <c r="I25" i="48" s="1"/>
  <c r="J23" i="55"/>
  <c r="AM143" i="40"/>
  <c r="AL143" i="40"/>
  <c r="J22" i="56"/>
  <c r="I24" i="48" s="1"/>
  <c r="N53" i="64"/>
  <c r="N52" i="64" s="1"/>
  <c r="N105" i="41"/>
  <c r="L68" i="52"/>
  <c r="N57" i="39"/>
  <c r="S53" i="64"/>
  <c r="O22" i="56"/>
  <c r="N24" i="48" s="1"/>
  <c r="W121" i="41"/>
  <c r="AQ27" i="41"/>
  <c r="AR27" i="41"/>
  <c r="AM89" i="40"/>
  <c r="AL89" i="40"/>
  <c r="O172" i="64"/>
  <c r="E63" i="48"/>
  <c r="E65" i="48"/>
  <c r="H229" i="37"/>
  <c r="W102" i="64"/>
  <c r="Z102" i="64" s="1"/>
  <c r="W125" i="41"/>
  <c r="P5" i="55"/>
  <c r="O91" i="72" s="1"/>
  <c r="K52" i="64"/>
  <c r="R172" i="64"/>
  <c r="AL145" i="40"/>
  <c r="AM145" i="40"/>
  <c r="R6" i="48"/>
  <c r="T2" i="41"/>
  <c r="P20" i="55"/>
  <c r="F12" i="48"/>
  <c r="O52" i="64"/>
  <c r="S171" i="64"/>
  <c r="L30" i="56"/>
  <c r="U58" i="64"/>
  <c r="U11" i="41"/>
  <c r="U5" i="41" s="1"/>
  <c r="U101" i="41" s="1"/>
  <c r="K105" i="41"/>
  <c r="M26" i="56"/>
  <c r="M32" i="56"/>
  <c r="V8" i="62"/>
  <c r="V109" i="64" s="1"/>
  <c r="S21" i="55"/>
  <c r="F23" i="48"/>
  <c r="AL142" i="40"/>
  <c r="AM142" i="40"/>
  <c r="N52" i="52"/>
  <c r="M54" i="52"/>
  <c r="M69" i="52"/>
  <c r="F7" i="48"/>
  <c r="W7" i="62"/>
  <c r="N23" i="48"/>
  <c r="G26" i="48"/>
  <c r="G25" i="48" s="1"/>
  <c r="O19" i="56"/>
  <c r="K15" i="56"/>
  <c r="K14" i="56" s="1"/>
  <c r="K25" i="56" s="1"/>
  <c r="U105" i="41"/>
  <c r="U157" i="41" s="1"/>
  <c r="AR6" i="62"/>
  <c r="AQ6" i="62"/>
  <c r="W107" i="64"/>
  <c r="Z107" i="64" s="1"/>
  <c r="G15" i="56"/>
  <c r="AL126" i="40"/>
  <c r="AM126" i="40"/>
  <c r="AR23" i="41"/>
  <c r="AQ23" i="41"/>
  <c r="P23" i="55"/>
  <c r="O26" i="48"/>
  <c r="O25" i="48" s="1"/>
  <c r="O24" i="56"/>
  <c r="O23" i="56" s="1"/>
  <c r="S108" i="64"/>
  <c r="AM144" i="40"/>
  <c r="AL144" i="40"/>
  <c r="W66" i="64"/>
  <c r="Z66" i="64" s="1"/>
  <c r="AQ119" i="41"/>
  <c r="AR119" i="41"/>
  <c r="I225" i="37"/>
  <c r="I226" i="37" s="1"/>
  <c r="I227" i="37" s="1"/>
  <c r="I229" i="37" s="1"/>
  <c r="J11" i="55"/>
  <c r="I12" i="48" s="1"/>
  <c r="R157" i="41"/>
  <c r="N30" i="56"/>
  <c r="AQ141" i="41"/>
  <c r="AR141" i="41"/>
  <c r="W88" i="64"/>
  <c r="Z88" i="64" s="1"/>
  <c r="W127" i="41"/>
  <c r="H26" i="48"/>
  <c r="H25" i="48" s="1"/>
  <c r="I23" i="55"/>
  <c r="R23" i="55"/>
  <c r="Q26" i="48"/>
  <c r="Q25" i="48" s="1"/>
  <c r="N88" i="64"/>
  <c r="N74" i="64" s="1"/>
  <c r="N104" i="64" s="1"/>
  <c r="N172" i="64" s="1"/>
  <c r="N127" i="41"/>
  <c r="I19" i="56"/>
  <c r="S74" i="64"/>
  <c r="S104" i="64" s="1"/>
  <c r="T66" i="64"/>
  <c r="P20" i="56"/>
  <c r="P15" i="56" s="1"/>
  <c r="P14" i="56" s="1"/>
  <c r="P25" i="56" s="1"/>
  <c r="T65" i="64"/>
  <c r="P21" i="56"/>
  <c r="O23" i="48" s="1"/>
  <c r="S88" i="64"/>
  <c r="S127" i="41"/>
  <c r="J19" i="56"/>
  <c r="F25" i="48"/>
  <c r="K23" i="48"/>
  <c r="AL88" i="40"/>
  <c r="AM88" i="40"/>
  <c r="W118" i="41"/>
  <c r="L22" i="56"/>
  <c r="K24" i="48" s="1"/>
  <c r="E61" i="48"/>
  <c r="E59" i="48"/>
  <c r="H14" i="56"/>
  <c r="H25" i="56" s="1"/>
  <c r="Q41" i="40"/>
  <c r="Q224" i="37"/>
  <c r="Q226" i="37" s="1"/>
  <c r="Q227" i="37" s="1"/>
  <c r="Q229" i="37" s="1"/>
  <c r="R10" i="55"/>
  <c r="Q14" i="56"/>
  <c r="Q25" i="56" s="1"/>
  <c r="F91" i="72"/>
  <c r="S5" i="55"/>
  <c r="Z30" i="64"/>
  <c r="W29" i="64"/>
  <c r="Z29" i="64" s="1"/>
  <c r="W19" i="41"/>
  <c r="I7" i="48"/>
  <c r="I5" i="48" s="1"/>
  <c r="J5" i="55"/>
  <c r="I91" i="72" s="1"/>
  <c r="AL46" i="40"/>
  <c r="AM46" i="40"/>
  <c r="AM99" i="40"/>
  <c r="AL99" i="40"/>
  <c r="O11" i="55"/>
  <c r="N12" i="48" s="1"/>
  <c r="N225" i="37"/>
  <c r="P22" i="48"/>
  <c r="Q7" i="48"/>
  <c r="Q5" i="48" s="1"/>
  <c r="G11" i="48"/>
  <c r="G10" i="48" s="1"/>
  <c r="G21" i="48" s="1"/>
  <c r="H9" i="55"/>
  <c r="H19" i="55" s="1"/>
  <c r="S20" i="55"/>
  <c r="F22" i="48"/>
  <c r="G15" i="55"/>
  <c r="K157" i="41"/>
  <c r="G30" i="56"/>
  <c r="K7" i="48"/>
  <c r="K5" i="48" s="1"/>
  <c r="O23" i="55"/>
  <c r="I22" i="48"/>
  <c r="J15" i="55"/>
  <c r="J14" i="55" s="1"/>
  <c r="O12" i="48"/>
  <c r="V171" i="64"/>
  <c r="K26" i="48"/>
  <c r="K25" i="48" s="1"/>
  <c r="L23" i="55"/>
  <c r="L14" i="55" s="1"/>
  <c r="L25" i="55" s="1"/>
  <c r="G23" i="56"/>
  <c r="M50" i="52"/>
  <c r="N49" i="52"/>
  <c r="R21" i="56"/>
  <c r="Q23" i="48" s="1"/>
  <c r="V65" i="64"/>
  <c r="S23" i="55"/>
  <c r="U52" i="64"/>
  <c r="AM146" i="40"/>
  <c r="AL146" i="40"/>
  <c r="P105" i="41"/>
  <c r="P157" i="41" s="1"/>
  <c r="I32" i="56" l="1"/>
  <c r="I26" i="56"/>
  <c r="J16" i="48"/>
  <c r="J27" i="48" s="1"/>
  <c r="J3" i="48"/>
  <c r="L32" i="55"/>
  <c r="L26" i="55"/>
  <c r="L62" i="55"/>
  <c r="L58" i="55"/>
  <c r="P26" i="56"/>
  <c r="AL41" i="40"/>
  <c r="AM41" i="40"/>
  <c r="S24" i="56"/>
  <c r="N26" i="48"/>
  <c r="K26" i="56"/>
  <c r="S52" i="64"/>
  <c r="Z6" i="64"/>
  <c r="R30" i="56"/>
  <c r="N26" i="56"/>
  <c r="H27" i="56"/>
  <c r="H32" i="56" s="1"/>
  <c r="G32" i="48"/>
  <c r="G29" i="48" s="1"/>
  <c r="S22" i="56"/>
  <c r="V58" i="64"/>
  <c r="V11" i="41"/>
  <c r="R22" i="55" s="1"/>
  <c r="M3" i="48"/>
  <c r="M16" i="48"/>
  <c r="M27" i="48" s="1"/>
  <c r="S23" i="56"/>
  <c r="K17" i="48"/>
  <c r="O52" i="52"/>
  <c r="N69" i="52"/>
  <c r="N54" i="52"/>
  <c r="R12" i="48"/>
  <c r="S105" i="41"/>
  <c r="S157" i="41" s="1"/>
  <c r="O9" i="55"/>
  <c r="O19" i="55" s="1"/>
  <c r="N11" i="48"/>
  <c r="N10" i="48" s="1"/>
  <c r="N21" i="48" s="1"/>
  <c r="G9" i="56"/>
  <c r="S11" i="56"/>
  <c r="N7" i="48"/>
  <c r="N5" i="48" s="1"/>
  <c r="T58" i="64"/>
  <c r="T11" i="41"/>
  <c r="V52" i="64"/>
  <c r="I27" i="56"/>
  <c r="H32" i="48"/>
  <c r="H29" i="48" s="1"/>
  <c r="W65" i="64"/>
  <c r="Z65" i="64" s="1"/>
  <c r="AQ118" i="41"/>
  <c r="AR118" i="41"/>
  <c r="V105" i="41"/>
  <c r="V157" i="41" s="1"/>
  <c r="S11" i="55"/>
  <c r="AM157" i="40"/>
  <c r="AL157" i="40"/>
  <c r="G27" i="56"/>
  <c r="F32" i="48"/>
  <c r="Q11" i="48"/>
  <c r="Q10" i="48" s="1"/>
  <c r="Q21" i="48" s="1"/>
  <c r="R9" i="55"/>
  <c r="R19" i="55" s="1"/>
  <c r="O30" i="56"/>
  <c r="AQ127" i="41"/>
  <c r="AR127" i="41"/>
  <c r="W1" i="41"/>
  <c r="O22" i="48"/>
  <c r="AQ49" i="41"/>
  <c r="AR49" i="41"/>
  <c r="Q22" i="48"/>
  <c r="N22" i="48"/>
  <c r="O15" i="55"/>
  <c r="O14" i="55" s="1"/>
  <c r="S10" i="55"/>
  <c r="N226" i="37"/>
  <c r="N227" i="37" s="1"/>
  <c r="N229" i="37" s="1"/>
  <c r="F49" i="55"/>
  <c r="F50" i="55"/>
  <c r="F53" i="55" s="1"/>
  <c r="G3" i="48"/>
  <c r="G16" i="48"/>
  <c r="G27" i="48" s="1"/>
  <c r="J15" i="56"/>
  <c r="J14" i="56" s="1"/>
  <c r="J25" i="56" s="1"/>
  <c r="Z53" i="64"/>
  <c r="O57" i="39"/>
  <c r="O55" i="39" s="1"/>
  <c r="M68" i="52"/>
  <c r="Q26" i="56"/>
  <c r="S172" i="64"/>
  <c r="G14" i="56"/>
  <c r="N55" i="39"/>
  <c r="O15" i="56"/>
  <c r="O14" i="56" s="1"/>
  <c r="O25" i="56" s="1"/>
  <c r="V172" i="64"/>
  <c r="R23" i="48"/>
  <c r="AQ125" i="41"/>
  <c r="AR125" i="41"/>
  <c r="W72" i="64"/>
  <c r="Z72" i="64" s="1"/>
  <c r="M26" i="55"/>
  <c r="M62" i="55"/>
  <c r="M58" i="55"/>
  <c r="M32" i="55"/>
  <c r="G19" i="55"/>
  <c r="K32" i="55"/>
  <c r="K26" i="55"/>
  <c r="K58" i="55"/>
  <c r="K62" i="55"/>
  <c r="R15" i="56"/>
  <c r="R14" i="56" s="1"/>
  <c r="R25" i="56" s="1"/>
  <c r="K27" i="56"/>
  <c r="K32" i="56" s="1"/>
  <c r="J32" i="48"/>
  <c r="J29" i="48" s="1"/>
  <c r="N58" i="55"/>
  <c r="N26" i="55"/>
  <c r="N32" i="55"/>
  <c r="N62" i="55"/>
  <c r="T52" i="64"/>
  <c r="O7" i="48"/>
  <c r="O5" i="48" s="1"/>
  <c r="S7" i="56"/>
  <c r="M33" i="56"/>
  <c r="M43" i="56"/>
  <c r="M47" i="56" s="1"/>
  <c r="M49" i="56" s="1"/>
  <c r="J30" i="56"/>
  <c r="N157" i="41"/>
  <c r="L27" i="56"/>
  <c r="L32" i="56" s="1"/>
  <c r="K32" i="48"/>
  <c r="K29" i="48" s="1"/>
  <c r="W6" i="41"/>
  <c r="W171" i="64"/>
  <c r="Z171" i="64" s="1"/>
  <c r="Z111" i="64"/>
  <c r="O10" i="48"/>
  <c r="O21" i="48" s="1"/>
  <c r="H25" i="55"/>
  <c r="S5" i="56"/>
  <c r="N27" i="56"/>
  <c r="N32" i="56" s="1"/>
  <c r="M32" i="48"/>
  <c r="M29" i="48" s="1"/>
  <c r="N17" i="48"/>
  <c r="L26" i="56"/>
  <c r="G14" i="55"/>
  <c r="AQ19" i="41"/>
  <c r="AR19" i="41"/>
  <c r="W108" i="64"/>
  <c r="Z108" i="64" s="1"/>
  <c r="AR7" i="62"/>
  <c r="AQ7" i="62"/>
  <c r="W8" i="62"/>
  <c r="L27" i="48"/>
  <c r="L60" i="48" s="1"/>
  <c r="L21" i="48"/>
  <c r="F10" i="48"/>
  <c r="S21" i="56"/>
  <c r="N50" i="52"/>
  <c r="O49" i="52"/>
  <c r="J25" i="55"/>
  <c r="R22" i="48"/>
  <c r="F17" i="48"/>
  <c r="H26" i="56"/>
  <c r="Q22" i="55"/>
  <c r="F5" i="48"/>
  <c r="R5" i="48" s="1"/>
  <c r="AR121" i="41"/>
  <c r="AQ121" i="41"/>
  <c r="W68" i="64"/>
  <c r="Z68" i="64" s="1"/>
  <c r="I17" i="48"/>
  <c r="J9" i="55"/>
  <c r="J19" i="55" s="1"/>
  <c r="P30" i="56"/>
  <c r="T157" i="41"/>
  <c r="H22" i="48"/>
  <c r="H17" i="48" s="1"/>
  <c r="I15" i="55"/>
  <c r="I14" i="55" s="1"/>
  <c r="I25" i="55" s="1"/>
  <c r="Z75" i="64"/>
  <c r="W74" i="64"/>
  <c r="Z74" i="64" s="1"/>
  <c r="W111" i="41"/>
  <c r="Q27" i="56"/>
  <c r="Q32" i="56" s="1"/>
  <c r="P32" i="48"/>
  <c r="P29" i="48" s="1"/>
  <c r="W11" i="41" l="1"/>
  <c r="L59" i="48"/>
  <c r="L61" i="48"/>
  <c r="K33" i="56"/>
  <c r="K43" i="56"/>
  <c r="K47" i="56" s="1"/>
  <c r="K49" i="56" s="1"/>
  <c r="Q24" i="48"/>
  <c r="Q17" i="48" s="1"/>
  <c r="Q16" i="48" s="1"/>
  <c r="Q27" i="48" s="1"/>
  <c r="R15" i="55"/>
  <c r="R14" i="55" s="1"/>
  <c r="R25" i="55" s="1"/>
  <c r="L33" i="56"/>
  <c r="L43" i="56"/>
  <c r="L47" i="56" s="1"/>
  <c r="L49" i="56" s="1"/>
  <c r="Q33" i="56"/>
  <c r="Q43" i="56"/>
  <c r="Q47" i="56" s="1"/>
  <c r="Q49" i="56" s="1"/>
  <c r="N33" i="56"/>
  <c r="N43" i="56"/>
  <c r="N47" i="56" s="1"/>
  <c r="N49" i="56" s="1"/>
  <c r="H33" i="56"/>
  <c r="H43" i="56"/>
  <c r="H47" i="56" s="1"/>
  <c r="H49" i="56" s="1"/>
  <c r="K63" i="55"/>
  <c r="K61" i="55"/>
  <c r="J32" i="55"/>
  <c r="J26" i="55"/>
  <c r="J62" i="55"/>
  <c r="J58" i="55"/>
  <c r="J27" i="56"/>
  <c r="J32" i="56" s="1"/>
  <c r="I32" i="48"/>
  <c r="I29" i="48" s="1"/>
  <c r="S15" i="56"/>
  <c r="L64" i="48"/>
  <c r="N25" i="48"/>
  <c r="R25" i="48" s="1"/>
  <c r="R26" i="48"/>
  <c r="L61" i="55"/>
  <c r="L63" i="55"/>
  <c r="I26" i="55"/>
  <c r="I32" i="55"/>
  <c r="I58" i="55"/>
  <c r="I62" i="55"/>
  <c r="N43" i="55"/>
  <c r="N47" i="55" s="1"/>
  <c r="N49" i="55" s="1"/>
  <c r="N33" i="55"/>
  <c r="H16" i="48"/>
  <c r="H27" i="48" s="1"/>
  <c r="H3" i="48"/>
  <c r="W109" i="64"/>
  <c r="Z109" i="64" s="1"/>
  <c r="AQ8" i="62"/>
  <c r="AR8" i="62"/>
  <c r="R27" i="56"/>
  <c r="Q32" i="48"/>
  <c r="Q29" i="48" s="1"/>
  <c r="L57" i="55"/>
  <c r="L59" i="55"/>
  <c r="P49" i="52"/>
  <c r="O50" i="52"/>
  <c r="M50" i="56"/>
  <c r="M52" i="56"/>
  <c r="M53" i="56" s="1"/>
  <c r="N59" i="55"/>
  <c r="N57" i="55"/>
  <c r="S14" i="56"/>
  <c r="J26" i="56"/>
  <c r="O25" i="55"/>
  <c r="F29" i="48"/>
  <c r="P60" i="48"/>
  <c r="R7" i="48"/>
  <c r="N16" i="48"/>
  <c r="N27" i="48" s="1"/>
  <c r="N3" i="48"/>
  <c r="P22" i="55"/>
  <c r="J60" i="48"/>
  <c r="J64" i="48"/>
  <c r="G25" i="55"/>
  <c r="G34" i="48"/>
  <c r="G28" i="48"/>
  <c r="S30" i="56"/>
  <c r="W104" i="64"/>
  <c r="V5" i="41"/>
  <c r="V101" i="41" s="1"/>
  <c r="L28" i="48"/>
  <c r="L34" i="48"/>
  <c r="K33" i="55"/>
  <c r="K43" i="55"/>
  <c r="K47" i="55" s="1"/>
  <c r="K49" i="55" s="1"/>
  <c r="P27" i="56"/>
  <c r="P32" i="56" s="1"/>
  <c r="O32" i="48"/>
  <c r="O29" i="48" s="1"/>
  <c r="P24" i="48"/>
  <c r="P17" i="48" s="1"/>
  <c r="P16" i="48" s="1"/>
  <c r="P27" i="48" s="1"/>
  <c r="Q15" i="55"/>
  <c r="Q14" i="55" s="1"/>
  <c r="Q25" i="55" s="1"/>
  <c r="M60" i="48"/>
  <c r="M64" i="48"/>
  <c r="AQ6" i="41"/>
  <c r="AR6" i="41"/>
  <c r="R249" i="63"/>
  <c r="R252" i="63" s="1"/>
  <c r="R253" i="63" s="1"/>
  <c r="W5" i="41"/>
  <c r="S9" i="55"/>
  <c r="S19" i="55" s="1"/>
  <c r="S27" i="56"/>
  <c r="H60" i="48"/>
  <c r="N68" i="52"/>
  <c r="P57" i="39"/>
  <c r="L33" i="55"/>
  <c r="L43" i="55"/>
  <c r="L47" i="55" s="1"/>
  <c r="L49" i="55" s="1"/>
  <c r="AR111" i="41"/>
  <c r="AQ111" i="41"/>
  <c r="W58" i="64"/>
  <c r="W105" i="41"/>
  <c r="R11" i="48"/>
  <c r="T5" i="41"/>
  <c r="T101" i="41" s="1"/>
  <c r="R26" i="56"/>
  <c r="R32" i="56"/>
  <c r="M33" i="55"/>
  <c r="M43" i="55"/>
  <c r="M47" i="55" s="1"/>
  <c r="M49" i="55" s="1"/>
  <c r="P52" i="52"/>
  <c r="O69" i="52"/>
  <c r="O54" i="52"/>
  <c r="G60" i="48"/>
  <c r="G64" i="48"/>
  <c r="R10" i="48"/>
  <c r="R21" i="48" s="1"/>
  <c r="F21" i="48"/>
  <c r="F27" i="48"/>
  <c r="M57" i="55"/>
  <c r="M59" i="55"/>
  <c r="O26" i="56"/>
  <c r="F52" i="55"/>
  <c r="E51" i="48"/>
  <c r="E52" i="48" s="1"/>
  <c r="O27" i="56"/>
  <c r="O32" i="56" s="1"/>
  <c r="N32" i="48"/>
  <c r="N29" i="48" s="1"/>
  <c r="G25" i="56"/>
  <c r="S9" i="56"/>
  <c r="S19" i="56" s="1"/>
  <c r="G19" i="56"/>
  <c r="K3" i="48"/>
  <c r="K16" i="48"/>
  <c r="K27" i="48" s="1"/>
  <c r="K60" i="48" s="1"/>
  <c r="J34" i="48"/>
  <c r="J28" i="48"/>
  <c r="I16" i="48"/>
  <c r="I27" i="48" s="1"/>
  <c r="I3" i="48"/>
  <c r="F3" i="48"/>
  <c r="F16" i="48"/>
  <c r="H26" i="55"/>
  <c r="H32" i="55"/>
  <c r="H58" i="55"/>
  <c r="H62" i="55"/>
  <c r="N61" i="55"/>
  <c r="N63" i="55"/>
  <c r="K57" i="55"/>
  <c r="K59" i="55"/>
  <c r="M61" i="55"/>
  <c r="M63" i="55"/>
  <c r="AQ11" i="41"/>
  <c r="AR11" i="41"/>
  <c r="M28" i="48"/>
  <c r="M34" i="48"/>
  <c r="I33" i="56"/>
  <c r="I43" i="56"/>
  <c r="I47" i="56" s="1"/>
  <c r="I49" i="56" s="1"/>
  <c r="Q60" i="48" l="1"/>
  <c r="E54" i="48"/>
  <c r="E55" i="48" s="1"/>
  <c r="J43" i="56"/>
  <c r="J47" i="56" s="1"/>
  <c r="J49" i="56" s="1"/>
  <c r="J33" i="56"/>
  <c r="K61" i="48"/>
  <c r="K59" i="48"/>
  <c r="O33" i="56"/>
  <c r="O43" i="56"/>
  <c r="O47" i="56" s="1"/>
  <c r="O49" i="56" s="1"/>
  <c r="F34" i="48"/>
  <c r="F28" i="48"/>
  <c r="O24" i="48"/>
  <c r="S22" i="55"/>
  <c r="P15" i="55"/>
  <c r="L52" i="56"/>
  <c r="L53" i="56" s="1"/>
  <c r="L50" i="56"/>
  <c r="H43" i="55"/>
  <c r="H47" i="55" s="1"/>
  <c r="H49" i="55" s="1"/>
  <c r="H33" i="55"/>
  <c r="P28" i="48"/>
  <c r="P34" i="48"/>
  <c r="W172" i="64"/>
  <c r="Z172" i="64" s="1"/>
  <c r="Z104" i="64"/>
  <c r="P50" i="52"/>
  <c r="Q49" i="52"/>
  <c r="Q50" i="52" s="1"/>
  <c r="I34" i="48"/>
  <c r="I28" i="48"/>
  <c r="J35" i="48"/>
  <c r="J45" i="48"/>
  <c r="J49" i="48" s="1"/>
  <c r="J51" i="48" s="1"/>
  <c r="R33" i="56"/>
  <c r="R43" i="56"/>
  <c r="R47" i="56" s="1"/>
  <c r="R49" i="56" s="1"/>
  <c r="L52" i="55"/>
  <c r="L53" i="55" s="1"/>
  <c r="L50" i="55"/>
  <c r="AQ5" i="41"/>
  <c r="AR5" i="41"/>
  <c r="W101" i="41"/>
  <c r="N28" i="48"/>
  <c r="N34" i="48"/>
  <c r="H28" i="48"/>
  <c r="H34" i="48"/>
  <c r="K64" i="48"/>
  <c r="I64" i="48"/>
  <c r="I60" i="48"/>
  <c r="H50" i="56"/>
  <c r="H52" i="56"/>
  <c r="H53" i="56" s="1"/>
  <c r="R58" i="55"/>
  <c r="R62" i="55"/>
  <c r="R32" i="55"/>
  <c r="R26" i="55"/>
  <c r="I43" i="55"/>
  <c r="I47" i="55" s="1"/>
  <c r="I49" i="55" s="1"/>
  <c r="I33" i="55"/>
  <c r="P33" i="56"/>
  <c r="P43" i="56"/>
  <c r="P47" i="56" s="1"/>
  <c r="P49" i="56" s="1"/>
  <c r="Q64" i="48"/>
  <c r="Q28" i="48"/>
  <c r="Q34" i="48"/>
  <c r="Q26" i="55"/>
  <c r="Q32" i="55"/>
  <c r="Q58" i="55"/>
  <c r="Q62" i="55"/>
  <c r="O26" i="55"/>
  <c r="O32" i="55"/>
  <c r="O62" i="55"/>
  <c r="O58" i="55"/>
  <c r="I52" i="56"/>
  <c r="I53" i="56" s="1"/>
  <c r="I50" i="56"/>
  <c r="G61" i="48"/>
  <c r="G59" i="48"/>
  <c r="K50" i="55"/>
  <c r="K52" i="55"/>
  <c r="K53" i="55" s="1"/>
  <c r="P61" i="48"/>
  <c r="P59" i="48"/>
  <c r="N50" i="55"/>
  <c r="N52" i="55"/>
  <c r="N53" i="55" s="1"/>
  <c r="J57" i="55"/>
  <c r="J59" i="55"/>
  <c r="N50" i="56"/>
  <c r="N52" i="56"/>
  <c r="N53" i="56" s="1"/>
  <c r="K52" i="56"/>
  <c r="K53" i="56" s="1"/>
  <c r="K50" i="56"/>
  <c r="M50" i="55"/>
  <c r="M52" i="55"/>
  <c r="M53" i="55" s="1"/>
  <c r="L63" i="48"/>
  <c r="L65" i="48"/>
  <c r="G63" i="48"/>
  <c r="G65" i="48"/>
  <c r="P55" i="39"/>
  <c r="G45" i="48"/>
  <c r="G49" i="48" s="1"/>
  <c r="G51" i="48" s="1"/>
  <c r="G35" i="48"/>
  <c r="Q61" i="48"/>
  <c r="Q59" i="48"/>
  <c r="M35" i="48"/>
  <c r="M45" i="48"/>
  <c r="M49" i="48" s="1"/>
  <c r="M51" i="48" s="1"/>
  <c r="G32" i="55"/>
  <c r="G58" i="55"/>
  <c r="G26" i="55"/>
  <c r="G62" i="55"/>
  <c r="P64" i="48"/>
  <c r="J63" i="55"/>
  <c r="J61" i="55"/>
  <c r="N60" i="48"/>
  <c r="N64" i="48"/>
  <c r="AQ105" i="41"/>
  <c r="AR105" i="41"/>
  <c r="W157" i="41"/>
  <c r="H61" i="48"/>
  <c r="H59" i="48"/>
  <c r="M65" i="48"/>
  <c r="M63" i="48"/>
  <c r="L35" i="48"/>
  <c r="L45" i="48"/>
  <c r="L49" i="48" s="1"/>
  <c r="L51" i="48" s="1"/>
  <c r="J65" i="48"/>
  <c r="J63" i="48"/>
  <c r="R29" i="48"/>
  <c r="F64" i="48"/>
  <c r="F60" i="48"/>
  <c r="I63" i="55"/>
  <c r="I61" i="55"/>
  <c r="Q50" i="56"/>
  <c r="Q52" i="56"/>
  <c r="Q53" i="56" s="1"/>
  <c r="H59" i="55"/>
  <c r="H57" i="55"/>
  <c r="K34" i="48"/>
  <c r="K28" i="48"/>
  <c r="Q57" i="39"/>
  <c r="Q55" i="39" s="1"/>
  <c r="O68" i="52"/>
  <c r="H63" i="55"/>
  <c r="H61" i="55"/>
  <c r="G32" i="56"/>
  <c r="S25" i="56"/>
  <c r="S26" i="56" s="1"/>
  <c r="G26" i="56"/>
  <c r="Q52" i="52"/>
  <c r="P69" i="52"/>
  <c r="P54" i="52"/>
  <c r="Z58" i="64"/>
  <c r="W52" i="64"/>
  <c r="Z52" i="64" s="1"/>
  <c r="H64" i="48"/>
  <c r="M61" i="48"/>
  <c r="M59" i="48"/>
  <c r="J59" i="48"/>
  <c r="J61" i="48"/>
  <c r="R32" i="48"/>
  <c r="I59" i="55"/>
  <c r="I57" i="55"/>
  <c r="J43" i="55"/>
  <c r="J47" i="55" s="1"/>
  <c r="J49" i="55" s="1"/>
  <c r="J33" i="55"/>
  <c r="K63" i="48" l="1"/>
  <c r="K65" i="48"/>
  <c r="P68" i="52"/>
  <c r="R57" i="39"/>
  <c r="R55" i="39" s="1"/>
  <c r="N63" i="48"/>
  <c r="N65" i="48"/>
  <c r="G59" i="55"/>
  <c r="G57" i="55"/>
  <c r="O57" i="55"/>
  <c r="O59" i="55"/>
  <c r="Q45" i="48"/>
  <c r="Q49" i="48" s="1"/>
  <c r="Q51" i="48" s="1"/>
  <c r="Q35" i="48"/>
  <c r="R43" i="55"/>
  <c r="R47" i="55" s="1"/>
  <c r="R49" i="55" s="1"/>
  <c r="R33" i="55"/>
  <c r="H45" i="48"/>
  <c r="H49" i="48" s="1"/>
  <c r="H51" i="48" s="1"/>
  <c r="H35" i="48"/>
  <c r="I35" i="48"/>
  <c r="I45" i="48"/>
  <c r="I49" i="48" s="1"/>
  <c r="I51" i="48" s="1"/>
  <c r="H50" i="55"/>
  <c r="H52" i="55"/>
  <c r="H53" i="55" s="1"/>
  <c r="F45" i="48"/>
  <c r="F35" i="48"/>
  <c r="Q69" i="52"/>
  <c r="Q54" i="52"/>
  <c r="N61" i="48"/>
  <c r="N59" i="48"/>
  <c r="G33" i="55"/>
  <c r="G43" i="55"/>
  <c r="O63" i="55"/>
  <c r="O61" i="55"/>
  <c r="R61" i="55"/>
  <c r="R63" i="55"/>
  <c r="O52" i="56"/>
  <c r="O53" i="56" s="1"/>
  <c r="O50" i="56"/>
  <c r="L52" i="48"/>
  <c r="L54" i="48"/>
  <c r="L55" i="48" s="1"/>
  <c r="O43" i="55"/>
  <c r="O47" i="55" s="1"/>
  <c r="O49" i="55" s="1"/>
  <c r="O33" i="55"/>
  <c r="N45" i="48"/>
  <c r="N49" i="48" s="1"/>
  <c r="N51" i="48" s="1"/>
  <c r="N35" i="48"/>
  <c r="K35" i="48"/>
  <c r="K45" i="48"/>
  <c r="K49" i="48" s="1"/>
  <c r="K51" i="48" s="1"/>
  <c r="F63" i="48"/>
  <c r="F65" i="48"/>
  <c r="P52" i="56"/>
  <c r="P53" i="56" s="1"/>
  <c r="P50" i="56"/>
  <c r="R50" i="56"/>
  <c r="R52" i="56"/>
  <c r="R53" i="56" s="1"/>
  <c r="P14" i="55"/>
  <c r="S15" i="55"/>
  <c r="F61" i="48"/>
  <c r="F59" i="48"/>
  <c r="R59" i="55"/>
  <c r="R57" i="55"/>
  <c r="J50" i="55"/>
  <c r="J52" i="55"/>
  <c r="J53" i="55" s="1"/>
  <c r="H65" i="48"/>
  <c r="H63" i="48"/>
  <c r="S32" i="56"/>
  <c r="S33" i="56" s="1"/>
  <c r="G33" i="56"/>
  <c r="G43" i="56"/>
  <c r="S29" i="48"/>
  <c r="P63" i="48"/>
  <c r="P65" i="48"/>
  <c r="Q61" i="55"/>
  <c r="Q63" i="55"/>
  <c r="Q63" i="48"/>
  <c r="Q65" i="48"/>
  <c r="AQ157" i="41"/>
  <c r="AR157" i="41"/>
  <c r="G61" i="55"/>
  <c r="G63" i="55"/>
  <c r="Q57" i="55"/>
  <c r="Q59" i="55"/>
  <c r="I59" i="48"/>
  <c r="I61" i="48"/>
  <c r="J52" i="48"/>
  <c r="J54" i="48"/>
  <c r="J55" i="48" s="1"/>
  <c r="P45" i="48"/>
  <c r="P49" i="48" s="1"/>
  <c r="P51" i="48" s="1"/>
  <c r="P35" i="48"/>
  <c r="O17" i="48"/>
  <c r="R24" i="48"/>
  <c r="G54" i="48"/>
  <c r="G55" i="48" s="1"/>
  <c r="G52" i="48"/>
  <c r="M52" i="48"/>
  <c r="M54" i="48"/>
  <c r="M55" i="48" s="1"/>
  <c r="Q33" i="55"/>
  <c r="Q43" i="55"/>
  <c r="Q47" i="55" s="1"/>
  <c r="Q49" i="55" s="1"/>
  <c r="I52" i="55"/>
  <c r="I53" i="55" s="1"/>
  <c r="I50" i="55"/>
  <c r="I65" i="48"/>
  <c r="I63" i="48"/>
  <c r="AR101" i="41"/>
  <c r="AQ101" i="41"/>
  <c r="J52" i="56"/>
  <c r="J53" i="56" s="1"/>
  <c r="J50" i="56"/>
  <c r="S43" i="56" l="1"/>
  <c r="G47" i="56"/>
  <c r="S25" i="48"/>
  <c r="R2" i="48"/>
  <c r="G47" i="55"/>
  <c r="F49" i="48"/>
  <c r="R50" i="55"/>
  <c r="R52" i="55"/>
  <c r="R53" i="55" s="1"/>
  <c r="Q50" i="55"/>
  <c r="Q52" i="55"/>
  <c r="Q53" i="55" s="1"/>
  <c r="K52" i="48"/>
  <c r="K54" i="48"/>
  <c r="K55" i="48" s="1"/>
  <c r="P25" i="55"/>
  <c r="S14" i="55"/>
  <c r="Q54" i="48"/>
  <c r="Q55" i="48" s="1"/>
  <c r="Q52" i="48"/>
  <c r="H52" i="48"/>
  <c r="H54" i="48"/>
  <c r="H55" i="48" s="1"/>
  <c r="I54" i="48"/>
  <c r="I55" i="48" s="1"/>
  <c r="I52" i="48"/>
  <c r="P54" i="48"/>
  <c r="P55" i="48" s="1"/>
  <c r="P52" i="48"/>
  <c r="N54" i="48"/>
  <c r="N55" i="48" s="1"/>
  <c r="N52" i="48"/>
  <c r="O52" i="55"/>
  <c r="O53" i="55" s="1"/>
  <c r="O50" i="55"/>
  <c r="O16" i="48"/>
  <c r="R17" i="48"/>
  <c r="S57" i="39"/>
  <c r="S55" i="39" s="1"/>
  <c r="Q68" i="52"/>
  <c r="P26" i="55" l="1"/>
  <c r="P32" i="55"/>
  <c r="P62" i="55"/>
  <c r="P58" i="55"/>
  <c r="S25" i="55"/>
  <c r="F51" i="48"/>
  <c r="G49" i="55"/>
  <c r="O27" i="48"/>
  <c r="R16" i="48"/>
  <c r="G49" i="56"/>
  <c r="S47" i="56"/>
  <c r="T57" i="39"/>
  <c r="T55" i="39" s="1"/>
  <c r="F52" i="48" l="1"/>
  <c r="F54" i="48"/>
  <c r="S26" i="55"/>
  <c r="S58" i="55"/>
  <c r="S62" i="55"/>
  <c r="P57" i="55"/>
  <c r="P59" i="55"/>
  <c r="P33" i="55"/>
  <c r="P43" i="55"/>
  <c r="S32" i="55"/>
  <c r="S33" i="55" s="1"/>
  <c r="G50" i="56"/>
  <c r="G52" i="56"/>
  <c r="S49" i="56"/>
  <c r="S50" i="56" s="1"/>
  <c r="P61" i="55"/>
  <c r="P63" i="55"/>
  <c r="O34" i="48"/>
  <c r="O28" i="48"/>
  <c r="O64" i="48"/>
  <c r="O60" i="48"/>
  <c r="R27" i="48"/>
  <c r="G52" i="55"/>
  <c r="G50" i="55"/>
  <c r="S61" i="55" l="1"/>
  <c r="S63" i="55"/>
  <c r="S59" i="55"/>
  <c r="S57" i="55"/>
  <c r="R28" i="48"/>
  <c r="S27" i="48" s="1"/>
  <c r="R60" i="48"/>
  <c r="R64" i="48"/>
  <c r="G53" i="56"/>
  <c r="S52" i="56"/>
  <c r="S53" i="56" s="1"/>
  <c r="P47" i="55"/>
  <c r="S43" i="55"/>
  <c r="G53" i="55"/>
  <c r="O59" i="48"/>
  <c r="O61" i="48"/>
  <c r="O65" i="48"/>
  <c r="O63" i="48"/>
  <c r="F55" i="48"/>
  <c r="O35" i="48"/>
  <c r="O45" i="48"/>
  <c r="R34" i="48"/>
  <c r="R35" i="48" s="1"/>
  <c r="R65" i="48" l="1"/>
  <c r="R63" i="48"/>
  <c r="T27" i="48"/>
  <c r="T28" i="48" s="1"/>
  <c r="T29" i="48" s="1"/>
  <c r="S28" i="48"/>
  <c r="R59" i="48"/>
  <c r="R61" i="48"/>
  <c r="P49" i="55"/>
  <c r="S47" i="55"/>
  <c r="T48" i="55" s="1"/>
  <c r="O49" i="48"/>
  <c r="R45" i="48"/>
  <c r="P52" i="55" l="1"/>
  <c r="P50" i="55"/>
  <c r="S49" i="55"/>
  <c r="S50" i="55" s="1"/>
  <c r="O51" i="48"/>
  <c r="R49" i="48"/>
  <c r="O52" i="48" l="1"/>
  <c r="O54" i="48"/>
  <c r="R51" i="48"/>
  <c r="R52" i="48" s="1"/>
  <c r="P53" i="55"/>
  <c r="S52" i="55"/>
  <c r="S53" i="55" s="1"/>
  <c r="O55" i="48" l="1"/>
  <c r="R54" i="48"/>
  <c r="R55" i="48" s="1"/>
</calcChain>
</file>

<file path=xl/comments1.xml><?xml version="1.0" encoding="utf-8"?>
<comments xmlns="http://schemas.openxmlformats.org/spreadsheetml/2006/main">
  <authors>
    <author>Hương, Trần Thị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Cào hàng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Lựa tạp chất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Công nhân vận hành máy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Xử lý năp lẫn đất: sàng rửa nước</t>
        </r>
      </text>
    </comment>
    <comment ref="C62" authorId="0" shapeId="0">
      <text>
        <r>
          <rPr>
            <b/>
            <sz val="9"/>
            <color indexed="81"/>
            <rFont val="Tahoma"/>
            <family val="2"/>
          </rPr>
          <t>2 chuyền /1 h
 ~ 1h chạy 2 ca</t>
        </r>
      </text>
    </comment>
    <comment ref="C63" authorId="0" shapeId="0">
      <text>
        <r>
          <rPr>
            <b/>
            <sz val="9"/>
            <color indexed="81"/>
            <rFont val="Tahoma"/>
            <family val="2"/>
          </rPr>
          <t>2 chuyền/1h ~ 1h chạy 2 ca</t>
        </r>
      </text>
    </comment>
    <comment ref="C65" authorId="0" shapeId="0">
      <text>
        <r>
          <rPr>
            <b/>
            <sz val="9"/>
            <color indexed="81"/>
            <rFont val="Tahoma"/>
            <family val="2"/>
          </rPr>
          <t>1 ca 8h
số giờ chạy máy: 7h</t>
        </r>
      </text>
    </comment>
  </commentList>
</comments>
</file>

<file path=xl/comments2.xml><?xml version="1.0" encoding="utf-8"?>
<comments xmlns="http://schemas.openxmlformats.org/spreadsheetml/2006/main">
  <authors>
    <author>Hương, Trần Thị</author>
  </authors>
  <commentList>
    <comment ref="C30" authorId="0" shapeId="0">
      <text>
        <r>
          <rPr>
            <b/>
            <sz val="9"/>
            <color indexed="81"/>
            <rFont val="Tahoma"/>
            <family val="2"/>
          </rPr>
          <t xml:space="preserve">- Theo Yc ban quản lý KCN
- và yc của KSNB:
Cắt tỉa cành cây
Quét dọn khu vực xung quay xưởng
</t>
        </r>
      </text>
    </comment>
    <comment ref="C58" authorId="0" shapeId="0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tính luôn cả tổ trưởng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</rPr>
          <t>ép kiện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</rPr>
          <t>Nhập hàng: tròn</t>
        </r>
      </text>
    </comment>
  </commentList>
</comments>
</file>

<file path=xl/comments3.xml><?xml version="1.0" encoding="utf-8"?>
<comments xmlns="http://schemas.openxmlformats.org/spreadsheetml/2006/main">
  <authors>
    <author>Hương, Trần Thị</author>
  </authors>
  <commentList>
    <comment ref="Y161" authorId="0" shapeId="0">
      <text>
        <r>
          <rPr>
            <b/>
            <sz val="9"/>
            <color indexed="81"/>
            <rFont val="Tahoma"/>
            <family val="2"/>
          </rPr>
          <t>Thanh lý hàng tồn kho</t>
        </r>
      </text>
    </comment>
    <comment ref="Y167" authorId="0" shapeId="0">
      <text>
        <r>
          <rPr>
            <b/>
            <sz val="9"/>
            <color indexed="81"/>
            <rFont val="Tahoma"/>
            <family val="2"/>
          </rPr>
          <t>Thanh lý hàng tồn kho</t>
        </r>
      </text>
    </comment>
  </commentList>
</comments>
</file>

<file path=xl/comments4.xml><?xml version="1.0" encoding="utf-8"?>
<comments xmlns="http://schemas.openxmlformats.org/spreadsheetml/2006/main">
  <authors>
    <author>Ngân, Lê Thùy</author>
  </authors>
  <commentList>
    <comment ref="C42" authorId="0" shapeId="0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Chi phí Nguyên vật liệu chính</t>
        </r>
      </text>
    </comment>
  </commentList>
</comments>
</file>

<file path=xl/comments5.xml><?xml version="1.0" encoding="utf-8"?>
<comments xmlns="http://schemas.openxmlformats.org/spreadsheetml/2006/main">
  <authors>
    <author>Hương, Trần Thị</author>
    <author>Ngân, Lê Thùy</author>
  </authors>
  <commentList>
    <comment ref="T42" authorId="0" shapeId="0">
      <text>
        <r>
          <rPr>
            <b/>
            <sz val="9"/>
            <color indexed="81"/>
            <rFont val="Tahoma"/>
            <family val="2"/>
          </rPr>
          <t xml:space="preserve">Chi phí dây đai giảm 50% khi băm B1
</t>
        </r>
      </text>
    </comment>
    <comment ref="E87" authorId="0" shapeId="0">
      <text>
        <r>
          <rPr>
            <b/>
            <sz val="9"/>
            <color indexed="81"/>
            <rFont val="Tahoma"/>
            <family val="2"/>
          </rPr>
          <t>CP hóa chất + vận hành XLNT</t>
        </r>
      </text>
    </comment>
    <comment ref="D96" authorId="1" shapeId="0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  <comment ref="D152" authorId="1" shapeId="0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  <comment ref="D205" authorId="1" shapeId="0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6.xml><?xml version="1.0" encoding="utf-8"?>
<comments xmlns="http://schemas.openxmlformats.org/spreadsheetml/2006/main">
  <authors>
    <author>Hương, Trần Thị</author>
  </authors>
  <commentList>
    <comment ref="E45" authorId="0" shapeId="0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Cp giao tế</t>
        </r>
      </text>
    </comment>
    <comment ref="K46" authorId="0" shapeId="0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Tăng 50 tr</t>
        </r>
      </text>
    </comment>
  </commentList>
</comments>
</file>

<file path=xl/comments7.xml><?xml version="1.0" encoding="utf-8"?>
<comments xmlns="http://schemas.openxmlformats.org/spreadsheetml/2006/main">
  <authors>
    <author>Hương, Trần Thị</author>
    <author>Ngân, Lê Thùy</author>
  </authors>
  <commentList>
    <comment ref="E90" authorId="0" shapeId="0">
      <text>
        <r>
          <rPr>
            <b/>
            <sz val="9"/>
            <color indexed="81"/>
            <rFont val="Tahoma"/>
            <family val="2"/>
          </rPr>
          <t>CP hóa chất + vận hành XLNT</t>
        </r>
      </text>
    </comment>
    <comment ref="D99" authorId="1" shapeId="0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sharedStrings.xml><?xml version="1.0" encoding="utf-8"?>
<sst xmlns="http://schemas.openxmlformats.org/spreadsheetml/2006/main" count="12865" uniqueCount="2265">
  <si>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</si>
  <si>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</si>
  <si>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</si>
  <si>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</si>
  <si>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</si>
  <si>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</si>
  <si>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</si>
  <si>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</si>
  <si>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</si>
  <si>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</si>
  <si>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</si>
  <si>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</si>
  <si>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</si>
  <si>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</si>
  <si>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</si>
  <si>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Khởi động</t>
  </si>
  <si>
    <t>GĐTC holding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</si>
  <si>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</si>
  <si>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</si>
  <si>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</si>
  <si>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</si>
  <si>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</si>
  <si>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</si>
  <si>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</si>
  <si>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</si>
  <si>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</si>
  <si>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</si>
  <si>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Kế toán quản trị</t>
  </si>
  <si>
    <t>KTT/GĐTC</t>
  </si>
  <si>
    <t>Trình bày kết quả ngân sách của mỗi công ty đến TGĐ (Bottom up)</t>
  </si>
  <si>
    <t>TGĐ</t>
  </si>
  <si>
    <t>Trình bày kết quả ngân sách của mỗi công ty đến TGĐ (Top down)</t>
  </si>
  <si>
    <t>Trình bày kết quả ngân sách của mỗi công ty đến TGĐ (Chính thức)</t>
  </si>
  <si>
    <t>Hợp nhất ngân sách cho toàn bộ DT Group</t>
  </si>
  <si>
    <t>KTQT holding</t>
  </si>
  <si>
    <t>Trình bày kết quả ngân sách hợp nhất cho toàn bộ DT Group</t>
  </si>
  <si>
    <t>STT</t>
  </si>
  <si>
    <t>Nội dung</t>
  </si>
  <si>
    <t>Nguồn cung cấp 
dữ liệu</t>
  </si>
  <si>
    <t>Nguồn thông tin liên quan</t>
  </si>
  <si>
    <t>Thời gian cần dữ liệu</t>
  </si>
  <si>
    <t>Màu sheet</t>
  </si>
  <si>
    <t>Thông tin</t>
  </si>
  <si>
    <t>Ban hành Nhóm-Loại NVL Trạm thu mua</t>
  </si>
  <si>
    <t>GĐĐH Trạm - DTR</t>
  </si>
  <si>
    <t>1. BGĐ DTR
2. Phòng cung ứng DTR</t>
  </si>
  <si>
    <t>Kết quả kinh doanh tổng hợp</t>
  </si>
  <si>
    <t>Ban hành Sản lượng Trạm thu mua</t>
  </si>
  <si>
    <t>Kết quả kinh doanh PET và HD</t>
  </si>
  <si>
    <t>Ban hành đơn giá MUA từng loại NVL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</si>
  <si>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</si>
  <si>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Ban hành đơn giá BÁN từng loại thành phẩm</t>
  </si>
  <si>
    <t>Ban hành Định mức về Công suất MMTB - Định mức về CP phục vụ sản xuất - Định biên Nhân sự</t>
  </si>
  <si>
    <t>Kế hoạch đầu tư CAPEX tại Trạm 
=&gt; Ảnh hưởng đến Sản phẩm và TCKT Trạm cung cấp đến DTR</t>
  </si>
  <si>
    <t>1. BGĐ DTR
2. Phòng kỹ thuật DTR
3. Phòng mua hàng DTR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</si>
  <si>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</si>
  <si>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</si>
  <si>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Cập nhật TSCĐ - CPTT năm trước chuyển sang và Capex 2026</t>
  </si>
  <si>
    <t>…</t>
  </si>
  <si>
    <t>Thông tin khác</t>
  </si>
  <si>
    <t>KẾ HOẠCH KINH DOANH 2026</t>
  </si>
  <si>
    <t>Nguồn yêu cầu: GĐTC-DTR</t>
  </si>
  <si>
    <t>Nhóm công việc</t>
  </si>
  <si>
    <t>Kế hoạch hành động</t>
  </si>
  <si>
    <t>Người thực hiện</t>
  </si>
  <si>
    <t>Thời gian hoàn thành tính toán và xác lập mục tiêu 2026</t>
  </si>
  <si>
    <t>Hiện trạng / vướng mắt / giải pháp (tại thời điểm tháng 10/2025)</t>
  </si>
  <si>
    <t>Mục tiêu 2026 (rolling hàng tháng)</t>
  </si>
  <si>
    <t>KHNS 2026</t>
  </si>
  <si>
    <t>Thực hiện 2025</t>
  </si>
  <si>
    <t>Tăng/giảm vs KHNS 2026</t>
  </si>
  <si>
    <t>Đánh giá KQ đạt được (cập nhật đến thời điểm báo cáo)</t>
  </si>
  <si>
    <t>Mục tiêu T1</t>
  </si>
  <si>
    <t>Mục tiêu T2</t>
  </si>
  <si>
    <t>Mục tiêu T3</t>
  </si>
  <si>
    <t>Mục tiêu T4</t>
  </si>
  <si>
    <t>Mục tiêu T5</t>
  </si>
  <si>
    <t>Mục tiêu T6</t>
  </si>
  <si>
    <t>Mục tiêu T7</t>
  </si>
  <si>
    <t>Mục tiêu T8</t>
  </si>
  <si>
    <t>Mục tiêu T9</t>
  </si>
  <si>
    <t>Mục tiêu T10</t>
  </si>
  <si>
    <t>Mục tiêu T11</t>
  </si>
  <si>
    <t>Mục tiêu T12</t>
  </si>
  <si>
    <t>Dự báo KQ 2026</t>
  </si>
  <si>
    <t>Theo số tiền phát sinh</t>
  </si>
  <si>
    <t>Theo mức độ hoạt động</t>
  </si>
  <si>
    <t>%</t>
  </si>
  <si>
    <t>A</t>
  </si>
  <si>
    <t>HOẠT ĐỘNG MUA HÀNG</t>
  </si>
  <si>
    <t>Đáp ứng sản lượng mua cho Trạm</t>
  </si>
  <si>
    <t>Lập mục tiêu sản lượng mua để Trạm đạt hòa vốn và có lãi.</t>
  </si>
  <si>
    <t>Xây dựng các trạm vệ tinh để tăng lượng chai về Trạm.</t>
  </si>
  <si>
    <t>Phát triển thêm các NCC liên kết ở tỉnh.</t>
  </si>
  <si>
    <t>Đàm phán tăng sản lượng mua từ các NCC đang giao dịch.</t>
  </si>
  <si>
    <t>Cải thiện dịch vụ khách hàng</t>
  </si>
  <si>
    <t>Cải thiện thời gian nhận hàng</t>
  </si>
  <si>
    <t>Thanh toán trong ngày và cuối tuần</t>
  </si>
  <si>
    <t>B</t>
  </si>
  <si>
    <t>HOẠT ĐỘNG BÁN HÀNG</t>
  </si>
  <si>
    <t>Giá bán về DTR</t>
  </si>
  <si>
    <t>Áp dụng cơ cấu giá mới từ Tháng 9/2025</t>
  </si>
  <si>
    <t>Kiểm soát tồn kho thành phẩm</t>
  </si>
  <si>
    <t>Lập KH giao hàng về DTR hàng ngày, ngày cuối tháng không để tồn kho và xuất hóa đơn 100%</t>
  </si>
  <si>
    <t>Chi phí thuê xe vận chuyển</t>
  </si>
  <si>
    <t xml:space="preserve">- Đàm phán giảm giá, đề nghị NCC sử dụng phương tiện vận chuyển hiệu quả.
- Tìm NCC mới cạnh tranh. </t>
  </si>
  <si>
    <t>C</t>
  </si>
  <si>
    <t>HOẠT ĐỘNG CẢI TIẾN CHI PHÍ</t>
  </si>
  <si>
    <t>I</t>
  </si>
  <si>
    <t>Chi phí nguyên vật liệu</t>
  </si>
  <si>
    <t>Kiểm soát lượng mua, giá mua</t>
  </si>
  <si>
    <t>- Lập mục tiêu tồn kho tối thiểu 10 ngày sản xuất và phối hợp P.Cung ứng lập KH mua hàng theo tuần.
- Kiểm soát giá mua tương ứng với từng mức chất lượng chai.</t>
  </si>
  <si>
    <t>Kiểm soát chất lượng NVL, hao hụt</t>
  </si>
  <si>
    <t xml:space="preserve"> Kiểm soát chất lượng chai (tỷ lệ chai nguyên liệu - Chai xá/xô tuyển, thành phần chai sau phân loại, tỷ lệ tạp chất).</t>
  </si>
  <si>
    <t>Kiểm soát định mức vật tư sản xuất (hóa chất, dây đai, vật tư kỹ thuật …)</t>
  </si>
  <si>
    <t>- Thống kê và thực hiện cải tiến tiêu hao.
- Mua tập trung tại P.Mua hàng DTR.</t>
  </si>
  <si>
    <t>Xử lý phế liệu, phó sản thu hồi</t>
  </si>
  <si>
    <t>Phân loại phế liệu thành 2 nhóm:
- Nhóm hàng hóa (nhãn, bao jumbo, kim loại,…): tìm đơn vị thu mua giá cao
- Nhóm rác thải công nghiệp (bùn, hỗn hợp tạp chất): thuê thu gom</t>
  </si>
  <si>
    <t>II</t>
  </si>
  <si>
    <t>Chi phí nhân công</t>
  </si>
  <si>
    <t>Định mức NCTT</t>
  </si>
  <si>
    <t>- Kiểm soát định mức NCTT theo chuyền/công đoạn.
- Thực hiện tiêu chuẩn hóa/tự động hóa MMTB để giảm nhân công, tăng năng suất.
- Tăng số lượng lao động thời vụ.
- Tính toán phương án trả lương/ thưởng theo sản lượng.</t>
  </si>
  <si>
    <t>Năng suất lao động</t>
  </si>
  <si>
    <t>- Lập mục tiêu tăng thời gian sản xuất từ 8 giờ/ngày -&gt; 12 giờ -&gt; 16 giờ -&gt; 24 giờ.</t>
  </si>
  <si>
    <t>III</t>
  </si>
  <si>
    <t>Chi phí sản xuất chung</t>
  </si>
  <si>
    <t>Chi phí điện</t>
  </si>
  <si>
    <t>- Phối hợp kỹ thuật bảo trì MMTB đảm bảo hoạt động liên tục -&gt; tăng hiệu quả sử dụng điện và tăng năng suất lao động.</t>
  </si>
  <si>
    <t>Chi phí xe nâng</t>
  </si>
  <si>
    <t>- Chuyển dần xe nâng dầu từ DTR về các Trạm (các xe của trạm sửa chữa nhiều sẽ thanh lý)</t>
  </si>
  <si>
    <t>Chi phí khấu hao TSCĐ, CCDC, chi phí phân bổ khác</t>
  </si>
  <si>
    <t xml:space="preserve">- Thống kê, đánh giá lại hiệu quả sử dụng tất cả TS.
- Tách chi phí khấu hao/phân bổ không phục vụ trực tiếp hoạt động để đánh giá hiệu quả KD thực của trạm. </t>
  </si>
  <si>
    <t>Chi phí thuê xưởng</t>
  </si>
  <si>
    <t>- Tìm vị trí và đề xuất phương án di dời nhà máy để giảm tiền thu, tăng hiệu quả thu mua.</t>
  </si>
  <si>
    <t>IV</t>
  </si>
  <si>
    <t>Chi phí quản lý</t>
  </si>
  <si>
    <t>Chi phí lương (gồm gián tiếp SX)</t>
  </si>
  <si>
    <t xml:space="preserve">Soát xét định biên và kế hoạch tuyển dụng, lập mục tiêu giảm định biên đến cuối 2026
</t>
  </si>
  <si>
    <t>Chi phí theo mục phí (ngoài chi phí lương)</t>
  </si>
  <si>
    <t>- Lập danh mục chi phí dịch vụ thuê/mua trả tiền định kỳ (nhóm dịch vụ/phòng ban quản lý, tên NCC, hợp đồng mới nhất, tiền trả định kỳ tháng/quý/năm, thời hạn công nợ) -&gt; đàm phán từng NC giảm giá và tìm NCC mới cạnh tranh
- XD định mức chi phí cho các khoản mục có thể xác lập định mức
- Phân tích chi phí, nguyên nhân tăng/giảm và giải pháp cải tiến.</t>
  </si>
  <si>
    <t>V</t>
  </si>
  <si>
    <t>Mục tiêu lợi nhuận</t>
  </si>
  <si>
    <t>Lợi nhuận kế hoạch đến cuối năm 2026</t>
  </si>
  <si>
    <t xml:space="preserve">Sau khi đánh giá, xác lập các mục tiêu bên trên, tính toán lợi nhuận kế hoạch đến cuối năm 2026
</t>
  </si>
  <si>
    <t>MỤC TIÊU KẾT QUẢ KINH DOANH NĂM 2026</t>
  </si>
  <si>
    <t>ĐVT: Triệu đồng</t>
  </si>
  <si>
    <t>Mục phí</t>
  </si>
  <si>
    <t>Thực tế năm 2024</t>
  </si>
  <si>
    <t>KQKD 2025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</si>
  <si>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</si>
  <si>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</si>
  <si>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</si>
  <si>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</si>
  <si>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</si>
  <si>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</si>
  <si>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</si>
  <si>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</si>
  <si>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</si>
  <si>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</si>
  <si>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</si>
  <si>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</si>
  <si>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Mục tiêu 2026</t>
  </si>
  <si>
    <t>1</t>
  </si>
  <si>
    <t>SẢN LƯỢNG BÁN (TẤN)</t>
  </si>
  <si>
    <t>1.1</t>
  </si>
  <si>
    <t>Chai PET</t>
  </si>
  <si>
    <t>1.2</t>
  </si>
  <si>
    <t>Vảy PET</t>
  </si>
  <si>
    <t>1.3</t>
  </si>
  <si>
    <t>Vảy HD</t>
  </si>
  <si>
    <t xml:space="preserve">DOANH THU </t>
  </si>
  <si>
    <t>2.1</t>
  </si>
  <si>
    <t>2.2</t>
  </si>
  <si>
    <t>2.3</t>
  </si>
  <si>
    <t>2.4</t>
  </si>
  <si>
    <t>Khác</t>
  </si>
  <si>
    <t>BIẾN PHÍ</t>
  </si>
  <si>
    <t>BIẾN PHÍ SẢN XUẤT</t>
  </si>
  <si>
    <t>3.1.1</t>
  </si>
  <si>
    <t>Nguyên vật liệu chính (nhựa, gồm hao hụt)</t>
  </si>
  <si>
    <t>3.1.2</t>
  </si>
  <si>
    <t>Trong đó: i/ Hao hụt CĐ phân loại chai</t>
  </si>
  <si>
    <t xml:space="preserve">               ii/ Hao hụt CĐ băm vảy</t>
  </si>
  <si>
    <t>3.1.3</t>
  </si>
  <si>
    <t>% chi phí nguyên liệu/doanh thu</t>
  </si>
  <si>
    <t>3.1.4</t>
  </si>
  <si>
    <t>Nguyên vật liệu phụ</t>
  </si>
  <si>
    <t>3.1.5</t>
  </si>
  <si>
    <t>Điện sản xuất</t>
  </si>
  <si>
    <t>3.1.6</t>
  </si>
  <si>
    <t>Nhân công trực tiếp</t>
  </si>
  <si>
    <t>BIẾN PHÍ BÁN HÀNG</t>
  </si>
  <si>
    <t>Chi phí vận chuyển</t>
  </si>
  <si>
    <t>LÃI SAU BIẾN PHÍ</t>
  </si>
  <si>
    <t>4.1</t>
  </si>
  <si>
    <t>% lãi biến phí/doanh thu</t>
  </si>
  <si>
    <t>CHI PHÍ SẢN XUẤT CHUNG</t>
  </si>
  <si>
    <t>Lương gián tiếp Sản xuất</t>
  </si>
  <si>
    <t>Chi phí sản xuất (Ngoài lương, BOM, thuê xưởng, khấu hao)</t>
  </si>
  <si>
    <t>CHI PHÍ KHẤU HAO, CCDC</t>
  </si>
  <si>
    <t>LỢI NHUẬN GỘP</t>
  </si>
  <si>
    <t>7.1</t>
  </si>
  <si>
    <t>% lãi gộp/doanh thu</t>
  </si>
  <si>
    <t>CHI PHÍ BÁN HÀNG &amp; MKT &amp; R&amp;D</t>
  </si>
  <si>
    <t>Lương</t>
  </si>
  <si>
    <t>Chi phí bán hàng (ngoài lương, khấu hao)</t>
  </si>
  <si>
    <t>Khấu hao tài sản</t>
  </si>
  <si>
    <t>CHI PHÍ QUẢN LÝ</t>
  </si>
  <si>
    <t>Chi phí quản lý (ngoài lương, khấu hao)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</si>
  <si>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</si>
  <si>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</si>
  <si>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</si>
  <si>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</si>
  <si>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</si>
  <si>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</si>
  <si>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</si>
  <si>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</si>
  <si>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16.1</t>
  </si>
  <si>
    <t>% LNST/doanh thu</t>
  </si>
  <si>
    <t>LỢI NHUẬN KHÔNG BAO GỒM KHẤU HAO, LÃI VAY</t>
  </si>
  <si>
    <t>18.1</t>
  </si>
  <si>
    <t>% LN không gồm khấu hao/doanh thu</t>
  </si>
  <si>
    <t>1. Hòa vốn (Bao gồm khấu hao)</t>
  </si>
  <si>
    <t>Sản lượng NVL hòa vốn (tấn)</t>
  </si>
  <si>
    <t>Sản lượng thành phẩm hòa vốn (tấn)</t>
  </si>
  <si>
    <t>Doanh thu hòa vốn (triệu đồng)</t>
  </si>
  <si>
    <t>2. Hòa vốn (Không bao gồm khấu hao)</t>
  </si>
  <si>
    <t>Thực tế năm 2023</t>
  </si>
  <si>
    <t>Kiểm tra lại các sheet chi phí</t>
  </si>
  <si>
    <t>5.1</t>
  </si>
  <si>
    <t>5.2</t>
  </si>
  <si>
    <t>5.3</t>
  </si>
  <si>
    <t>8.1</t>
  </si>
  <si>
    <t>8.2</t>
  </si>
  <si>
    <t>8.3</t>
  </si>
  <si>
    <t>9.1</t>
  </si>
  <si>
    <t>9.2</t>
  </si>
  <si>
    <t>9.3</t>
  </si>
  <si>
    <t>&lt;= Nhập số liệu</t>
  </si>
  <si>
    <t>13.1</t>
  </si>
  <si>
    <t>CÔNG SUẤT</t>
  </si>
  <si>
    <t>I - CÔNG SUẤT CHUYỀN LỰA CHAI - CHAI XÁ TRÒN</t>
  </si>
  <si>
    <t>Công đoạn sản xuất</t>
  </si>
  <si>
    <t>Cấp liệu</t>
  </si>
  <si>
    <t>Lồng tách tạp chất</t>
  </si>
  <si>
    <t>Lựa phân loại chai</t>
  </si>
  <si>
    <t>Tách nhãn</t>
  </si>
  <si>
    <t>Lựa phân loại chai sau tách nhãn</t>
  </si>
  <si>
    <t>Ép kiện</t>
  </si>
  <si>
    <t>Xử lý phó sản, nắp, cổ chai</t>
  </si>
  <si>
    <t>Công suất thành phẩm cả chuyền</t>
  </si>
  <si>
    <t>Năng suất THIẾT KẾ
(Kg NVL đầu vào / giờ)</t>
  </si>
  <si>
    <t>1.100-1.500</t>
  </si>
  <si>
    <t>Năng suất ĐỊNH MỨC
(Kg NVL đầu vào / giờ)</t>
  </si>
  <si>
    <t>Định mức nhân công
(Số NV / Ca8)</t>
  </si>
  <si>
    <t>Diễn giải</t>
  </si>
  <si>
    <t>Chỉ tiêu định mức</t>
  </si>
  <si>
    <t>ĐVT</t>
  </si>
  <si>
    <t>ĐM 1 giờ</t>
  </si>
  <si>
    <t>ĐM 1 Ca8</t>
  </si>
  <si>
    <t>ĐM 1 Ca12</t>
  </si>
  <si>
    <t>ĐM 2 Ca8</t>
  </si>
  <si>
    <t>ĐM 2 Ca12</t>
  </si>
  <si>
    <t>Tổng nhân sự:</t>
  </si>
  <si>
    <t>Người</t>
  </si>
  <si>
    <t>Định mức NVL đầu vào:</t>
  </si>
  <si>
    <t>kg/giờ</t>
  </si>
  <si>
    <t>Hao hụt:</t>
  </si>
  <si>
    <t>Định mức thành phẩm:</t>
  </si>
  <si>
    <t>Định mức thành phẩm/người:</t>
  </si>
  <si>
    <t>kg/giờ/người</t>
  </si>
  <si>
    <t>II - CÔNG SUẤT CHUYỀN LỰA CHAI - CHAI ÉP KIỆN</t>
  </si>
  <si>
    <t>Phá kiện
(thủ công bằng tay)</t>
  </si>
  <si>
    <t>III - CÔNG SUẤT CHUYỀN LỰA CHAI - CHAI TUYỂN XÔ</t>
  </si>
  <si>
    <t>1.000-1.500</t>
  </si>
  <si>
    <t>VI - CÔNG SUẤT MÁY VÀ NĂNG SUẤT LAO ĐỘNG MỤC TIÊU</t>
  </si>
  <si>
    <t>CHUYỀN LỰA CHAI - CHAI XÁ TRÒN</t>
  </si>
  <si>
    <t>Định mức</t>
  </si>
  <si>
    <t>a</t>
  </si>
  <si>
    <t>Số nhân sự/ chuyền/ ca</t>
  </si>
  <si>
    <t>b</t>
  </si>
  <si>
    <t>Công suất/ chuyền</t>
  </si>
  <si>
    <t>c</t>
  </si>
  <si>
    <t>CHUYỀN LỰA CHAI - CHAI ÉP KIỆN</t>
  </si>
  <si>
    <t>Công suất/chuyền (kg thành phẩm/ giờ)</t>
  </si>
  <si>
    <t>Năng suất lao động (kg thành phẩm/ người/ giờ):</t>
  </si>
  <si>
    <t>CHUYỀN LỰA CHAI - CHAI TUYỂN XÔ (có thể xử lý chạy trên chuyền chai tròn hoặc ép kiện)</t>
  </si>
  <si>
    <t>VII - TỔNG CÔNG SUẤT MÁY PET và NĂNG SUẤT LAO ĐỘNG</t>
  </si>
  <si>
    <t>i</t>
  </si>
  <si>
    <t>Tổng công suất PET/giờ</t>
  </si>
  <si>
    <t>Công suất máy - Tính trên NVL đầu vào</t>
  </si>
  <si>
    <t>Tấn/giờ</t>
  </si>
  <si>
    <t>Công suất máy - Tính trên Thành phẩm SX</t>
  </si>
  <si>
    <t>ii</t>
  </si>
  <si>
    <t>Tổng công suất PET/tháng (8hx4cax30 ngày)</t>
  </si>
  <si>
    <t>kg/tháng</t>
  </si>
  <si>
    <t>Tấn/tháng</t>
  </si>
  <si>
    <t>iii</t>
  </si>
  <si>
    <t>Năng suất lao động (CNTT)</t>
  </si>
  <si>
    <t>Năng suất lao động - Tấn/người/ngày</t>
  </si>
  <si>
    <t>Tấn/người/ngày</t>
  </si>
  <si>
    <t>Năng suất lao động - Tấn/người/tháng</t>
  </si>
  <si>
    <t>Tấn/người/tháng</t>
  </si>
  <si>
    <t>VIII - CÔNG SUẤT CHUYỀN BĂM VẢY PET</t>
  </si>
  <si>
    <t>XXX</t>
  </si>
  <si>
    <t>Đóng gói, cân TP</t>
  </si>
  <si>
    <t>ĐỊNH MỨC CHI PHÍ</t>
  </si>
  <si>
    <t>I - ĐỊNH MỨC TIÊU HAO VẬT TƯ - PHÂN LOẠI CHAI PET</t>
  </si>
  <si>
    <t>Đơn giá</t>
  </si>
  <si>
    <t>Chi phí/1kg thành phẩm</t>
  </si>
  <si>
    <t>Công suất lựa chai</t>
  </si>
  <si>
    <t>Chi phí nhân công trực tiếp (giờ công lao động)</t>
  </si>
  <si>
    <t>LĐ định biên</t>
  </si>
  <si>
    <t>Giờ công/ca 8</t>
  </si>
  <si>
    <t>LĐ thời vụ</t>
  </si>
  <si>
    <t>Tiền ăn giữa Ca</t>
  </si>
  <si>
    <t>Đồng/người/ngày công</t>
  </si>
  <si>
    <t>Kw/1chuyền/1giờ hoạt động</t>
  </si>
  <si>
    <t>Dao tách nhãn chai PET</t>
  </si>
  <si>
    <t>Anh Quân chốt định mức băm: 1500 tấn chai PET-B0</t>
  </si>
  <si>
    <t>Dây đai</t>
  </si>
  <si>
    <t>Bao jumbo</t>
  </si>
  <si>
    <t>Hóa chất</t>
  </si>
  <si>
    <t>Chi phí xử lý nhãn chai PET</t>
  </si>
  <si>
    <t>Kg</t>
  </si>
  <si>
    <t>Dầu xe nâng</t>
  </si>
  <si>
    <t>Lít/giờ hoạt động</t>
  </si>
  <si>
    <t>Chuyến/9 tấn</t>
  </si>
  <si>
    <t>II - ĐỊNH MỨC TIÊU HAO VẬT TƯ - BĂM VẢY PET</t>
  </si>
  <si>
    <t>Công suất băm PET</t>
  </si>
  <si>
    <t>Chi phí nhân công trực tiếp</t>
  </si>
  <si>
    <t>Đồng/người</t>
  </si>
  <si>
    <t>Dao băm vảy PET</t>
  </si>
  <si>
    <t>Công suất thiết kế: 200 tấn</t>
  </si>
  <si>
    <t>Chi phí xử lý bùn, nước thải</t>
  </si>
  <si>
    <t>Xử lý: nhãn, bùn, nước thải, hóa chất xử lý hồ XLNT</t>
  </si>
  <si>
    <t>Chi phí nước sản xuất</t>
  </si>
  <si>
    <t>Chi phí xử lý nước thải</t>
  </si>
  <si>
    <t>Chi phí xử lý bùn</t>
  </si>
  <si>
    <t>Chuyến</t>
  </si>
  <si>
    <t>Công suất băm HD</t>
  </si>
  <si>
    <t>Dao băm vảy HD</t>
  </si>
  <si>
    <t>Chi phí xử lý nước thải, môi trường</t>
  </si>
  <si>
    <t>Ngày …</t>
  </si>
  <si>
    <t>Duyệt</t>
  </si>
  <si>
    <t>Xem xét</t>
  </si>
  <si>
    <t>Người lập</t>
  </si>
  <si>
    <t>GĐĐH DTR</t>
  </si>
  <si>
    <t>GĐTC DTR</t>
  </si>
  <si>
    <t>GĐ các trạm</t>
  </si>
  <si>
    <t>Trưởng Trạm</t>
  </si>
  <si>
    <t>Kế toán trưởng</t>
  </si>
  <si>
    <t>I - ĐINH BIÊN NHÂN SỰ - PET</t>
  </si>
  <si>
    <t>ĐVT: người</t>
  </si>
  <si>
    <t>Phòng ban</t>
  </si>
  <si>
    <t>Tài khoản</t>
  </si>
  <si>
    <t>Ban giám đốc</t>
  </si>
  <si>
    <t>Giám đốc Trạm</t>
  </si>
  <si>
    <t>Trưởng trạm thu mua</t>
  </si>
  <si>
    <t>Phòng Hành chánh nhân sự</t>
  </si>
  <si>
    <t>Trưởng phòng nhân sự</t>
  </si>
  <si>
    <t>Nhân viên hành chính</t>
  </si>
  <si>
    <t>Nhân viên nhân sự</t>
  </si>
  <si>
    <t>Tuyển dụng</t>
  </si>
  <si>
    <t>Nhân viên tạp vụ</t>
  </si>
  <si>
    <t>2.5</t>
  </si>
  <si>
    <t>Bảo vệ</t>
  </si>
  <si>
    <t>2.6</t>
  </si>
  <si>
    <t>Nhân viên chăm sóc cây xanh</t>
  </si>
  <si>
    <t>Phòng Kế toán</t>
  </si>
  <si>
    <t>3.1</t>
  </si>
  <si>
    <t>3.2</t>
  </si>
  <si>
    <t>Kế toán tổng hợp</t>
  </si>
  <si>
    <t>3.3</t>
  </si>
  <si>
    <t>Kế toán kho</t>
  </si>
  <si>
    <t>3.4</t>
  </si>
  <si>
    <t>Kế toán viên</t>
  </si>
  <si>
    <t>Phòng Mua hàng</t>
  </si>
  <si>
    <t>Nhân viên mua hàng</t>
  </si>
  <si>
    <t>Ban dự án XDCB</t>
  </si>
  <si>
    <t>Nhân viên</t>
  </si>
  <si>
    <t>Phòng Quản Trị Hệ Thống</t>
  </si>
  <si>
    <t>6.1</t>
  </si>
  <si>
    <t>Nhân viên quản trị hệ thống</t>
  </si>
  <si>
    <t>Phòng 5S &amp; an toàn</t>
  </si>
  <si>
    <t>Nhân viên 5S &amp; an toàn</t>
  </si>
  <si>
    <t>Nhân viên XLNT</t>
  </si>
  <si>
    <t>Lao động thuê ngoài</t>
  </si>
  <si>
    <t>Phòng Cung ứng</t>
  </si>
  <si>
    <t>Phòng mua XNK</t>
  </si>
  <si>
    <t>Tư Vấn Dịch Vụ</t>
  </si>
  <si>
    <t>10.1</t>
  </si>
  <si>
    <t>Phòng Nghiên Cứu &amp; Phát Triển</t>
  </si>
  <si>
    <t>11.1</t>
  </si>
  <si>
    <t>Phòng Kiểm soát chất lượng</t>
  </si>
  <si>
    <t>12.1</t>
  </si>
  <si>
    <t>Tổ trưởng Kiểm soát chất lượng</t>
  </si>
  <si>
    <t>12.2</t>
  </si>
  <si>
    <t>Kiểm soát NVL</t>
  </si>
  <si>
    <t>12.3</t>
  </si>
  <si>
    <t>Kiểm soát thành phẩm</t>
  </si>
  <si>
    <t>Phòng Kỹ thuật</t>
  </si>
  <si>
    <t>Quản lý kỹ thuật</t>
  </si>
  <si>
    <t>13.2</t>
  </si>
  <si>
    <t>Tổ trưởng vận hành máy</t>
  </si>
  <si>
    <t>13.3</t>
  </si>
  <si>
    <t>Tổ trưởng kỹ thuật nước và môi trường</t>
  </si>
  <si>
    <t>Nhân viên vận hành máy</t>
  </si>
  <si>
    <t>13.4</t>
  </si>
  <si>
    <t xml:space="preserve">Nhân viên bảo trì </t>
  </si>
  <si>
    <t>13.5</t>
  </si>
  <si>
    <t>13.6</t>
  </si>
  <si>
    <t>Nhân viên xử lý nước thải (24/24)</t>
  </si>
  <si>
    <t>Nhân viên thống kê kỹ thuật</t>
  </si>
  <si>
    <t>Phòng Sản xuất</t>
  </si>
  <si>
    <t>14.1</t>
  </si>
  <si>
    <t>Bộ phận quản lý sản xuất</t>
  </si>
  <si>
    <t>627</t>
  </si>
  <si>
    <t>14.1.1</t>
  </si>
  <si>
    <t>Trưởng phòng sản xuất</t>
  </si>
  <si>
    <t>14.1.2</t>
  </si>
  <si>
    <t>Giám sát sản xuất</t>
  </si>
  <si>
    <t>14.1.3</t>
  </si>
  <si>
    <t>Tổ trưởng sản xuất</t>
  </si>
  <si>
    <t>14.1.4</t>
  </si>
  <si>
    <t>Nhân viên thống kê sản xuất</t>
  </si>
  <si>
    <t>Chi tiết phân bổ Công nhân trực tiếp SX</t>
  </si>
  <si>
    <t>14.2</t>
  </si>
  <si>
    <t>Công nhân trực tiếp sản xuất - Phân loại</t>
  </si>
  <si>
    <t>622</t>
  </si>
  <si>
    <t>14.2.1</t>
  </si>
  <si>
    <t>Nhân viên phân loại</t>
  </si>
  <si>
    <t>SX chai PET - Chuyền phân loại</t>
  </si>
  <si>
    <t>14.2.2</t>
  </si>
  <si>
    <t>Nhân viên sản xuất chung</t>
  </si>
  <si>
    <t>Công đoạn 1: Cấp liệu</t>
  </si>
  <si>
    <t>14.2.3</t>
  </si>
  <si>
    <t>Nhân viên ép kiện</t>
  </si>
  <si>
    <t>Công đoạn 2: Phân loại chai</t>
  </si>
  <si>
    <t>14.2.4</t>
  </si>
  <si>
    <t>Nhân viên lái xe nâng</t>
  </si>
  <si>
    <t>Công đoạn 3: Tách nhãn</t>
  </si>
  <si>
    <t>Công đoạn 4: Rework (B6.2+chai còn nhãn)</t>
  </si>
  <si>
    <t>14.3</t>
  </si>
  <si>
    <t>Công nhân trực tiếp sản xuất - Băm vảy PET</t>
  </si>
  <si>
    <t>Công đoạn 5: Ép kiện</t>
  </si>
  <si>
    <t>14.3.1</t>
  </si>
  <si>
    <t>Nhân viên băm vảy</t>
  </si>
  <si>
    <t>Sản xuất chung</t>
  </si>
  <si>
    <t>14.3.2</t>
  </si>
  <si>
    <t>14.3.3</t>
  </si>
  <si>
    <t>Nhân viên kéo bao, bì tạp</t>
  </si>
  <si>
    <t>14.3.4</t>
  </si>
  <si>
    <t>Nhân viên ghi số liệu</t>
  </si>
  <si>
    <t>Phòng Kho vận</t>
  </si>
  <si>
    <t>Xử lý phó sản</t>
  </si>
  <si>
    <t>15.1</t>
  </si>
  <si>
    <t>Thủ kho</t>
  </si>
  <si>
    <t>Nhân viên xử lý nắp, cổ chai,…</t>
  </si>
  <si>
    <t>15.2</t>
  </si>
  <si>
    <t>Tổ Trưởng Kho - Xuất nhập</t>
  </si>
  <si>
    <t>15.3</t>
  </si>
  <si>
    <t>Nhân viên Nhập - Xuất hàng</t>
  </si>
  <si>
    <t>15.4</t>
  </si>
  <si>
    <t>Nhân Viên Lái Xe Nâng</t>
  </si>
  <si>
    <t>15.5</t>
  </si>
  <si>
    <t>Trạm cấp 2 - Kiên Giang</t>
  </si>
  <si>
    <t>Trạm cấp 2 - Cà Mau</t>
  </si>
  <si>
    <t>17.1</t>
  </si>
  <si>
    <t>Trạm cấp 2 - Gia Lai</t>
  </si>
  <si>
    <t>TỔNG NHÂN SỰ</t>
  </si>
  <si>
    <t>Nhân sự thuộc ĐỊNH BIÊN</t>
  </si>
  <si>
    <t>II - ĐỊNH BIÊN - HD</t>
  </si>
  <si>
    <t>XƯỞNG SẢN XUẤT</t>
  </si>
  <si>
    <t>19.1</t>
  </si>
  <si>
    <t>Quản lý sản xuất</t>
  </si>
  <si>
    <t>19.1.1</t>
  </si>
  <si>
    <t>Trưởng ca sản xuất (theo ca sx)</t>
  </si>
  <si>
    <t>19.2</t>
  </si>
  <si>
    <t>Công nhân trực tiếp sản xuất</t>
  </si>
  <si>
    <t>TỔNG:</t>
  </si>
  <si>
    <t>BẢNG LƯƠNG TỪ HCNS - SẢN XUẤT PET</t>
  </si>
  <si>
    <t>Mã tài khoản (Mã Chi phí_L4)</t>
  </si>
  <si>
    <t>Tên tài khoản (Cost elements 2)</t>
  </si>
  <si>
    <t>Chi Phí_L5 (Cost Group 2)</t>
  </si>
  <si>
    <t>Số lượng nhân sự</t>
  </si>
  <si>
    <t>ADM_Lương Khối Quản Lý</t>
  </si>
  <si>
    <t>Chi phí lương TB/1 Người</t>
  </si>
  <si>
    <t>Chi phí lương chính - Gián tiếp</t>
  </si>
  <si>
    <t>Salary and Wages - Direct</t>
  </si>
  <si>
    <t>Chi phí lương T13, phép năm - Gián tiếp</t>
  </si>
  <si>
    <t>Salary and Wages - Support</t>
  </si>
  <si>
    <t>Chi phí khen thưởng - Gián tiếp</t>
  </si>
  <si>
    <t>Employee Welfare</t>
  </si>
  <si>
    <t>Thưởng danh hiệu</t>
  </si>
  <si>
    <t>Chi phí khen thưởng, bồi dưỡng khác</t>
  </si>
  <si>
    <t>Tiền ăn giữa ca - Gián tiếp</t>
  </si>
  <si>
    <t>Phụ cấp ca đêm - Gián tiếp</t>
  </si>
  <si>
    <t>BHXH, BHYT, KPCĐ, BHTN - Gián tiếp</t>
  </si>
  <si>
    <t>Chi phí lương ngoài giờ - Gián tiếp</t>
  </si>
  <si>
    <t>FOH_Lương Gián Tiếp Sản Xuất</t>
  </si>
  <si>
    <t>Thưởng danh hiệu - Gián tiếp</t>
  </si>
  <si>
    <t>Công nhân trực tiếp sản xuất - Phân loại chai PET</t>
  </si>
  <si>
    <t>FOH_Lương Trực Tiếp Sản Xuất</t>
  </si>
  <si>
    <t>Chi phí lương chính - Trực tiếp</t>
  </si>
  <si>
    <t>Chi phí lương T13, phép năm - Trực tiếp</t>
  </si>
  <si>
    <t>Chi phí khen thưởng - Trực tiếp</t>
  </si>
  <si>
    <t>Thưởng danh hiệu - Trực tiếp</t>
  </si>
  <si>
    <t>Tiền ăn giữa ca - Trực tiếp</t>
  </si>
  <si>
    <t>Phụ cấp ca đêm - Trực tiếp</t>
  </si>
  <si>
    <t>BHXH, BHYT, KPCĐ, BHTN - Trực tiếp</t>
  </si>
  <si>
    <t>Chi phí lương ngoài giờ - Trực tiếp</t>
  </si>
  <si>
    <t>Trạm cấp 2</t>
  </si>
  <si>
    <t>BẢNG LƯƠNG TỪ HCNS - SẢN XUẤT HD</t>
  </si>
  <si>
    <t>Quản lý sản xuất - HD</t>
  </si>
  <si>
    <t>Công nhân trực tiếp sản xuất - HD</t>
  </si>
  <si>
    <t>CHECK PET</t>
  </si>
  <si>
    <t>TC</t>
  </si>
  <si>
    <t>CL</t>
  </si>
  <si>
    <t>Ghi chú</t>
  </si>
  <si>
    <t>642</t>
  </si>
  <si>
    <t>DOANH THU</t>
  </si>
  <si>
    <t>I - DOANH THU CHAI PET</t>
  </si>
  <si>
    <t>1. Sản lượng bán chai</t>
  </si>
  <si>
    <t>Thành phẩm (chai sau phân loại)</t>
  </si>
  <si>
    <t>Tỷ lệ</t>
  </si>
  <si>
    <t>KQKD 2024</t>
  </si>
  <si>
    <t>KQKD 2023</t>
  </si>
  <si>
    <t>+/- 2026 sv 2025</t>
  </si>
  <si>
    <t xml:space="preserve">+/- % </t>
  </si>
  <si>
    <t>Chai PET B1</t>
  </si>
  <si>
    <t>Tấn</t>
  </si>
  <si>
    <t>Chai PET B1 Không Phân Loại</t>
  </si>
  <si>
    <t>Chai PET B1.3</t>
  </si>
  <si>
    <t>Chai PET B2.1</t>
  </si>
  <si>
    <t>Chai PET B2.2</t>
  </si>
  <si>
    <t>Chai PET B3</t>
  </si>
  <si>
    <t>Chai PET B4</t>
  </si>
  <si>
    <t>Chai PET B5</t>
  </si>
  <si>
    <t>Chai PET B6.1</t>
  </si>
  <si>
    <t>Chai PET B6.2</t>
  </si>
  <si>
    <t>Chai PET B7.1</t>
  </si>
  <si>
    <t>Chai PET B7.2</t>
  </si>
  <si>
    <t>Cổ Chai PET</t>
  </si>
  <si>
    <t>Nắp HD ép các màu</t>
  </si>
  <si>
    <t>2. Giá bán chai</t>
  </si>
  <si>
    <t>Nhóm chai PET</t>
  </si>
  <si>
    <t>Thành phần chai PET sau phân loại</t>
  </si>
  <si>
    <t>Đơn giá PET-B0</t>
  </si>
  <si>
    <t>Hao hụt</t>
  </si>
  <si>
    <t>GAP (đảm bảo chi phí và lợi nhuận)</t>
  </si>
  <si>
    <t>Đơn giá bán theo công thức</t>
  </si>
  <si>
    <t>Đồng/kg</t>
  </si>
  <si>
    <t>Quy ra tiền</t>
  </si>
  <si>
    <t>Chai PET nhóm 1</t>
  </si>
  <si>
    <t>B1.1 + B1.2 + B1.3 + B2.1 + B3</t>
  </si>
  <si>
    <t>Chai PET nhóm 2</t>
  </si>
  <si>
    <t>B4 + B5</t>
  </si>
  <si>
    <t>Chai PET nhóm 3</t>
  </si>
  <si>
    <t>B2.2 + B6.1 + B6.2</t>
  </si>
  <si>
    <t>Chai PET nhóm 4</t>
  </si>
  <si>
    <t>Nắp HD ép, cổ chai, PP (Quai)</t>
  </si>
  <si>
    <t>Giá bán Trung bình</t>
  </si>
  <si>
    <t>3. Doanh thu chai</t>
  </si>
  <si>
    <t>Triệu đ</t>
  </si>
  <si>
    <t>II - DOANH THU VẢY PET</t>
  </si>
  <si>
    <t>Thành phẩm (Vảy PET sau khi băm)</t>
  </si>
  <si>
    <t>Vảy PET B1</t>
  </si>
  <si>
    <t>Vảy PET B1 Không Phân Loại</t>
  </si>
  <si>
    <t>Vảy PET B1.3</t>
  </si>
  <si>
    <t>Vảy PET B2.1</t>
  </si>
  <si>
    <t>Vảy PET B2.2</t>
  </si>
  <si>
    <t>Vảy PET B3</t>
  </si>
  <si>
    <t>Vảy PET B4</t>
  </si>
  <si>
    <t>Vảy PET B5</t>
  </si>
  <si>
    <t>Vảy PET B6.1</t>
  </si>
  <si>
    <t>Vảy PET B6.2</t>
  </si>
  <si>
    <t>Vảy PET B7.1</t>
  </si>
  <si>
    <t>Vảy PET B7.2</t>
  </si>
  <si>
    <t>Vảy cổ chai PET</t>
  </si>
  <si>
    <t>Vảy Nắp HD ép các màu</t>
  </si>
  <si>
    <t>2. Giá bán vảy</t>
  </si>
  <si>
    <t>Nhóm vảy PET</t>
  </si>
  <si>
    <t>Thành phẩm vảy PET sau khi băm</t>
  </si>
  <si>
    <t>Đơn giá chai PET sau khi phân loại</t>
  </si>
  <si>
    <t>3. Doanh thu vảy PET</t>
  </si>
  <si>
    <t>III - DOANH THU VẢY HD</t>
  </si>
  <si>
    <t>Thành phẩm (Vảy sau khi phân loại)</t>
  </si>
  <si>
    <t>Lượng bán vảy HD</t>
  </si>
  <si>
    <t>Giá bán HD</t>
  </si>
  <si>
    <t>Doanh thu HD</t>
  </si>
  <si>
    <t>Logo CTY</t>
  </si>
  <si>
    <t>NHU CẦU MUA NGUYÊN VẬT LIỆU CHAI</t>
  </si>
  <si>
    <t>1. Số lượng</t>
  </si>
  <si>
    <t>Loại chai nguyên liệu</t>
  </si>
  <si>
    <t>i. Tỷ lệ chai</t>
  </si>
  <si>
    <t>Chai B0 - Xá tròn</t>
  </si>
  <si>
    <t>Chai B0 - Ép kiện</t>
  </si>
  <si>
    <t>Chai B1.4 (xô tuyển -&gt; ép kiện)</t>
  </si>
  <si>
    <t>Tổng:</t>
  </si>
  <si>
    <t>ii Số lượng chai</t>
  </si>
  <si>
    <t>Trạm</t>
  </si>
  <si>
    <t>Tổng mua / Năm</t>
  </si>
  <si>
    <t>Tổng mua / Tháng</t>
  </si>
  <si>
    <t>Đại Lộc</t>
  </si>
  <si>
    <t>Khánh Nga</t>
  </si>
  <si>
    <t>Đồng Lâm</t>
  </si>
  <si>
    <t xml:space="preserve">&lt;= Nhập sản lượng </t>
  </si>
  <si>
    <t>TỔNG CỘNG</t>
  </si>
  <si>
    <t>iii Số lượng và giá trị mua vảy HD</t>
  </si>
  <si>
    <t>Lượng mua NVL vảy HD</t>
  </si>
  <si>
    <t>Giá mua vảy HD</t>
  </si>
  <si>
    <t>Tổng giá trị HD</t>
  </si>
  <si>
    <t>2. Giá mua</t>
  </si>
  <si>
    <t>Giá chai</t>
  </si>
  <si>
    <t>Chi phí mua (các chính sách mua hàng)</t>
  </si>
  <si>
    <t>Chai B1.4 (xô tuyển)</t>
  </si>
  <si>
    <t>Giá mua bình quân</t>
  </si>
  <si>
    <t>3. Tổng giá trị mua</t>
  </si>
  <si>
    <t>4. Hiệu suất máy (1ca 8giờ x 4ca 1 ngày x 30 ngày 1 tháng)</t>
  </si>
  <si>
    <t>Hiệu suất máy - Tính trên NVL đầu vào</t>
  </si>
  <si>
    <t>Tổng sản lượng chai mua vào</t>
  </si>
  <si>
    <t>Tổng công suất máy (NVL)</t>
  </si>
  <si>
    <t>Hiệu suất máy - Tính trên Thành phẩm SX</t>
  </si>
  <si>
    <t>Tổng sản lượng Thành phẩm SX</t>
  </si>
  <si>
    <t>Tổng công suất máy (thành phẩm)</t>
  </si>
  <si>
    <t>5. Năng suất lao động (kg/người/tháng)</t>
  </si>
  <si>
    <t>Năng suất lao động (Thực tế/ Định mức)</t>
  </si>
  <si>
    <t>Năng suất lao động - Thực tế (tấn/người/tháng)</t>
  </si>
  <si>
    <t>Năng suất lao động - Định mức (tấn/người/tháng)</t>
  </si>
  <si>
    <t>I - TỶ LỆ HAO HỤT CHAI PET</t>
  </si>
  <si>
    <t>CHAI B0 - Xá tròn</t>
  </si>
  <si>
    <t>Nhãn</t>
  </si>
  <si>
    <t>Hao hụt vô hình (nước, đất, ..)</t>
  </si>
  <si>
    <t>Tạp chất (ly mũ, ống hút, PET màu, trắng sữa, chai dín nhớt, nylong ….: loại trên chuyền)</t>
  </si>
  <si>
    <t>Tổng</t>
  </si>
  <si>
    <t>CHAI B0 - Ép kiện</t>
  </si>
  <si>
    <t>CHAI B1.4 (XÔ TUYỂN)</t>
  </si>
  <si>
    <t>II - TỶ LỆ HAO HỤT VẢY PET</t>
  </si>
  <si>
    <t>Vảy - Băm B1</t>
  </si>
  <si>
    <t>Nắp tuyển nổi</t>
  </si>
  <si>
    <t>Bụi cám + nhãn</t>
  </si>
  <si>
    <t>Mấy kg</t>
  </si>
  <si>
    <t>Tổng hao hụt</t>
  </si>
  <si>
    <t>Tỷ lệ vảy thành phẩm</t>
  </si>
  <si>
    <t>Vảy - Băm B2/B3/B4/B5</t>
  </si>
  <si>
    <t>Vảy - Băm B6/B7</t>
  </si>
  <si>
    <t>Tỷ lệ vảy thành phẩm _ Vảy PET B6.2</t>
  </si>
  <si>
    <t>Tỷ lệ vảy thành phẩm - Vảy nắp tuyển nỗi</t>
  </si>
  <si>
    <t>Vảy - HD</t>
  </si>
  <si>
    <t>III - TỶ LỆ THÀNH PHẨM SAU KHI PHÂN LOẠI CHAI PET</t>
  </si>
  <si>
    <r>
      <t xml:space="preserve">1. Sản xuất từ chai PET </t>
    </r>
    <r>
      <rPr>
        <b/>
        <sz val="10"/>
        <color indexed="12"/>
        <rFont val="Arial"/>
        <family val="2"/>
      </rPr>
      <t>B0 - Xá tròn</t>
    </r>
  </si>
  <si>
    <r>
      <t xml:space="preserve">2. Sản xuất từ chai PET </t>
    </r>
    <r>
      <rPr>
        <b/>
        <sz val="10"/>
        <color indexed="12"/>
        <rFont val="Arial"/>
        <family val="2"/>
      </rPr>
      <t>B0 - Ép kiện</t>
    </r>
  </si>
  <si>
    <r>
      <t xml:space="preserve">3. Sản xuất từ chai PET </t>
    </r>
    <r>
      <rPr>
        <b/>
        <sz val="10"/>
        <color indexed="12"/>
        <rFont val="Arial"/>
        <family val="2"/>
      </rPr>
      <t>B1.4 (tuyển xô)</t>
    </r>
  </si>
  <si>
    <t>IV - TỶ LỆ CHAI PET CHUYỂN VÀO BĂM VẢY PET</t>
  </si>
  <si>
    <t>Thành phẩm (Vảy sau khi băm)</t>
  </si>
  <si>
    <t>V - TỶ LỆ HAO HỤT KHI BĂM VẢY PET</t>
  </si>
  <si>
    <t>I - THÀNH PHẨM SAU PHÂN LOẠI CHAI PET</t>
  </si>
  <si>
    <t>1.1 Sản xuất từ chai PET B0 - Xá tròn</t>
  </si>
  <si>
    <t>ĐVT: Tấn</t>
  </si>
  <si>
    <t>1.2 Sản xuất từ chai PET B0 - Ép kiện</t>
  </si>
  <si>
    <t>1.3 Sản xuất từ chai PET B1.4 (tuyển xô)</t>
  </si>
  <si>
    <t>1.4 Thành phẩm sau khi phân loại chai PET</t>
  </si>
  <si>
    <t>TỔNG (1+2)</t>
  </si>
  <si>
    <t>1.5 Thành phẩm chai PET bán về DTR</t>
  </si>
  <si>
    <t>TỔNG</t>
  </si>
  <si>
    <t>II - THÀNH PHẨM SAU KHI BĂM VẢY PET</t>
  </si>
  <si>
    <t>2.1 Thành phẩm chai PET đưa vào băm vảy PET</t>
  </si>
  <si>
    <t>2.2 Thành phẩm vảy PET bán về DTR</t>
  </si>
  <si>
    <t>III - THÀNH PHẨM SAU KHI PHÂN LOẠI VẢY HD</t>
  </si>
  <si>
    <t>3.1 Thành phẩm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</si>
  <si>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</si>
  <si>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</si>
  <si>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</si>
  <si>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</si>
  <si>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</si>
  <si>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</si>
  <si>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Nhóm hao hụt</t>
  </si>
  <si>
    <r>
      <t xml:space="preserve">Hao hụt từ sản xuất chai </t>
    </r>
    <r>
      <rPr>
        <b/>
        <sz val="10"/>
        <color indexed="12"/>
        <rFont val="Arial"/>
        <family val="2"/>
      </rPr>
      <t>B0 - Xá tròn</t>
    </r>
  </si>
  <si>
    <r>
      <t xml:space="preserve">Hao hụt từ sản xuất chai </t>
    </r>
    <r>
      <rPr>
        <b/>
        <sz val="10"/>
        <color indexed="12"/>
        <rFont val="Arial"/>
        <family val="2"/>
      </rPr>
      <t>B0 - Ép kiện</t>
    </r>
  </si>
  <si>
    <r>
      <t xml:space="preserve">Hao hụt từ Sản xuất từ chai </t>
    </r>
    <r>
      <rPr>
        <b/>
        <sz val="10"/>
        <color indexed="12"/>
        <rFont val="Arial"/>
        <family val="2"/>
      </rPr>
      <t>B1.4 (tuyển xô)</t>
    </r>
  </si>
  <si>
    <t>Hao hụt từ sản xuất Vảy</t>
  </si>
  <si>
    <t>KIỂM TRA</t>
  </si>
  <si>
    <t>Giá vốn NVL</t>
  </si>
  <si>
    <t>3=1+2</t>
  </si>
  <si>
    <t>Tổng giá vốn</t>
  </si>
  <si>
    <t>Giá mua</t>
  </si>
  <si>
    <t>5=4+3</t>
  </si>
  <si>
    <t>Kiểm tra chênh lệch Giá mua - Giá vốn</t>
  </si>
  <si>
    <t>Doanh thu chai PET</t>
  </si>
  <si>
    <t>Doanh thu vảy PET</t>
  </si>
  <si>
    <t>8=6+7</t>
  </si>
  <si>
    <t>Tổng doanh thu</t>
  </si>
  <si>
    <t>9=8-3</t>
  </si>
  <si>
    <t>Lợi nhuận gộp</t>
  </si>
  <si>
    <t>Sản lượng bán</t>
  </si>
  <si>
    <t>11=9:10</t>
  </si>
  <si>
    <t>LNG / kg</t>
  </si>
  <si>
    <t>Đồng/Kg</t>
  </si>
  <si>
    <t>I - CHI PHÍ SẢN XUẤT PET</t>
  </si>
  <si>
    <t>Dự phòng</t>
  </si>
  <si>
    <t>Chi tiết</t>
  </si>
  <si>
    <t>Tham chiếu</t>
  </si>
  <si>
    <t>% CP/DT 2026</t>
  </si>
  <si>
    <t>LUONG</t>
  </si>
  <si>
    <t>Chi phí đồng phục</t>
  </si>
  <si>
    <t>Phan bo</t>
  </si>
  <si>
    <t>???</t>
  </si>
  <si>
    <t>Chi phí y tế, BH sức khỏe</t>
  </si>
  <si>
    <t>Chi Phí Y Tế, BH Sức Khỏe, BH 24/24</t>
  </si>
  <si>
    <t>Chi phí điện sản xuất</t>
  </si>
  <si>
    <t>Direct Cost of Goods sold</t>
  </si>
  <si>
    <t>Dinh muc</t>
  </si>
  <si>
    <t>Chi phí vật liệu phục vụ SX</t>
  </si>
  <si>
    <t>Operating Supplies</t>
  </si>
  <si>
    <t>Dao tách nhãn chai PET, băm vảy PET</t>
  </si>
  <si>
    <t>Xử lý nước thải, bùn, nhãn chai PET</t>
  </si>
  <si>
    <t>Chi phí vật tư phân xưởng</t>
  </si>
  <si>
    <t>Chi phí xăng dầu xe du lịch, xe gắn máy, xe nâng</t>
  </si>
  <si>
    <t>Energy Expenses</t>
  </si>
  <si>
    <t xml:space="preserve">Xăng dầu xe nâng   </t>
  </si>
  <si>
    <t>BIẾN PHÍ_PHÂN LOẠI CHAI PET</t>
  </si>
  <si>
    <t>Trường hợp sản xuất 2 công đoạn: Phân loại chai và băm vảy thì chỉ tính sản lượng chai dùng dây đai</t>
  </si>
  <si>
    <t>Xử lý nhãn chai PET</t>
  </si>
  <si>
    <t>BIẾN PHÍ_BĂM VẢY PET</t>
  </si>
  <si>
    <t>6210000701</t>
  </si>
  <si>
    <t>ĐỊNH PHÍ</t>
  </si>
  <si>
    <t>Chi phí công cụ dụng cụ phục vụ SX</t>
  </si>
  <si>
    <t>Tools and Equipments</t>
  </si>
  <si>
    <t>BP Phat sinh</t>
  </si>
  <si>
    <t>Chi phí nước sinh hoạt</t>
  </si>
  <si>
    <t>Tiền nước uống</t>
  </si>
  <si>
    <t>Miscellaneous Expenses</t>
  </si>
  <si>
    <t>Chi phí dịch vụ môi trường</t>
  </si>
  <si>
    <t>Environmental Expenses</t>
  </si>
  <si>
    <t>Chi phí thuê nhà, văn phòng, xưởng, kho</t>
  </si>
  <si>
    <t>Building and structures rent</t>
  </si>
  <si>
    <t>Chi phí bằng tiền khác</t>
  </si>
  <si>
    <t>6277004902</t>
  </si>
  <si>
    <t>6277003603</t>
  </si>
  <si>
    <t>Chi Phí Bảo Trì</t>
  </si>
  <si>
    <t>Repairs and Maintenance Expenses</t>
  </si>
  <si>
    <t>Chi phí bảo trì - Xuất vật tư</t>
  </si>
  <si>
    <t>6277004904</t>
  </si>
  <si>
    <t>Bảo trì IT</t>
  </si>
  <si>
    <t>Information Technology - IT</t>
  </si>
  <si>
    <t>Chi phí bảo trì - DV bên ngoài</t>
  </si>
  <si>
    <t>6273006601</t>
  </si>
  <si>
    <t>Xây Dựng, Sửa Chữa</t>
  </si>
  <si>
    <t>Chi phí xây dựng, sửa chữa nhà xưởng, văn phòng</t>
  </si>
  <si>
    <t>Chi phi sửa chữa</t>
  </si>
  <si>
    <t>Chi phí sửa chữa, bảo trì phương tiện vận tải</t>
  </si>
  <si>
    <t>Chi phí bảo hiểm tài sản</t>
  </si>
  <si>
    <t>Insurance Expenses</t>
  </si>
  <si>
    <t>Phân bổ công cụ dụng cụ</t>
  </si>
  <si>
    <t>Phân bổ công cụ dụng cụ, trừ dao</t>
  </si>
  <si>
    <t>6273002402</t>
  </si>
  <si>
    <t>Phí kiểm định kỹ thuật</t>
  </si>
  <si>
    <t>Calibration,Testing&amp;Quality Control Exp.</t>
  </si>
  <si>
    <t>Chi phí Khấu hao</t>
  </si>
  <si>
    <t>Depreciation</t>
  </si>
  <si>
    <t>Khau hao</t>
  </si>
  <si>
    <t>I+II</t>
  </si>
  <si>
    <t>Tổng CP_Sản xuất</t>
  </si>
  <si>
    <t>II - CHI PHÍ SẢN XUẤT - HD</t>
  </si>
  <si>
    <t>Chi Phí_L5 (Cost Group 2 file NS2026)</t>
  </si>
  <si>
    <t>6277003101</t>
  </si>
  <si>
    <t>Công Ty TNHH Thu Mua Phế Liệu Đại Lộc</t>
  </si>
  <si>
    <t>KẾ HOẠCH NGÂN SÁCH 2026</t>
  </si>
  <si>
    <t>NGÂN SÁCH CHI PHÍ PHÂN BỔ HÀNG THÁNG</t>
  </si>
  <si>
    <t>Tỷ giá</t>
  </si>
  <si>
    <t>Xem MD</t>
  </si>
  <si>
    <t>Xem DATA Phan bo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</si>
  <si>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</si>
  <si>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</si>
  <si>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</si>
  <si>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</si>
  <si>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</si>
  <si>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</si>
  <si>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</si>
  <si>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</si>
  <si>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</si>
  <si>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</si>
  <si>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</si>
  <si>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</si>
  <si>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</si>
  <si>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</si>
  <si>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</si>
  <si>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</si>
  <si>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</si>
  <si>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</si>
  <si>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</si>
  <si>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</si>
  <si>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</si>
  <si>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</si>
  <si>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Tên tài sản</t>
  </si>
  <si>
    <t>Nhóm tài khoản</t>
  </si>
  <si>
    <t>Giá trị nguyên giá</t>
  </si>
  <si>
    <t>Giá trị đã khấu hao</t>
  </si>
  <si>
    <t>Giá trị còn lại</t>
  </si>
  <si>
    <t>Giá trị còn lại cuối năm 2026</t>
  </si>
  <si>
    <t>I - CHI PHÍ TỪ NĂM TRƯỚC CHUYỂN SANG</t>
  </si>
  <si>
    <t>Nội địa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</si>
  <si>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</si>
  <si>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</si>
  <si>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</si>
  <si>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</si>
  <si>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</si>
  <si>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</si>
  <si>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</si>
  <si>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</si>
  <si>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</si>
  <si>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</si>
  <si>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</si>
  <si>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</si>
  <si>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</si>
  <si>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</si>
  <si>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</si>
  <si>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</si>
  <si>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</si>
  <si>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BGD</t>
  </si>
  <si>
    <t>II - CH PHÍ PHÁT SINH NĂM 2026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</si>
  <si>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</si>
  <si>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</si>
  <si>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</si>
  <si>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</si>
  <si>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</si>
  <si>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</si>
  <si>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</si>
  <si>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</si>
  <si>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</si>
  <si>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TỔNG CỘNG PHÂN BỔ CPTT_SX</t>
  </si>
  <si>
    <t>TỔNG CỘNG PHÂN BỔ CPTT_QL</t>
  </si>
  <si>
    <t>TỔNG CỘNG PHÂN BỔ CPTT</t>
  </si>
  <si>
    <t>6272002101</t>
  </si>
  <si>
    <t>6277003803</t>
  </si>
  <si>
    <t>6427003101</t>
  </si>
  <si>
    <t>6423005101</t>
  </si>
  <si>
    <t>6421003001</t>
  </si>
  <si>
    <t>6271003001</t>
  </si>
  <si>
    <t>6427002804</t>
  </si>
  <si>
    <t>6277002804</t>
  </si>
  <si>
    <t>6427001802</t>
  </si>
  <si>
    <t>6427005801</t>
  </si>
  <si>
    <t>6277005001</t>
  </si>
  <si>
    <t>Chi phí thuê xe đưa rước</t>
  </si>
  <si>
    <t>6427003604</t>
  </si>
  <si>
    <t>6427004903</t>
  </si>
  <si>
    <t>6427004902</t>
  </si>
  <si>
    <t>6428007201</t>
  </si>
  <si>
    <t>6427002001</t>
  </si>
  <si>
    <t>6277003702</t>
  </si>
  <si>
    <t>Sàn nhập liệu (inox 304)</t>
  </si>
  <si>
    <t>Chi phi làm máng hứng máng trược inox 304</t>
  </si>
  <si>
    <t>Máy phá kiện</t>
  </si>
  <si>
    <t>Cover an toàn che chắn xích</t>
  </si>
  <si>
    <t>Cost Center</t>
  </si>
  <si>
    <t/>
  </si>
  <si>
    <t>1002601300</t>
  </si>
  <si>
    <t>1002603400</t>
  </si>
  <si>
    <t>1002603100</t>
  </si>
  <si>
    <t>1002603500</t>
  </si>
  <si>
    <t>1002602200</t>
  </si>
  <si>
    <t>1002404000</t>
  </si>
  <si>
    <t>1002602300</t>
  </si>
  <si>
    <t>1002603200</t>
  </si>
  <si>
    <t>6277002204</t>
  </si>
  <si>
    <t>6273006501</t>
  </si>
  <si>
    <t>6273001908</t>
  </si>
  <si>
    <t>6278007201</t>
  </si>
  <si>
    <t>6273002001</t>
  </si>
  <si>
    <t>6273000100</t>
  </si>
  <si>
    <t>6277006501</t>
  </si>
  <si>
    <t>6427004904</t>
  </si>
  <si>
    <t>6273003002</t>
  </si>
  <si>
    <t>Chi phí đồ BHLĐ</t>
  </si>
  <si>
    <t>6423001908</t>
  </si>
  <si>
    <t>6427006501</t>
  </si>
  <si>
    <t>6423002402</t>
  </si>
  <si>
    <t>6427003302</t>
  </si>
  <si>
    <t>Chi phí đào tạo</t>
  </si>
  <si>
    <t>1002203000</t>
  </si>
  <si>
    <t>Chi phí nâng cấp, cải tạo, chế tạo</t>
  </si>
  <si>
    <t>Internet</t>
  </si>
  <si>
    <t>96</t>
  </si>
  <si>
    <t>6220002601</t>
  </si>
  <si>
    <t>6271002604</t>
  </si>
  <si>
    <t>6220002602</t>
  </si>
  <si>
    <t>6220002806</t>
  </si>
  <si>
    <t>6220003001</t>
  </si>
  <si>
    <t>6220003201</t>
  </si>
  <si>
    <t>6220003401</t>
  </si>
  <si>
    <t>6271002605</t>
  </si>
  <si>
    <t>6421002806</t>
  </si>
  <si>
    <t>6271002806</t>
  </si>
  <si>
    <t>6271003202</t>
  </si>
  <si>
    <t>6271003401</t>
  </si>
  <si>
    <t>6272000100</t>
  </si>
  <si>
    <t>6274001903</t>
  </si>
  <si>
    <t>Khấu hao máy móc thiết bị chính</t>
  </si>
  <si>
    <t>6272003502</t>
  </si>
  <si>
    <t>6273005101</t>
  </si>
  <si>
    <t>Chi phí in ấn, VPP</t>
  </si>
  <si>
    <t>6274001901</t>
  </si>
  <si>
    <t>1002603800</t>
  </si>
  <si>
    <t>1002603600</t>
  </si>
  <si>
    <t>6274001904</t>
  </si>
  <si>
    <t>6274001905</t>
  </si>
  <si>
    <t>6274001906</t>
  </si>
  <si>
    <t>6274001909</t>
  </si>
  <si>
    <t>6275001801</t>
  </si>
  <si>
    <t>6275001803</t>
  </si>
  <si>
    <t>84</t>
  </si>
  <si>
    <t>6417003602</t>
  </si>
  <si>
    <t>6421002604</t>
  </si>
  <si>
    <t>6421002605</t>
  </si>
  <si>
    <t>6421003202</t>
  </si>
  <si>
    <t>6421003401</t>
  </si>
  <si>
    <t>6424001907</t>
  </si>
  <si>
    <t>6425006101</t>
  </si>
  <si>
    <t>6427003702</t>
  </si>
  <si>
    <t>6427004804</t>
  </si>
  <si>
    <t>6427004901</t>
  </si>
  <si>
    <t>6427005501</t>
  </si>
  <si>
    <t>6427005601</t>
  </si>
  <si>
    <t>6427005602</t>
  </si>
  <si>
    <t>6427005701</t>
  </si>
  <si>
    <t>6427005702</t>
  </si>
  <si>
    <t>Máy móc, thiết bị</t>
  </si>
  <si>
    <t>6278004805</t>
  </si>
  <si>
    <t>6427005102</t>
  </si>
  <si>
    <t>Chi phí mực in, mực photo</t>
  </si>
  <si>
    <t>6427002301</t>
  </si>
  <si>
    <t>6428002402</t>
  </si>
  <si>
    <t>6278002101</t>
  </si>
  <si>
    <t>6272002201</t>
  </si>
  <si>
    <t>6418004102</t>
  </si>
  <si>
    <t>6417005001</t>
  </si>
  <si>
    <t>6418003901</t>
  </si>
  <si>
    <t>Thuê xe ngoài (taxi, du lịch)</t>
  </si>
  <si>
    <t>6422003502</t>
  </si>
  <si>
    <t>6423006501</t>
  </si>
  <si>
    <t>6427002201</t>
  </si>
  <si>
    <t>Chi phí sửa chữa nhỏ</t>
  </si>
  <si>
    <t>Vé bay, tàu, xe, taxi</t>
  </si>
  <si>
    <t>6427003801</t>
  </si>
  <si>
    <t>6428004302</t>
  </si>
  <si>
    <t>Chi phí hiếu hỷ, phúc lợi khác NV</t>
  </si>
  <si>
    <t>Khách sạn</t>
  </si>
  <si>
    <t>BHXH, BHYT, KPCĐ, BHTN</t>
  </si>
  <si>
    <t>6272002503</t>
  </si>
  <si>
    <t>6277005102</t>
  </si>
  <si>
    <t>CTY NGUYÊN TRƯỜNG</t>
  </si>
  <si>
    <t>6278005101</t>
  </si>
  <si>
    <t>Thuê xe giao hàng</t>
  </si>
  <si>
    <t>6417003701</t>
  </si>
  <si>
    <t>6427005001</t>
  </si>
  <si>
    <t>6418003701</t>
  </si>
  <si>
    <t>6421002901</t>
  </si>
  <si>
    <t>6422004805</t>
  </si>
  <si>
    <t>6423003002</t>
  </si>
  <si>
    <t>6428005101</t>
  </si>
  <si>
    <t>6424001904</t>
  </si>
  <si>
    <t>6427004603</t>
  </si>
  <si>
    <t>Chi phí ngân hàng</t>
  </si>
  <si>
    <t>6427005803</t>
  </si>
  <si>
    <t>6427006101</t>
  </si>
  <si>
    <t>6428004601</t>
  </si>
  <si>
    <t>6428005601</t>
  </si>
  <si>
    <t>6428005703</t>
  </si>
  <si>
    <t>CTY HOÀNG GIA LÂM</t>
  </si>
  <si>
    <t>CTY TRÍ VIỆT</t>
  </si>
  <si>
    <t>I - CHI PHÍ BÁN HÀNG PET</t>
  </si>
  <si>
    <t>Domestic Freight</t>
  </si>
  <si>
    <t>Thuê xe vận chuyển bán Chai PET</t>
  </si>
  <si>
    <t>Thuê xe vận chuyển bán Vảy PET</t>
  </si>
  <si>
    <t>Tổng CP_Bán hàng</t>
  </si>
  <si>
    <t>II - CHI PHÍ BÁN HÀNG HD</t>
  </si>
  <si>
    <t>Thuê xe vận chuyển bán vảy HD</t>
  </si>
  <si>
    <t>III CHI PHÍ QUẢN LÝ</t>
  </si>
  <si>
    <t>Gasoline</t>
  </si>
  <si>
    <t>Chi phí CCDC, thiết bị - Phục vụ quản lý</t>
  </si>
  <si>
    <t>Chi phí bảo trì</t>
  </si>
  <si>
    <t>Chi phí xây dựng sửa chữa VP</t>
  </si>
  <si>
    <t>Chi phí công chứng, sao y, thuế khác</t>
  </si>
  <si>
    <t>Government Taxes, Licenses and Other Fee</t>
  </si>
  <si>
    <t>Dự phòng nợ khó đòi</t>
  </si>
  <si>
    <t>Doubtful Debts and Bad Debts Expenses</t>
  </si>
  <si>
    <t>Chi phí điện quản lý</t>
  </si>
  <si>
    <t>Chi phí điện văn phòng</t>
  </si>
  <si>
    <t>Employees Development Expenses</t>
  </si>
  <si>
    <t>Chi phí tuyển dụng</t>
  </si>
  <si>
    <t>HR management fee</t>
  </si>
  <si>
    <t>Chi phí gởi xe du lịch, xe gắn máy</t>
  </si>
  <si>
    <t>Phí cầu đường xe</t>
  </si>
  <si>
    <t>Toll way fee</t>
  </si>
  <si>
    <t>Phí đăng kiểm, kiểm định xe</t>
  </si>
  <si>
    <t>Chi phí ấn phẩm: Catalogue, tờ rơi</t>
  </si>
  <si>
    <t>Advertising Expenses</t>
  </si>
  <si>
    <t>Chi phí nghỉ mát, du lịch</t>
  </si>
  <si>
    <t>Chi phí hội nghị, hội thảo, hội họp</t>
  </si>
  <si>
    <t>Chi phí hội nghị, hội thảo</t>
  </si>
  <si>
    <t>Chi phí hội nghị khách hàng</t>
  </si>
  <si>
    <t>Tài trợ thương hiệu Duy Tân</t>
  </si>
  <si>
    <t>Chi phí bưu phẩm</t>
  </si>
  <si>
    <t>Communication and Mailing Expenses</t>
  </si>
  <si>
    <t>Điện thoại bàn</t>
  </si>
  <si>
    <t>Điện thoại di động</t>
  </si>
  <si>
    <t>Chi phí internet, điện thoại, CPN</t>
  </si>
  <si>
    <t>Bank Charges</t>
  </si>
  <si>
    <t>Chi phí tiếp khách</t>
  </si>
  <si>
    <t>Representation &amp; Entertainment</t>
  </si>
  <si>
    <t>Chi phí tiệc, phúc lợi</t>
  </si>
  <si>
    <t>Per Diem, Traveling and Others Expense-Local</t>
  </si>
  <si>
    <t>Lodging-Local</t>
  </si>
  <si>
    <t>Chi phí công tác</t>
  </si>
  <si>
    <t>Chi phí dịch vụ, tư vấn</t>
  </si>
  <si>
    <t>Other professional fee</t>
  </si>
  <si>
    <t>Chi phí bảo vệ</t>
  </si>
  <si>
    <t>Chi phí kiểm toán</t>
  </si>
  <si>
    <t>Audit fee</t>
  </si>
  <si>
    <t>Chi phí trang trí văn phòng</t>
  </si>
  <si>
    <t>Tiền cà phê, bánh phòng họp</t>
  </si>
  <si>
    <t>Chi phí phát triển sản phẩm, thị trường</t>
  </si>
  <si>
    <t>Research and Development expenses</t>
  </si>
  <si>
    <t>Chi phí bồi thường, nộp phạt</t>
  </si>
  <si>
    <t>Chi phí ủng hộ, hỗ trợ, tài trợ</t>
  </si>
  <si>
    <t>Donation</t>
  </si>
  <si>
    <t>Chi phí mua mẫu</t>
  </si>
  <si>
    <t>Chi phí ăn uống</t>
  </si>
  <si>
    <t>Chi phí trợ cấp thôi việc - Gián tiếp</t>
  </si>
  <si>
    <t>Tổng CP_Quản lý</t>
  </si>
  <si>
    <t>PHÂN TÍCH CHI PHÍ PHỤC VỤ SXKD / THÀNH PHẨM SẢN XUẤT</t>
  </si>
  <si>
    <t>ĐVT: Đồng/Kg</t>
  </si>
  <si>
    <t>II - CHI PHÍ BÁN HÀNG</t>
  </si>
  <si>
    <t>Thuê xe vận chuyển bán Vảy HD</t>
  </si>
  <si>
    <t>IV=I+II+III</t>
  </si>
  <si>
    <t>TỔNG CHI PHÍ</t>
  </si>
  <si>
    <t>NGÂN SÁCH CAPEX VÀ XÂY DỰNG CƠ BẢN</t>
  </si>
  <si>
    <t>I - TÀI SẢN CỐ ĐỊNH TỪ NĂM TRƯỚC CHUYỂN SANG</t>
  </si>
  <si>
    <t>Chuyền phân loại chai PET số 01</t>
  </si>
  <si>
    <t>Depreciation-PPE-Machinery and equipment</t>
  </si>
  <si>
    <t>CTY JAIHO</t>
  </si>
  <si>
    <t>60</t>
  </si>
  <si>
    <t>TSCĐ hữu hình</t>
  </si>
  <si>
    <t xml:space="preserve"> Chuyền xử lý PET 1</t>
  </si>
  <si>
    <t>MÁY ÉP KIỆN NGANG (1)-CTY JAIHO</t>
  </si>
  <si>
    <t>CTY PULIAN LA</t>
  </si>
  <si>
    <t>DÀN PHÂN LOẠI (1)-PULIAN LA</t>
  </si>
  <si>
    <t>MÁY TÁCH NHÃN CHAI ÉP KIỆN (2)-PULIAN LA</t>
  </si>
  <si>
    <t>CTY BA KHÍA</t>
  </si>
  <si>
    <t>MÁY TÁCH NHÃN CHAI PET EK-BA KHÍA</t>
  </si>
  <si>
    <t>Chuyền phân loại chai PET số 02</t>
  </si>
  <si>
    <t xml:space="preserve"> Chuyền xử lý PET 2</t>
  </si>
  <si>
    <t>MÁY TÁCH NHÃN CHAI PHỒNG (1)-PULIAN LA</t>
  </si>
  <si>
    <t>104000001</t>
  </si>
  <si>
    <t>CTY KHÁNH NGA</t>
  </si>
  <si>
    <t>DÀN PHÂN LOẠI (2)-KHÁNH NGA</t>
  </si>
  <si>
    <t>104000005</t>
  </si>
  <si>
    <t>NMTC DUY TÂN</t>
  </si>
  <si>
    <t>MÁY ÉP KIỆN NGANG (2)-NMTC DUY TÂN</t>
  </si>
  <si>
    <t>104000006</t>
  </si>
  <si>
    <t>49</t>
  </si>
  <si>
    <t>Máy tách nhãn PVN-600,B.Tải nạp liệu,BTải PL-DTR</t>
  </si>
  <si>
    <t>104000023</t>
  </si>
  <si>
    <t>CTY PLENMA</t>
  </si>
  <si>
    <t xml:space="preserve"> Khối SX - Xưởng 2</t>
  </si>
  <si>
    <t>HỆ THỐNG LỒNG CHỨA CHAI B0</t>
  </si>
  <si>
    <t>104000026</t>
  </si>
  <si>
    <t>CHUYỀN CAMERA NHẬN DIỆN VÀ THỐNG KÊ CHAI</t>
  </si>
  <si>
    <t>104000025</t>
  </si>
  <si>
    <t>Hệ thống điện</t>
  </si>
  <si>
    <t>Hệ thống PCCC</t>
  </si>
  <si>
    <t>MMTB - Khác</t>
  </si>
  <si>
    <t>Khấu hao máy móc thiết bị phụ</t>
  </si>
  <si>
    <t xml:space="preserve"> Khối SX - Xưởng 3</t>
  </si>
  <si>
    <t>MÁY NÉN KHÍ-CTY NGUYÊN TRƯỜNG</t>
  </si>
  <si>
    <t>CTY ĐỒNG LÂM</t>
  </si>
  <si>
    <t>22</t>
  </si>
  <si>
    <t>Máy nghiền nhựa HGD-800 (máy băm dao phiến)</t>
  </si>
  <si>
    <t>CTY KỸ NGHỆ XANH VN</t>
  </si>
  <si>
    <t>MÁY MÀI DAO TỰ ĐỘNG MODEL:GM-HT2000-GREENMECH</t>
  </si>
  <si>
    <t>HỆ THỐNG THIẾT BỊ ĐIỆN DI DỜI CHUYỀN FS GIAI ĐOẠN2</t>
  </si>
  <si>
    <t>CTY LÊ ÁNH VIỆT</t>
  </si>
  <si>
    <t>48</t>
  </si>
  <si>
    <t>TANK INOX, LỌC CÁM CHO DÀN FS</t>
  </si>
  <si>
    <t>Khấu hao TSCĐ khác</t>
  </si>
  <si>
    <t>CTY CARNO VN</t>
  </si>
  <si>
    <t>Khối SX - Kỹ thuật</t>
  </si>
  <si>
    <t>MÁY MÀI DAO BĂM ZMB1-700/380-CTY CARNO VN</t>
  </si>
  <si>
    <t>Máy móc, thiết bị - SX 627</t>
  </si>
  <si>
    <t>CÔNG TY VIỆT MỸ</t>
  </si>
  <si>
    <t>Logistics Kho</t>
  </si>
  <si>
    <t>THIẾT BỊ CÂN XE-HĐMB 19/2022/HĐMB-DLO</t>
  </si>
  <si>
    <t>Thiết bị, dụng cụ quản lý - SX 627</t>
  </si>
  <si>
    <t>Khấu hao thiết bị văn phòng</t>
  </si>
  <si>
    <t>Xưởng sản xuất PET</t>
  </si>
  <si>
    <t>XDCB - Xưởng 1</t>
  </si>
  <si>
    <t>Khấu hao nhà xưởng</t>
  </si>
  <si>
    <t>Depreciation-PPE-Building and structures</t>
  </si>
  <si>
    <t>CTY TOÀN PHÁT</t>
  </si>
  <si>
    <t>HỆ THỐNG PCCC XƯỞNG 2-CTY TOÀN PHÁT</t>
  </si>
  <si>
    <t>HỆ THỐNG PCCC XƯỞNG 3-CTY TOÀN PHÁT</t>
  </si>
  <si>
    <t>CTY DUY TRẦN, LỌC PHƯƠNG TÂY</t>
  </si>
  <si>
    <t>HỆ THỐNG XỬ LÝ NƯỚC THẢI XƯỞNG 3</t>
  </si>
  <si>
    <t>XDCB - Xưởng 3</t>
  </si>
  <si>
    <t>XDCB - Xưởng 4</t>
  </si>
  <si>
    <t>XDCB - Hệ thống thoát nước</t>
  </si>
  <si>
    <t>Xe nâng - NXH</t>
  </si>
  <si>
    <t>Khấu hao phương tiện đi lại, vận tải</t>
  </si>
  <si>
    <t>Depreciation-PPE-Transportation and equipment</t>
  </si>
  <si>
    <t>Xe nâng dầu 2.5 Tấn Komatsu (Xe số 20) - DTR</t>
  </si>
  <si>
    <t>107000006</t>
  </si>
  <si>
    <t>72</t>
  </si>
  <si>
    <t>XE NÂNG TOYOTA MODEL 52-8FD30.SN:37419-HGL</t>
  </si>
  <si>
    <t>107000004</t>
  </si>
  <si>
    <t>Xe nâng - Sản xuất</t>
  </si>
  <si>
    <t>24</t>
  </si>
  <si>
    <t>Xe nâng dầu 2.5 Tấn TCM FD25T3 (Xe số 6)-DTR</t>
  </si>
  <si>
    <t>107000005</t>
  </si>
  <si>
    <t>CTY VIỆT THÀNH</t>
  </si>
  <si>
    <t>Cầu dẫn xe nâng Model : Vramp-10T-S</t>
  </si>
  <si>
    <t>107000001</t>
  </si>
  <si>
    <t>CTY MANOVAT</t>
  </si>
  <si>
    <t>TSCĐ-P.TIỆN VẬN TẢI-XE NÂNG TOYOTA 62-8FD25</t>
  </si>
  <si>
    <t>107000003</t>
  </si>
  <si>
    <t xml:space="preserve">CTY XE NÂNG VIỆT    </t>
  </si>
  <si>
    <t>Xe nâng đã qua sử dụng hiệu TCM (UNI Cariess) Mode</t>
  </si>
  <si>
    <t>107000000</t>
  </si>
  <si>
    <t>XDCB - Quản lý</t>
  </si>
  <si>
    <t>HỆ THỐNG CAMERA XƯỞNG 2-CTY TRÍ VIỆT</t>
  </si>
  <si>
    <t>HỆ THỐNG CAMERA XƯỞNG 3-CTY TRÍ VIỆT</t>
  </si>
  <si>
    <t>Phần mềm kế toán</t>
  </si>
  <si>
    <t>Khấu hao TSCĐ vô hình (Phần mềm)</t>
  </si>
  <si>
    <t>Amortization of Software licenses</t>
  </si>
  <si>
    <t>CTY TNHH STAND DATA</t>
  </si>
  <si>
    <t>TSCĐ vô hình</t>
  </si>
  <si>
    <t>Tài chính Kế toán</t>
  </si>
  <si>
    <t>TSCĐ VÔ HÌNH : CHI PHÍ TRIỂN KHAI SAP</t>
  </si>
  <si>
    <t>Chuyền Băm PET số 01</t>
  </si>
  <si>
    <t>Chuyền Băm PET</t>
  </si>
  <si>
    <t xml:space="preserve"> RỬA-BĂM-TÁCH MÀU FS</t>
  </si>
  <si>
    <t>DÀN BĂM RỬA FS HDPE-MÁY TÁCH MÀU-ĐỒNG LÂM</t>
  </si>
  <si>
    <t>104000007</t>
  </si>
  <si>
    <t>MÁY BĂM TỐC ĐỘ NHANH A500SP-PULIAN LA</t>
  </si>
  <si>
    <t>104000009</t>
  </si>
  <si>
    <t>CTY HOÀNG THIÊN LONG</t>
  </si>
  <si>
    <t>Máy phát hiện kim loại Rapid Vario FS-70-CHUYỀN FS</t>
  </si>
  <si>
    <t>104000011</t>
  </si>
  <si>
    <t>Máy phát hiện kim loại băng tải DLS -CHUYỀN FS</t>
  </si>
  <si>
    <t>104000012</t>
  </si>
  <si>
    <t>SÀNG RUNG P-SRT-1000-PULIAN LA</t>
  </si>
  <si>
    <t>104000015</t>
  </si>
  <si>
    <t>CTY IMAG</t>
  </si>
  <si>
    <t>THIẾT BỊ NAM CHÂM LỌC SẮT MÁY BĂM FS (BĂM PET)</t>
  </si>
  <si>
    <t>104600000</t>
  </si>
  <si>
    <t>CTY THÀNH CÔNG</t>
  </si>
  <si>
    <t>VÍT TẢI LẤY LIỆU (DI DỜI CHUYỀN FS GĐ 2-X3 VỀ X2)</t>
  </si>
  <si>
    <t>104600001</t>
  </si>
  <si>
    <t>CTY  NAM CHÂM MAGTA</t>
  </si>
  <si>
    <t>NAM CHÂM LỌC SẮT CHUYỀN FS - CTY MAGTA</t>
  </si>
  <si>
    <t>104600003</t>
  </si>
  <si>
    <t>VẬT TƯ DI DỜI, LẮP ĐẶT CHUYỀN FS-GĐ1</t>
  </si>
  <si>
    <t>104600004</t>
  </si>
  <si>
    <t>Chuyên Băm HDPE 01</t>
  </si>
  <si>
    <t>Chuyền Băm HDPE</t>
  </si>
  <si>
    <t>CTY PULIAN INTERNATIONAL</t>
  </si>
  <si>
    <t xml:space="preserve"> Tạo vảy HDPE PULIAN</t>
  </si>
  <si>
    <t>DÀN TẠO VẢY HDPE-PULIAN INTERNATIONAL</t>
  </si>
  <si>
    <t xml:space="preserve"> TÁCH MÀU PULIAN</t>
  </si>
  <si>
    <t>Máy tách màu Taiho Model: 6SXM-1008FS+(02)-NCC DTR</t>
  </si>
  <si>
    <t xml:space="preserve"> C.Rửa vảy HDPE DEMO</t>
  </si>
  <si>
    <t>CHUYỀN RỬA DEMO HDPE - CTY JAIHO</t>
  </si>
  <si>
    <t>NAM CHÂM PHÂN LOẠI KIM LOẠI CHUYỀN HDPE PULIAN</t>
  </si>
  <si>
    <t>Chuyên Dây Đai PET</t>
  </si>
  <si>
    <t>Nhập Khẩu</t>
  </si>
  <si>
    <t>JWELL</t>
  </si>
  <si>
    <t>JEWLL</t>
  </si>
  <si>
    <t>Tạo dây Dai PET</t>
  </si>
  <si>
    <t>Sesotec</t>
  </si>
  <si>
    <t>SESOTEC</t>
  </si>
  <si>
    <t>Dongguan</t>
  </si>
  <si>
    <t>Nội Địa</t>
  </si>
  <si>
    <t>Hoàng Tiến Phát</t>
  </si>
  <si>
    <t>Hoàng TIến Phát</t>
  </si>
  <si>
    <t>Thịnh Phát, AE</t>
  </si>
  <si>
    <t>Khang Thành, Lê Quốc</t>
  </si>
  <si>
    <t>Hệ thống hơi</t>
  </si>
  <si>
    <t>Hoàng Tấn An</t>
  </si>
  <si>
    <t>III - TÀI SẢN CỐ ĐỊNH ĐẦU TƯ NĂM 2026</t>
  </si>
  <si>
    <t>Kỹ Thuật</t>
  </si>
  <si>
    <t>Chuyền phân loại chai PET số 03</t>
  </si>
  <si>
    <t xml:space="preserve"> Plenma </t>
  </si>
  <si>
    <t>Băng tải đứng cấp liệu máy tách nhãn</t>
  </si>
  <si>
    <t>Sàn phân loai sau tách nhãn</t>
  </si>
  <si>
    <t>Băng tải cấp liệu long chứa</t>
  </si>
  <si>
    <t>Phòng Tiêu Âm , đạt được độ ồn đứng cách phòng ≤85</t>
  </si>
  <si>
    <t>Nhập khẩu</t>
  </si>
  <si>
    <t>Băng tải phụ cấp liệu cho máy ép kiện</t>
  </si>
  <si>
    <t>Giấy Phép môi trường</t>
  </si>
  <si>
    <t>TỔNG CỘNG KHẤU HAO TSCĐ_SX</t>
  </si>
  <si>
    <t>Khấu Hao chuyền Phân loại</t>
  </si>
  <si>
    <t>Khấu hao chuyền Băm PET</t>
  </si>
  <si>
    <t>Khấu hao chuyền Băm HD</t>
  </si>
  <si>
    <t>Khấu hao chuyền Dây Đai</t>
  </si>
  <si>
    <t>Khấu Hao xưởng</t>
  </si>
  <si>
    <t>TỔNG CỘNG KHẤU HAO TSCĐ_QL</t>
  </si>
  <si>
    <t>TỔNG CỘNG KHẤU HAO TSCĐ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</si>
  <si>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</si>
  <si>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</si>
  <si>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</si>
  <si>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</si>
  <si>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</si>
  <si>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</si>
  <si>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</si>
  <si>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</si>
  <si>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</si>
  <si>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</si>
  <si>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</si>
  <si>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</si>
  <si>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</si>
  <si>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</si>
  <si>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</si>
  <si>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</si>
  <si>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</si>
  <si>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</si>
  <si>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</si>
  <si>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</si>
  <si>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</si>
  <si>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</si>
  <si>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</si>
  <si>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</si>
  <si>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</si>
  <si>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</si>
  <si>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</si>
  <si>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</si>
  <si>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</si>
  <si>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</si>
  <si>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</si>
  <si>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</si>
  <si>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</si>
  <si>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</si>
  <si>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</si>
  <si>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</si>
  <si>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</si>
  <si>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</si>
  <si>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</si>
  <si>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</si>
  <si>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</si>
  <si>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</si>
  <si>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</si>
  <si>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</si>
  <si>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</si>
  <si>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</si>
  <si>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</si>
  <si>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</si>
  <si>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</si>
  <si>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</si>
  <si>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</si>
  <si>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Mã tài khoản_CDPS (3 Trạm)</t>
  </si>
  <si>
    <t>Tên tài khoản (3 Trạm)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</si>
  <si>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</si>
  <si>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</si>
  <si>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</si>
  <si>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</si>
  <si>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</si>
  <si>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</si>
  <si>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</si>
  <si>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</si>
  <si>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</si>
  <si>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</si>
  <si>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</si>
  <si>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</si>
  <si>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</si>
  <si>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</si>
  <si>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</si>
  <si>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</si>
  <si>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</si>
  <si>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</si>
  <si>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</si>
  <si>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</si>
  <si>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</si>
  <si>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</si>
  <si>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DB09.2025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</si>
  <si>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</si>
  <si>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</si>
  <si>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</si>
  <si>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</si>
  <si>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</si>
  <si>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</si>
  <si>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</si>
  <si>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</si>
  <si>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CP_0026.01</t>
  </si>
  <si>
    <t>Chi Phí Lương Chính - Trực Tiếp</t>
  </si>
  <si>
    <t>CP_0026.02</t>
  </si>
  <si>
    <t>Chi Phí Lương T13, Phép Năm - Trực Tiếp</t>
  </si>
  <si>
    <t>03-LUONGTT_03</t>
  </si>
  <si>
    <t>CP_0034.01</t>
  </si>
  <si>
    <t>02-LUONGTT_02</t>
  </si>
  <si>
    <t>Lương Ngoài giờ-TT</t>
  </si>
  <si>
    <t>6220002701</t>
  </si>
  <si>
    <t>CP_0027.01</t>
  </si>
  <si>
    <t>Chi Phí Lương Ngoài Giờ</t>
  </si>
  <si>
    <t>06-LUONGTT_06</t>
  </si>
  <si>
    <t>Thưởng-TT</t>
  </si>
  <si>
    <t>6220002802</t>
  </si>
  <si>
    <t>CP_0028.02</t>
  </si>
  <si>
    <t>Chi Phí Khen Thưởng</t>
  </si>
  <si>
    <t>CP_0028.06</t>
  </si>
  <si>
    <t>04-LUONGTT_04</t>
  </si>
  <si>
    <t>Phụ Cấp-TT</t>
  </si>
  <si>
    <t>6220002603</t>
  </si>
  <si>
    <t>CP_0026.03</t>
  </si>
  <si>
    <t>Phụ Cấp Ca Đêm</t>
  </si>
  <si>
    <t>6220002901</t>
  </si>
  <si>
    <t>Chi phí trợ cấp thôi việc - Trực tiếp</t>
  </si>
  <si>
    <t>Employee Benefits Expenses</t>
  </si>
  <si>
    <t>CP_0029.01</t>
  </si>
  <si>
    <t>Chi Phí Trợ Cấp Thôi Việc</t>
  </si>
  <si>
    <t>05-LUONGTT_05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</si>
  <si>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</si>
  <si>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</si>
  <si>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</si>
  <si>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</si>
  <si>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</si>
  <si>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</si>
  <si>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</si>
  <si>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CP_0030.01</t>
  </si>
  <si>
    <t>Chi Phí Đồng Phục</t>
  </si>
  <si>
    <t>43-DINHPHI_22</t>
  </si>
  <si>
    <t>6220007202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</si>
  <si>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</si>
  <si>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</si>
  <si>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</si>
  <si>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</si>
  <si>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</si>
  <si>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</si>
  <si>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</si>
  <si>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</si>
  <si>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</si>
  <si>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</si>
  <si>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</si>
  <si>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</si>
  <si>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</si>
  <si>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CP_0026.04</t>
  </si>
  <si>
    <t>Chi Phí Lương Chính - Gián Tiếp</t>
  </si>
  <si>
    <t>CP_0026.05</t>
  </si>
  <si>
    <t>Chi Phí Lương T13, Phép Năm - Gián Tiếp</t>
  </si>
  <si>
    <t>09-LUONGGT_03</t>
  </si>
  <si>
    <t>08-LUONGGT_02</t>
  </si>
  <si>
    <t>Lương Ngoài Giờ</t>
  </si>
  <si>
    <t>6271002703</t>
  </si>
  <si>
    <t>CP_0027.03</t>
  </si>
  <si>
    <t>Chi Phí Lương Ngoài Giờ - Gián Tiếp</t>
  </si>
  <si>
    <t>12-LUONGGT_06</t>
  </si>
  <si>
    <t>Thưởng</t>
  </si>
  <si>
    <t>6271002802</t>
  </si>
  <si>
    <t>10-LUONGGT_04</t>
  </si>
  <si>
    <t>Phụ Cấp</t>
  </si>
  <si>
    <t>6271002603</t>
  </si>
  <si>
    <t>6271002801</t>
  </si>
  <si>
    <t>Chi phí bồi dưỡng</t>
  </si>
  <si>
    <t>CP_0028.01</t>
  </si>
  <si>
    <t>Chi Phí Bồi Dưỡng</t>
  </si>
  <si>
    <t>6271002901</t>
  </si>
  <si>
    <t>11-LUONGGT_05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</si>
  <si>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</si>
  <si>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</si>
  <si>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</si>
  <si>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</si>
  <si>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</si>
  <si>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</si>
  <si>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</si>
  <si>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</si>
  <si>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</si>
  <si>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</si>
  <si>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</si>
  <si>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</si>
  <si>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</si>
  <si>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</si>
  <si>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</si>
  <si>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</si>
  <si>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</si>
  <si>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</si>
  <si>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</si>
  <si>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</si>
  <si>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</si>
  <si>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</si>
  <si>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</si>
  <si>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</si>
  <si>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</si>
  <si>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</si>
  <si>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</si>
  <si>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</si>
  <si>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</si>
  <si>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</si>
  <si>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CP_0001.00</t>
  </si>
  <si>
    <t>Chi Phí Vật Tư Phân Xưởng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</si>
  <si>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</si>
  <si>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</si>
  <si>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</si>
  <si>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</si>
  <si>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</si>
  <si>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</si>
  <si>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</si>
  <si>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</si>
  <si>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CP_0021.01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</si>
  <si>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</si>
  <si>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</si>
  <si>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</si>
  <si>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</si>
  <si>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</si>
  <si>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</si>
  <si>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</si>
  <si>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</si>
  <si>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</si>
  <si>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</si>
  <si>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</si>
  <si>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</si>
  <si>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</si>
  <si>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</si>
  <si>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</si>
  <si>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</si>
  <si>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</si>
  <si>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</si>
  <si>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</si>
  <si>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CP_0050.01</t>
  </si>
  <si>
    <t>25-DINHPHI_04</t>
  </si>
  <si>
    <t>6272006501</t>
  </si>
  <si>
    <t>Chi phí bảo trì - Xuất nhiên liệu</t>
  </si>
  <si>
    <t>CP_0065.01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</si>
  <si>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</si>
  <si>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</si>
  <si>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</si>
  <si>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</si>
  <si>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</si>
  <si>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</si>
  <si>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</si>
  <si>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</si>
  <si>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</si>
  <si>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</si>
  <si>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</si>
  <si>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</si>
  <si>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</si>
  <si>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</si>
  <si>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</si>
  <si>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</si>
  <si>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</si>
  <si>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</si>
  <si>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</si>
  <si>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</si>
  <si>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</si>
  <si>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</si>
  <si>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</si>
  <si>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</si>
  <si>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</si>
  <si>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</si>
  <si>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</si>
  <si>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</si>
  <si>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</si>
  <si>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</si>
  <si>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</si>
  <si>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</si>
  <si>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</si>
  <si>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</si>
  <si>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</si>
  <si>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</si>
  <si>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</si>
  <si>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</si>
  <si>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</si>
  <si>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</si>
  <si>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</si>
  <si>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</si>
  <si>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</si>
  <si>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</si>
  <si>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</si>
  <si>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</si>
  <si>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CP_0022.01</t>
  </si>
  <si>
    <t>Chi Phí Sửa Chữa Nhỏ</t>
  </si>
  <si>
    <t>6277002201</t>
  </si>
  <si>
    <t>Chi phí sửa chữa nhỏ - DV bên ngoài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</si>
  <si>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</si>
  <si>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</si>
  <si>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</si>
  <si>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</si>
  <si>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</si>
  <si>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</si>
  <si>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</si>
  <si>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</si>
  <si>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</si>
  <si>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</si>
  <si>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</si>
  <si>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</si>
  <si>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</si>
  <si>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</si>
  <si>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</si>
  <si>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</si>
  <si>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</si>
  <si>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</si>
  <si>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</si>
  <si>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</si>
  <si>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</si>
  <si>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</si>
  <si>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</si>
  <si>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CP_0049.02</t>
  </si>
  <si>
    <t>Điện Thoại Di Động</t>
  </si>
  <si>
    <t>6277004903</t>
  </si>
  <si>
    <t>CP_0049.03</t>
  </si>
  <si>
    <t>CP_0049.04</t>
  </si>
  <si>
    <t>Bảo Trì IT</t>
  </si>
  <si>
    <t>36-DINHPHI_15</t>
  </si>
  <si>
    <t>In Ấn, Văn Phòng Phẩm</t>
  </si>
  <si>
    <t>CP_0051.01</t>
  </si>
  <si>
    <t>Chi Phí In Ấn, VPP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</si>
  <si>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</si>
  <si>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</si>
  <si>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</si>
  <si>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</si>
  <si>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</si>
  <si>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</si>
  <si>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</si>
  <si>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</si>
  <si>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</si>
  <si>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CP_0066.01</t>
  </si>
  <si>
    <t>Chi Phí Nâng Cấp, Cải Tạo, Chế Tạo</t>
  </si>
  <si>
    <t>6278006601</t>
  </si>
  <si>
    <t>29-DINHPHI_08</t>
  </si>
  <si>
    <t>CP_0020.01</t>
  </si>
  <si>
    <t>Chi Phí Xây Dựng, Sửa Chữa Nhà Xưởng, Văn Phòng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</si>
  <si>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</si>
  <si>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</si>
  <si>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</si>
  <si>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</si>
  <si>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</si>
  <si>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</si>
  <si>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</si>
  <si>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</si>
  <si>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</si>
  <si>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</si>
  <si>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</si>
  <si>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</si>
  <si>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</si>
  <si>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</si>
  <si>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</si>
  <si>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</si>
  <si>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</si>
  <si>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</si>
  <si>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</si>
  <si>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</si>
  <si>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</si>
  <si>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CP_0038.03</t>
  </si>
  <si>
    <t>Phí Kiểm Định Kỹ Thuật</t>
  </si>
  <si>
    <t>51-DINHPHI_30</t>
  </si>
  <si>
    <t>Bến Bãi, Dịch Vụ Môi Trường</t>
  </si>
  <si>
    <t>CP_0037.02</t>
  </si>
  <si>
    <t>Chi Phí Dịch Vụ Môi Trường</t>
  </si>
  <si>
    <t>CP_0030.02</t>
  </si>
  <si>
    <t>Chi Phí Đồ BHLĐ</t>
  </si>
  <si>
    <t>24-DINHPHI_03</t>
  </si>
  <si>
    <t>Chi Phí Xăng Dầu Xe Du Lịch, Xe Gắn Máy, Xe Nâng</t>
  </si>
  <si>
    <t>CP_0035.02</t>
  </si>
  <si>
    <t>31-DINHPHI_10</t>
  </si>
  <si>
    <t>Thuê Xe Vận Chuyển Khác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</si>
  <si>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</si>
  <si>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</si>
  <si>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</si>
  <si>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</si>
  <si>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</si>
  <si>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</si>
  <si>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</si>
  <si>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</si>
  <si>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</si>
  <si>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</si>
  <si>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</si>
  <si>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</si>
  <si>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</si>
  <si>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</si>
  <si>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</si>
  <si>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</si>
  <si>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</si>
  <si>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</si>
  <si>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</si>
  <si>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</si>
  <si>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</si>
  <si>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</si>
  <si>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</si>
  <si>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</si>
  <si>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</si>
  <si>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</si>
  <si>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CP_0018.03</t>
  </si>
  <si>
    <t>Chi Phí Nước Sinh Hoạt</t>
  </si>
  <si>
    <t>CP_0072.01</t>
  </si>
  <si>
    <t>Chi Phí Bằng Tiền Khác</t>
  </si>
  <si>
    <t>Khấu Hao Sản Xuất</t>
  </si>
  <si>
    <t>Khấu hao sản xuất</t>
  </si>
  <si>
    <t>Khấu Hao</t>
  </si>
  <si>
    <t>57-KHAUHAO_01</t>
  </si>
  <si>
    <t>CP_0019.01</t>
  </si>
  <si>
    <t>Khấu Hao Nhà Xưởng</t>
  </si>
  <si>
    <t>6274001902</t>
  </si>
  <si>
    <t>Khấu hao khuôn</t>
  </si>
  <si>
    <t>CP_0019.02</t>
  </si>
  <si>
    <t>Khấu Hao Khuôn</t>
  </si>
  <si>
    <t>CP_0019.03</t>
  </si>
  <si>
    <t>Khấu Hao Máy Móc Thiết Bị Chính</t>
  </si>
  <si>
    <t>Depreciation-PPE-Office furniture and equipment</t>
  </si>
  <si>
    <t>CP_0019.04</t>
  </si>
  <si>
    <t>Khấu Hao Thiết Bị Văn Phòng</t>
  </si>
  <si>
    <t>CP_0019.05</t>
  </si>
  <si>
    <t>Khấu Hao Phương Tiện Đi Lại, Vận Tải</t>
  </si>
  <si>
    <t>CP_0019.06</t>
  </si>
  <si>
    <t>Khấu Hao Máy Móc Thiết Bị Phụ</t>
  </si>
  <si>
    <t>6274001907</t>
  </si>
  <si>
    <t>Khấu hao TSCĐ vô hình</t>
  </si>
  <si>
    <t>CP_0019.07</t>
  </si>
  <si>
    <t>Khấu Hao TSCĐ Vô Hình (Phần Mềm)</t>
  </si>
  <si>
    <t>Depreciation-PPE-Other depreciable assets</t>
  </si>
  <si>
    <t>CP_0019.09</t>
  </si>
  <si>
    <t>Khấu Hao TSCĐ Khác</t>
  </si>
  <si>
    <t>6274001910</t>
  </si>
  <si>
    <t>Khấu hao quyền sử dụng đất</t>
  </si>
  <si>
    <t>Depreciation-Right of use -Land</t>
  </si>
  <si>
    <t>CP_0019.10</t>
  </si>
  <si>
    <t>Khấu Hao Quyền Sử Dụng Đất</t>
  </si>
  <si>
    <t>6274001915</t>
  </si>
  <si>
    <t>Khấu hao tài sản vô hình khác</t>
  </si>
  <si>
    <t>Amortization of Intangible assets - Others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</si>
  <si>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</si>
  <si>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</si>
  <si>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</si>
  <si>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</si>
  <si>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</si>
  <si>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</si>
  <si>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</si>
  <si>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</si>
  <si>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</si>
  <si>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</si>
  <si>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</si>
  <si>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</si>
  <si>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</si>
  <si>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</si>
  <si>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</si>
  <si>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</si>
  <si>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</si>
  <si>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</si>
  <si>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</si>
  <si>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</si>
  <si>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</si>
  <si>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</si>
  <si>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</si>
  <si>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</si>
  <si>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</si>
  <si>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</si>
  <si>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</si>
  <si>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</si>
  <si>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</si>
  <si>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</si>
  <si>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</si>
  <si>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</si>
  <si>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</si>
  <si>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</si>
  <si>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</si>
  <si>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</si>
  <si>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</si>
  <si>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</si>
  <si>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</si>
  <si>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</si>
  <si>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</si>
  <si>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</si>
  <si>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</si>
  <si>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</si>
  <si>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</si>
  <si>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</si>
  <si>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</si>
  <si>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</si>
  <si>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</si>
  <si>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</si>
  <si>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</si>
  <si>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</si>
  <si>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</si>
  <si>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</si>
  <si>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</si>
  <si>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</si>
  <si>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</si>
  <si>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</si>
  <si>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</si>
  <si>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</si>
  <si>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</si>
  <si>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</si>
  <si>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</si>
  <si>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</si>
  <si>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</si>
  <si>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</si>
  <si>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</si>
  <si>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</si>
  <si>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</si>
  <si>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</si>
  <si>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</si>
  <si>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</si>
  <si>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</si>
  <si>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</si>
  <si>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</si>
  <si>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</si>
  <si>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</si>
  <si>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</si>
  <si>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</si>
  <si>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</si>
  <si>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</si>
  <si>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</si>
  <si>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</si>
  <si>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</si>
  <si>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</si>
  <si>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</si>
  <si>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</si>
  <si>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</si>
  <si>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</si>
  <si>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</si>
  <si>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</si>
  <si>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</si>
  <si>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</si>
  <si>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</si>
  <si>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</si>
  <si>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</si>
  <si>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</si>
  <si>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</si>
  <si>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</si>
  <si>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</si>
  <si>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</si>
  <si>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</si>
  <si>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</si>
  <si>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</si>
  <si>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</si>
  <si>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</si>
  <si>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</si>
  <si>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</si>
  <si>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</si>
  <si>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</si>
  <si>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</si>
  <si>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</si>
  <si>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</si>
  <si>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</si>
  <si>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</si>
  <si>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</si>
  <si>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</si>
  <si>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</si>
  <si>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</si>
  <si>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</si>
  <si>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</si>
  <si>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</si>
  <si>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</si>
  <si>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</si>
  <si>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</si>
  <si>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</si>
  <si>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</si>
  <si>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</si>
  <si>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</si>
  <si>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</si>
  <si>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</si>
  <si>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</si>
  <si>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</si>
  <si>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</si>
  <si>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</si>
  <si>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</si>
  <si>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</si>
  <si>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</si>
  <si>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</si>
  <si>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</si>
  <si>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</si>
  <si>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</si>
  <si>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</si>
  <si>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</si>
  <si>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</si>
  <si>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</si>
  <si>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</si>
  <si>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</si>
  <si>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</si>
  <si>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</si>
  <si>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</si>
  <si>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</si>
  <si>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</si>
  <si>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</si>
  <si>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</si>
  <si>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</si>
  <si>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</si>
  <si>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</si>
  <si>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</si>
  <si>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</si>
  <si>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</si>
  <si>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</si>
  <si>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</si>
  <si>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</si>
  <si>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</si>
  <si>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</si>
  <si>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</si>
  <si>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</si>
  <si>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</si>
  <si>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</si>
  <si>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</si>
  <si>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</si>
  <si>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</si>
  <si>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</si>
  <si>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</si>
  <si>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</si>
  <si>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</si>
  <si>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</si>
  <si>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</si>
  <si>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</si>
  <si>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</si>
  <si>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</si>
  <si>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</si>
  <si>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</si>
  <si>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</si>
  <si>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</si>
  <si>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</si>
  <si>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</si>
  <si>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</si>
  <si>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</si>
  <si>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</si>
  <si>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</si>
  <si>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</si>
  <si>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</si>
  <si>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</si>
  <si>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</si>
  <si>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</si>
  <si>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</si>
  <si>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</si>
  <si>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</si>
  <si>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</si>
  <si>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</si>
  <si>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</si>
  <si>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</si>
  <si>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</si>
  <si>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</si>
  <si>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</si>
  <si>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</si>
  <si>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</si>
  <si>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</si>
  <si>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</si>
  <si>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</si>
  <si>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</si>
  <si>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</si>
  <si>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</si>
  <si>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</si>
  <si>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</si>
  <si>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</si>
  <si>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</si>
  <si>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</si>
  <si>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</si>
  <si>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</si>
  <si>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</si>
  <si>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</si>
  <si>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</si>
  <si>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</si>
  <si>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</si>
  <si>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Chi phí bến bãi, bốc xếp xe giao hàng</t>
  </si>
  <si>
    <t>CP_0037.01</t>
  </si>
  <si>
    <t>Chi Phí Bến Bãi, Bốc Xếp Xe Giao Hàng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</si>
  <si>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</si>
  <si>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</si>
  <si>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</si>
  <si>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</si>
  <si>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</si>
  <si>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</si>
  <si>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</si>
  <si>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</si>
  <si>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</si>
  <si>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</si>
  <si>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</si>
  <si>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</si>
  <si>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</si>
  <si>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</si>
  <si>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</si>
  <si>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</si>
  <si>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</si>
  <si>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</si>
  <si>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</si>
  <si>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Khấu hao máy móc thiết bị xưởng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</si>
  <si>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</si>
  <si>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</si>
  <si>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</si>
  <si>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</si>
  <si>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</si>
  <si>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</si>
  <si>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</si>
  <si>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Khấu hao nhãn hiệu hàng hóa</t>
  </si>
  <si>
    <t xml:space="preserve">Amortization of Patent, copyright and trade secret </t>
  </si>
  <si>
    <t>CP_0019.13</t>
  </si>
  <si>
    <t>Khấu Hao Nhãn Hiệu Hàng Hóa</t>
  </si>
  <si>
    <t>6414001915</t>
  </si>
  <si>
    <t>Lương Khối Quản Lý</t>
  </si>
  <si>
    <t>Lương khối quản lý</t>
  </si>
  <si>
    <t>6421002703</t>
  </si>
  <si>
    <t>6421002802</t>
  </si>
  <si>
    <t>6421002603</t>
  </si>
  <si>
    <t>6421002801</t>
  </si>
  <si>
    <t>ADM_Khối Quản Lý</t>
  </si>
  <si>
    <t>6421005704</t>
  </si>
  <si>
    <t>6421007202</t>
  </si>
  <si>
    <t>Chi Phí Hoạt Động Quản Lý</t>
  </si>
  <si>
    <t>Chi phí hoạt động quản lý</t>
  </si>
  <si>
    <t>6428002805</t>
  </si>
  <si>
    <t>6422002101</t>
  </si>
  <si>
    <t>6427005802</t>
  </si>
  <si>
    <t>CP_0058.02</t>
  </si>
  <si>
    <t>Chi Phí Kiểm Toán</t>
  </si>
  <si>
    <t>6427004104</t>
  </si>
  <si>
    <t>6427004106</t>
  </si>
  <si>
    <t>6427004109</t>
  </si>
  <si>
    <t>6427004105</t>
  </si>
  <si>
    <t>CP QC P.tiện đ.chúng</t>
  </si>
  <si>
    <t>6423002401</t>
  </si>
  <si>
    <t>Chi phí công cụ dụng cụ phục vụ HĐ</t>
  </si>
  <si>
    <t>42-DINHPHI_21</t>
  </si>
  <si>
    <t>CP_0046.03</t>
  </si>
  <si>
    <t>Chi Phí Hội Nghị Khách Hàng</t>
  </si>
  <si>
    <t>6428004603</t>
  </si>
  <si>
    <t>6423002201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</si>
  <si>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</si>
  <si>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</si>
  <si>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</si>
  <si>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</si>
  <si>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</si>
  <si>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</si>
  <si>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</si>
  <si>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</si>
  <si>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</si>
  <si>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</si>
  <si>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6428005603</t>
  </si>
  <si>
    <t>Chi phí thẻ tín dụng Ban TGĐ</t>
  </si>
  <si>
    <t>CP_0056.03</t>
  </si>
  <si>
    <t>Chi Phí Thẻ Tín Dụng Ban TGĐ</t>
  </si>
  <si>
    <t>6427004301</t>
  </si>
  <si>
    <t>CP_0043.01</t>
  </si>
  <si>
    <t>Chi Phí Nghỉ Mát, Du Lịch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</si>
  <si>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</si>
  <si>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</si>
  <si>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</si>
  <si>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</si>
  <si>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</si>
  <si>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</si>
  <si>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</si>
  <si>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</si>
  <si>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</si>
  <si>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</si>
  <si>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</si>
  <si>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</si>
  <si>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</si>
  <si>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</si>
  <si>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CP_0023.01</t>
  </si>
  <si>
    <t>Chi Phí Bảo Hiểm Tài Sản</t>
  </si>
  <si>
    <t>6422000100</t>
  </si>
  <si>
    <t>Chi phí vật liệu quản lý</t>
  </si>
  <si>
    <t>6427003301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</si>
  <si>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</si>
  <si>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</si>
  <si>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</si>
  <si>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</si>
  <si>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</si>
  <si>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</si>
  <si>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</si>
  <si>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</si>
  <si>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</si>
  <si>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</si>
  <si>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6423004805</t>
  </si>
  <si>
    <t>6428004805</t>
  </si>
  <si>
    <t>6427003802</t>
  </si>
  <si>
    <t>6427003703</t>
  </si>
  <si>
    <t>6428002803</t>
  </si>
  <si>
    <t>CP_0028.03</t>
  </si>
  <si>
    <t>Tiền Cà Phê, Bánh Phòng Họp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</si>
  <si>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</si>
  <si>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</si>
  <si>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</si>
  <si>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</si>
  <si>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</si>
  <si>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</si>
  <si>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</si>
  <si>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</si>
  <si>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</si>
  <si>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</si>
  <si>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</si>
  <si>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</si>
  <si>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6425001803</t>
  </si>
  <si>
    <t>C.Phí nước sinh hoạt</t>
  </si>
  <si>
    <t>CP_0061.01</t>
  </si>
  <si>
    <t>Chi Phí Công Chứng, Sao Y, Thuế Khác</t>
  </si>
  <si>
    <t>Khấu Hao Quản Lý</t>
  </si>
  <si>
    <t>Khấu hao quản lý</t>
  </si>
  <si>
    <t>6424001901</t>
  </si>
  <si>
    <t>6424001903</t>
  </si>
  <si>
    <t>6424001905</t>
  </si>
  <si>
    <t>6424001906</t>
  </si>
  <si>
    <t>Khấu hao IT phần cứng</t>
  </si>
  <si>
    <t>6424001909</t>
  </si>
  <si>
    <t>6424001910</t>
  </si>
  <si>
    <t>6424001911</t>
  </si>
  <si>
    <t>Khấu hao quyền phát hành</t>
  </si>
  <si>
    <t>CP_0019.11</t>
  </si>
  <si>
    <t>Khấu Hao Quyền Phát Hành</t>
  </si>
  <si>
    <t>6424001912</t>
  </si>
  <si>
    <t>Khấu hao bản quyền, sáng chế</t>
  </si>
  <si>
    <t>CP_0019.12</t>
  </si>
  <si>
    <t>Khấu Hao Bản Quyền, Sáng Chế</t>
  </si>
  <si>
    <t>6424001913</t>
  </si>
  <si>
    <t>6424001914</t>
  </si>
  <si>
    <t>Khấu hao giấy phép và giấy phép nhượng quyền</t>
  </si>
  <si>
    <t>Amortization of Concession fee</t>
  </si>
  <si>
    <t>CP_0019.14</t>
  </si>
  <si>
    <t>Khấu Hao Giấy Phép Và Giấy Phép Nhượng Quyền</t>
  </si>
  <si>
    <t>6424001915</t>
  </si>
  <si>
    <t>6424001916</t>
  </si>
  <si>
    <t>Bất động sản đầu tư</t>
  </si>
  <si>
    <t>Depreciation-Investment Property</t>
  </si>
  <si>
    <t>CP_0019.16</t>
  </si>
  <si>
    <t>Bất Động Sản Đầu Tư</t>
  </si>
  <si>
    <t>Tổng Chi Phí</t>
  </si>
  <si>
    <t>Nhân Sự Trung Bình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</si>
  <si>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</si>
  <si>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</si>
  <si>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</si>
  <si>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</si>
  <si>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</si>
  <si>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</si>
  <si>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</si>
  <si>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</si>
  <si>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</si>
  <si>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</si>
  <si>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</si>
  <si>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</si>
  <si>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</si>
  <si>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</si>
  <si>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</si>
  <si>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</si>
  <si>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</si>
  <si>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</si>
  <si>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</si>
  <si>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Nhà cửa, vật kiến trúc - BH 641</t>
  </si>
  <si>
    <t>Main machine and Anciliary Equipment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</si>
  <si>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</si>
  <si>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</si>
  <si>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</si>
  <si>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</si>
  <si>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</si>
  <si>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</si>
  <si>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</si>
  <si>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</si>
  <si>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</si>
  <si>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</si>
  <si>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</si>
  <si>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</si>
  <si>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</si>
  <si>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</si>
  <si>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</si>
  <si>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</si>
  <si>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</si>
  <si>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</si>
  <si>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</si>
  <si>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</si>
  <si>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 xml:space="preserve">Thiết bị, dụng cụ quản lý </t>
  </si>
  <si>
    <t>Thiết bị, dụng cụ quản lý - BH 641</t>
  </si>
  <si>
    <t>Thiết bị, dụng cụ quản lý - QL 642</t>
  </si>
  <si>
    <t>TSCĐ khác - SX 627</t>
  </si>
  <si>
    <t xml:space="preserve">TSCĐ khác </t>
  </si>
  <si>
    <t>TSCĐ khác - BH 641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</si>
  <si>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</si>
  <si>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</si>
  <si>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</si>
  <si>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</si>
  <si>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</si>
  <si>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</si>
  <si>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</si>
  <si>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</si>
  <si>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</si>
  <si>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</si>
  <si>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</si>
  <si>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</si>
  <si>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</si>
  <si>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</si>
  <si>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</si>
  <si>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</si>
  <si>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</si>
  <si>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</si>
  <si>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</si>
  <si>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</si>
  <si>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</si>
  <si>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</si>
  <si>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</si>
  <si>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</si>
  <si>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</si>
  <si>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</si>
  <si>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</si>
  <si>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</si>
  <si>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</si>
  <si>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</si>
  <si>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</si>
  <si>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Nhóm khấu hao</t>
  </si>
  <si>
    <t>Nhóm phân bổ</t>
  </si>
  <si>
    <t>CPTT sản xuất</t>
  </si>
  <si>
    <t>CPTT Quản lý</t>
  </si>
  <si>
    <t>II - TÀI SẢN CỐ ĐỊNH ĐẦU TƯ NĂM 2025 CHUYỂN QUA 2026</t>
  </si>
  <si>
    <t>Chuyên Dây Đai JWELL</t>
  </si>
  <si>
    <t>Máy tách kim loại SESOTEC Vario FS-100-PP</t>
  </si>
  <si>
    <t>Máy kiểm tra chất luongj dây đai thành phẩm</t>
  </si>
  <si>
    <t>Bồn trộn 10m3 (3.5 tấn vảy</t>
  </si>
  <si>
    <t>Hệ thống nước</t>
  </si>
  <si>
    <t>Chi phí lắp đăth</t>
  </si>
  <si>
    <t>Chi Phí chuyên gia</t>
  </si>
  <si>
    <t>Chi phí vận hành</t>
  </si>
  <si>
    <t>III - CHI PHÍ SẢN XUẤT - DÂY ĐAI</t>
  </si>
  <si>
    <t>ư</t>
  </si>
  <si>
    <t>Lao động thuê ngoài: 5S 2 xưởng</t>
  </si>
  <si>
    <t>I - PHÂN LOẠI CHAI PET</t>
  </si>
  <si>
    <t>HỆ THỐNG ĐÈN ĐIỆN MÁNG CÁP XƯỞNG 2-CTY TRÍ VIỆT</t>
  </si>
  <si>
    <t>HỆ THỐNG ĐÈN ĐIỆN MÁNG CÁP XƯỞNG 3-CTY TRÍ VIỆT</t>
  </si>
  <si>
    <t>Mooge</t>
  </si>
  <si>
    <t>Sàn thảo tác và cover Che chắn liệu</t>
  </si>
  <si>
    <t>Cải tạo băng tải sắt</t>
  </si>
  <si>
    <t>Máy Trommel</t>
  </si>
  <si>
    <t>Băng tải PVC cấp liệu Trommel lên sàn phân loại</t>
  </si>
  <si>
    <t>Chi Phí Bảo Trì.</t>
  </si>
  <si>
    <t>Chi phí sửa chữa máy móc giá trị nhỏ</t>
  </si>
  <si>
    <t>Đầu tư  hệ thiết bị cho chuyền phân loại chai tròn Đại Lộc: Máy sort chai, máy phá kiện, Quạt thổi, băng tải, máy tách kim loại, lồng chứa,máy nén khí,điện điều khiển, khung máy và  sàn thao tác</t>
  </si>
  <si>
    <t>Đầu tư  hệ thiết bị cho chuyền phân loại chai ép kiện Đại Lộc: Máy sort chai, máy phá kiện, Quạt thổi, băng tải, máy tách kim loại, điện điều khiển, khung máy và  sàn thao tác</t>
  </si>
  <si>
    <t>Đầu tư  hệ thiết bị mới và tận dụng thiết bị cũ để cải tạo chuyền phân loại chai B6 theo tiêu chuẩn hóa kỹ thuật</t>
  </si>
  <si>
    <t>Đầu tư  hệ thống máy sort chai tự động, máy tách nhãn và máy phá kiện cho 2 chuyền phân loại chai Đại Lộc.</t>
  </si>
  <si>
    <t>Hệ thống Phân loại tự động AI</t>
  </si>
  <si>
    <t>Cải tạo chuyền Băm Pullian</t>
  </si>
  <si>
    <t>Chuyền băm Pullian</t>
  </si>
  <si>
    <t>BGĐ</t>
  </si>
  <si>
    <t>Môi trường</t>
  </si>
  <si>
    <t>Hệ thống xử lý khí thải</t>
  </si>
  <si>
    <t>Cải tạo hệ thống xử lý nước thải 01</t>
  </si>
  <si>
    <t xml:space="preserve">Cải tạo mở rộng bể vi sinh </t>
  </si>
  <si>
    <t>SX Chai B1.1</t>
  </si>
  <si>
    <t>Loại B2.2, B4, B5, B6.2</t>
  </si>
  <si>
    <t>Loại kim loại, chai còn nhãn</t>
  </si>
  <si>
    <t>PS: lương GĐ</t>
  </si>
  <si>
    <t>Bình quân 1 h: 2.5 lít, hiệu suất sử dụng: 60%</t>
  </si>
  <si>
    <t>Bình quân 1 h: 2.5 lít, hiệu suất sử dụng: 85%</t>
  </si>
  <si>
    <t>Chuyển CP lương Bp MH + An toàn: 627 -&gt; 642</t>
  </si>
  <si>
    <t>Time đã khấu hao</t>
  </si>
  <si>
    <t>Time còn lại</t>
  </si>
  <si>
    <t>ĐC time KH</t>
  </si>
  <si>
    <t>YEAR</t>
  </si>
  <si>
    <t>Time KH</t>
  </si>
  <si>
    <t>Khấu hao theo Time còn lại</t>
  </si>
  <si>
    <t>mounth</t>
  </si>
  <si>
    <t>Time KH còn lại đc</t>
  </si>
  <si>
    <t>Báo cáo tác động môi trường - Thiên trường</t>
  </si>
  <si>
    <t>Tăng Dm dao tách nhãn 1500 -&gt; 1700</t>
  </si>
  <si>
    <t>KH 2026</t>
  </si>
  <si>
    <t>Thiên Trường</t>
  </si>
  <si>
    <t>Nội bộ</t>
  </si>
  <si>
    <t>TSCĐ Vô hình</t>
  </si>
  <si>
    <t>Báo cáo tác động môi trường (Giấy phép môi trường)</t>
  </si>
  <si>
    <t>Khu vực chứa rác thải nguy hại</t>
  </si>
  <si>
    <t>VN</t>
  </si>
  <si>
    <t>IX - CÔNG SUẤT CHUYỀN DÂY ĐAI</t>
  </si>
  <si>
    <t>Định mức nhân công
(Số NV / Ca12)</t>
  </si>
  <si>
    <t>Định mức Kỹ thuật vận hành
(Số NV / Ca12)</t>
  </si>
  <si>
    <t>Dây đai PET 10mm</t>
  </si>
  <si>
    <t>III - DOANH THU DÂY ĐAI PET</t>
  </si>
  <si>
    <t>Lượng bán Dây đai</t>
  </si>
  <si>
    <t>III - THÀNH PHẨM SAU KHI SẢN XUẤT DÂY ĐAI</t>
  </si>
  <si>
    <t>3.1 Thành phẩm Dây đai PET</t>
  </si>
  <si>
    <t>VI - TỶ LỆ CHAI PET CHUYỂN VÀO SX DÂY ĐAI PET</t>
  </si>
  <si>
    <t>VII - TỶ LỆ HAO HỤT KHI SẢN XUẤT DÂY ĐAI</t>
  </si>
  <si>
    <t>Dây Đai PET</t>
  </si>
  <si>
    <t>1. Dây đai</t>
  </si>
  <si>
    <t>Sản lượng sản xuất (tấn)</t>
  </si>
  <si>
    <t>Giá bán</t>
  </si>
  <si>
    <t>Giá vốn (bao gồm CP hoa hồng)</t>
  </si>
  <si>
    <t>Phó Sản PET GC Dây Đai</t>
  </si>
  <si>
    <t>Phó Sản PET Đầu Keo</t>
  </si>
  <si>
    <t>Vảy PET B4_A3</t>
  </si>
  <si>
    <t>Phó sản, hao hụt</t>
  </si>
  <si>
    <t>Hóa chất rửa vảy</t>
  </si>
  <si>
    <t>Điện, nước</t>
  </si>
  <si>
    <t>3.5</t>
  </si>
  <si>
    <t>3.6</t>
  </si>
  <si>
    <t>Vật tư phân xưởng</t>
  </si>
  <si>
    <t>3.7</t>
  </si>
  <si>
    <t>Lương gián tiếp sx</t>
  </si>
  <si>
    <t>3.8</t>
  </si>
  <si>
    <t>Khấu hao</t>
  </si>
  <si>
    <t>Tỷ lệ hao hụt nguyên liệu gia công</t>
  </si>
  <si>
    <t>Chi phí gia công</t>
  </si>
  <si>
    <t>Thành Phẩm Bán</t>
  </si>
  <si>
    <t>Doanh thu</t>
  </si>
  <si>
    <t>CP NVL</t>
  </si>
  <si>
    <t>LN</t>
  </si>
  <si>
    <t>Cp vận chuyển</t>
  </si>
  <si>
    <t>Cp NVL</t>
  </si>
  <si>
    <t>Vảy B4_A3</t>
  </si>
  <si>
    <t>Vảy B6.2_A3</t>
  </si>
  <si>
    <t>HH 4%</t>
  </si>
  <si>
    <t>Công suất 400kg/h</t>
  </si>
  <si>
    <t>ĐỊNH PHÍ SẢN XUẤT</t>
  </si>
  <si>
    <t>x</t>
  </si>
  <si>
    <t>IX - CÔNG SUẤT CHUYỀN BĂM HDPE</t>
  </si>
  <si>
    <t>3. Doanh thu vảy PET - SX CHUYEN HD</t>
  </si>
  <si>
    <t>2.2 Thành phẩm vảy PET bán về DTR - SX chuyen HD</t>
  </si>
  <si>
    <t>1. Sản lượng vảy chuyền FS</t>
  </si>
  <si>
    <t>1. Sản lượng vảy chuyền HD</t>
  </si>
  <si>
    <t>III - ĐỊNH MỨC TIÊU HAO VẬT TƯ - BĂM VẢY PET Tu chuyen HD</t>
  </si>
  <si>
    <t>Thuê xe vận chuyển bán Vảy PET - Xưởng HD</t>
  </si>
  <si>
    <t xml:space="preserve"> III - CHI PHÍ SẢN XUẤT BĂM VẢY PET CHUYỀN HD</t>
  </si>
  <si>
    <t xml:space="preserve"> II - CHI PHÍ SẢN XUẤT BĂM VẢY PET</t>
  </si>
  <si>
    <t>Máy băm PET</t>
  </si>
  <si>
    <t>Máy vắt vảy</t>
  </si>
  <si>
    <t>Chi phí lắp đặt</t>
  </si>
  <si>
    <t>Chênh lệch</t>
  </si>
  <si>
    <t>Giả định giá bán KHNS ngày 07/01/2026</t>
  </si>
  <si>
    <t>2025: A Thạch duyệt giá B6 cho Đại Lộc: B0 + 6.500đ/kg</t>
  </si>
  <si>
    <t>Giá bán 2025: 11.250đ/kg</t>
  </si>
  <si>
    <t>Chốt</t>
  </si>
  <si>
    <t>Chuyển Băm 80%, CP dây đai tái sử dụng lại được 2 lần</t>
  </si>
  <si>
    <t>Giả định giá bán chốt ngày 19/01/26</t>
  </si>
  <si>
    <t>Tấn/Bộ</t>
  </si>
  <si>
    <t>Tạm thời chưa Khấu hao chuyền Dây đai, khi nào đưa vào sử dụng, tính toán kèm LN của Dự án</t>
  </si>
  <si>
    <t>Kg/tấn</t>
  </si>
  <si>
    <t>104000000</t>
  </si>
  <si>
    <t>104000002</t>
  </si>
  <si>
    <t>104000003</t>
  </si>
  <si>
    <t>104000016</t>
  </si>
  <si>
    <t>104000008</t>
  </si>
  <si>
    <t>104000019</t>
  </si>
  <si>
    <t>104000021</t>
  </si>
  <si>
    <t>104000022</t>
  </si>
  <si>
    <t>115000000</t>
  </si>
  <si>
    <t>104000014</t>
  </si>
  <si>
    <t>110000000</t>
  </si>
  <si>
    <t>101000000</t>
  </si>
  <si>
    <t>101000003</t>
  </si>
  <si>
    <t>101000004</t>
  </si>
  <si>
    <t>101000002</t>
  </si>
  <si>
    <t>101000001</t>
  </si>
  <si>
    <t>110000001</t>
  </si>
  <si>
    <t>110000002</t>
  </si>
  <si>
    <t>147000000</t>
  </si>
  <si>
    <t>104000004</t>
  </si>
  <si>
    <t>104000013</t>
  </si>
  <si>
    <t>104000017</t>
  </si>
  <si>
    <t>104600002</t>
  </si>
  <si>
    <t>Kw/h</t>
  </si>
  <si>
    <t>Cái/Kg</t>
  </si>
  <si>
    <t>1 cái sử dụng được 2 lần</t>
  </si>
  <si>
    <t>m3/h</t>
  </si>
  <si>
    <t>h</t>
  </si>
  <si>
    <t>IX - CÔNG SUẤT CHUYỀN BĂM PET FS (B6.2)</t>
  </si>
  <si>
    <t>II - ĐỊNH MỨC TIÊU HAO VẬT TƯ - BĂM VẢY PET - CHUYỀN FS (B6.2)</t>
  </si>
  <si>
    <t>1 chuyến chở được 9 tấn</t>
  </si>
  <si>
    <t>Bình quân 1 h: 2.5 lít, hiệu suất sử dụng: 70%</t>
  </si>
  <si>
    <t>1 bộ băm được 1700 tấn =&gt; Tỷ lệ TP: 87%</t>
  </si>
  <si>
    <t>1 bộ băm 200 tấn, Tỷ lệ TP 90%</t>
  </si>
  <si>
    <t>1 cái chứa được: 350 kg,  tái sử dụng được 2 lần</t>
  </si>
  <si>
    <t>bùn đất: 3%</t>
  </si>
  <si>
    <t>Kg/h</t>
  </si>
  <si>
    <t>Lít/h</t>
  </si>
  <si>
    <t>Cái</t>
  </si>
  <si>
    <t>Chuyến/12 tấn</t>
  </si>
  <si>
    <t>Vật tư tiêu hao(dao băm, dao tách nhãn, bùn, nhãn, dao jumbo, dây đai)</t>
  </si>
  <si>
    <t>Anh Quân chốt định mức băm: 1500 tấn chai PET-B0
nâng lên 1800 tấn</t>
  </si>
  <si>
    <t>1 chuyến chở được 12 tấn</t>
  </si>
  <si>
    <t>Công suất thiết kế: 250 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</si>
</sst>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[$-1010000]d/m/yy;@"/>
    <numFmt numFmtId="177" formatCode="#,###.0,,"/>
    <numFmt numFmtId="178" formatCode="#,###.0,"/>
    <numFmt numFmtId="179" formatCode="#,0##.00,"/>
    <numFmt numFmtId="180" formatCode="#,###.000,"/>
    <numFmt numFmtId="181" formatCode="#,###.00,,"/>
    <numFmt numFmtId="182" formatCode="_-* #,##0;[Red]\(#,##0\);_-* &quot;-&quot;??_-;_-@_-"/>
    <numFmt numFmtId="183" formatCode="_(* #,##0.000000_);_(* \(#,##0.000000\);_(* &quot;-&quot;??_);_(@_)"/>
    <numFmt numFmtId="184" formatCode="_(* #,##0.000_);_(* \(#,##0.000\);_(* &quot;-&quot;??_);_(@_)"/>
    <numFmt numFmtId="185" formatCode="0.00%;\(0.00%\)"/>
    <numFmt numFmtId="186" formatCode="#,###.000,,"/>
    <numFmt numFmtId="187" formatCode="General_)"/>
    <numFmt numFmtId="188" formatCode="[$-107041E]d\ mmm\ yy;@"/>
    <numFmt numFmtId="189" formatCode="#,##0\ &quot;days&quot;"/>
    <numFmt numFmtId="190" formatCode="[$-101042A]&quot;T&quot;m\.yyyy;@"/>
  </numFmts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12"/>
      <name val="Arial"/>
      <family val="2"/>
    </font>
    <font>
      <sz val="14"/>
      <name val="Cordia New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b/>
      <sz val="9"/>
      <color theme="3"/>
      <name val="Calibri"/>
      <family val="2"/>
      <scheme val="minor"/>
    </font>
    <font>
      <sz val="11"/>
      <color theme="1"/>
      <name val="Times New Roman"/>
      <family val="2"/>
      <charset val="163"/>
    </font>
    <font>
      <sz val="10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3333FF"/>
      <name val="Times New Roman"/>
      <family val="1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i/>
      <sz val="10"/>
      <color rgb="FF00B050"/>
      <name val="Arial"/>
      <family val="2"/>
    </font>
    <font>
      <sz val="12"/>
      <name val="Calibri"/>
      <family val="2"/>
      <scheme val="minor"/>
    </font>
    <font>
      <sz val="12"/>
      <color rgb="FF0000FF"/>
      <name val="Calibri Light"/>
      <family val="1"/>
      <scheme val="major"/>
    </font>
    <font>
      <sz val="10"/>
      <color rgb="FFFF0000"/>
      <name val="Arial"/>
      <family val="2"/>
    </font>
    <font>
      <b/>
      <sz val="14"/>
      <color rgb="FF00B050"/>
      <name val="Arial"/>
      <family val="2"/>
    </font>
    <font>
      <sz val="11"/>
      <color rgb="FF0000FF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b/>
      <sz val="10"/>
      <color rgb="FFFF0000"/>
      <name val="Arial"/>
      <family val="2"/>
    </font>
    <font>
      <b/>
      <sz val="12"/>
      <color rgb="FF0000FF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color theme="0"/>
      <name val="Arial"/>
      <family val="2"/>
    </font>
    <font>
      <sz val="10"/>
      <color rgb="FFC00000"/>
      <name val="Arial"/>
      <family val="2"/>
    </font>
    <font>
      <b/>
      <i/>
      <sz val="10"/>
      <color rgb="FF0000FF"/>
      <name val="Arial"/>
      <family val="2"/>
    </font>
    <font>
      <sz val="15"/>
      <color theme="1"/>
      <name val="Arial"/>
      <family val="2"/>
    </font>
    <font>
      <b/>
      <sz val="11"/>
      <color theme="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2"/>
      <color rgb="FF0000FF"/>
      <name val="Arial"/>
      <family val="2"/>
    </font>
    <font>
      <b/>
      <sz val="10"/>
      <color theme="5" tint="-0.249977111117893"/>
      <name val="Arial"/>
      <family val="2"/>
    </font>
    <font>
      <b/>
      <sz val="12"/>
      <color rgb="FF3333FF"/>
      <name val="Times New Roman"/>
      <family val="1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sz val="11"/>
      <color rgb="FF0000FF"/>
      <name val="Calibri"/>
      <family val="2"/>
    </font>
    <font>
      <sz val="11"/>
      <color theme="4" tint="0.39997558519241921"/>
      <name val="calibri"/>
      <family val="2"/>
    </font>
    <font>
      <i/>
      <sz val="11"/>
      <color theme="4" tint="0.39997558519241921"/>
      <name val="calibri"/>
      <family val="2"/>
    </font>
    <font>
      <sz val="11"/>
      <color theme="1"/>
      <name val="Calibri"/>
      <family val="2"/>
      <charset val="163"/>
    </font>
    <font>
      <sz val="12"/>
      <color rgb="FFC00000"/>
      <name val="Arial"/>
      <family val="2"/>
    </font>
    <font>
      <sz val="11"/>
      <color rgb="FF0000FF"/>
      <name val="Arial"/>
      <family val="2"/>
    </font>
    <font>
      <b/>
      <sz val="11"/>
      <color rgb="FF00B050"/>
      <name val="Arial"/>
      <family val="2"/>
    </font>
    <font>
      <b/>
      <sz val="10"/>
      <color rgb="FF0000CC"/>
      <name val="Arial"/>
      <family val="2"/>
    </font>
    <font>
      <i/>
      <sz val="10"/>
      <color theme="0"/>
      <name val="Arial"/>
      <family val="2"/>
    </font>
    <font>
      <sz val="10"/>
      <color rgb="FF0000CC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/>
      <right/>
      <top style="dotted">
        <color theme="0" tint="-0.24994659260841701"/>
      </top>
      <bottom style="thin">
        <color rgb="FF11950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/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/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</borders>
  <cellStyleXfs count="34">
    <xf numFmtId="0" fontId="0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21" fillId="0" borderId="0" applyNumberFormat="0" applyFill="0" applyProtection="0">
      <alignment horizontal="left"/>
    </xf>
    <xf numFmtId="0" fontId="19" fillId="0" borderId="0"/>
    <xf numFmtId="0" fontId="13" fillId="0" borderId="0"/>
    <xf numFmtId="0" fontId="22" fillId="0" borderId="0"/>
    <xf numFmtId="0" fontId="23" fillId="0" borderId="0"/>
    <xf numFmtId="0" fontId="23" fillId="0" borderId="0"/>
    <xf numFmtId="0" fontId="17" fillId="0" borderId="0"/>
    <xf numFmtId="0" fontId="18" fillId="0" borderId="0"/>
    <xf numFmtId="0" fontId="23" fillId="0" borderId="0"/>
    <xf numFmtId="0" fontId="19" fillId="0" borderId="0"/>
    <xf numFmtId="0" fontId="19" fillId="0" borderId="0"/>
    <xf numFmtId="0" fontId="16" fillId="0" borderId="0"/>
    <xf numFmtId="0" fontId="1" fillId="0" borderId="0">
      <alignment vertical="center"/>
    </xf>
    <xf numFmtId="0" fontId="6" fillId="0" borderId="0"/>
    <xf numFmtId="0" fontId="20" fillId="0" borderId="0"/>
    <xf numFmtId="0" fontId="20" fillId="0" borderId="0"/>
    <xf numFmtId="0" fontId="23" fillId="0" borderId="0"/>
    <xf numFmtId="187" fontId="10" fillId="0" borderId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3">
    <xf numFmtId="0" fontId="0" fillId="0" borderId="0" xfId="0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165" fontId="27" fillId="2" borderId="0" xfId="31" applyNumberFormat="1" applyFont="1" applyFill="1"/>
    <xf numFmtId="164" fontId="27" fillId="0" borderId="0" xfId="1" applyNumberFormat="1" applyFont="1" applyAlignment="1">
      <alignment horizontal="right"/>
    </xf>
    <xf numFmtId="0" fontId="27" fillId="2" borderId="0" xfId="0" applyFont="1" applyFill="1"/>
    <xf numFmtId="0" fontId="27" fillId="0" borderId="0" xfId="0" applyFont="1" applyAlignment="1">
      <alignment horizontal="right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/>
    </xf>
    <xf numFmtId="164" fontId="27" fillId="0" borderId="0" xfId="1" applyNumberFormat="1" applyFont="1"/>
    <xf numFmtId="164" fontId="27" fillId="0" borderId="0" xfId="1" applyNumberFormat="1" applyFont="1" applyAlignment="1">
      <alignment vertical="center"/>
    </xf>
    <xf numFmtId="164" fontId="26" fillId="0" borderId="0" xfId="1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164" fontId="27" fillId="0" borderId="0" xfId="1" applyNumberFormat="1" applyFont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164" fontId="27" fillId="0" borderId="0" xfId="1" applyNumberFormat="1" applyFont="1" applyFill="1" applyBorder="1" applyAlignment="1">
      <alignment vertical="center"/>
    </xf>
    <xf numFmtId="164" fontId="27" fillId="0" borderId="0" xfId="1" applyNumberFormat="1" applyFont="1" applyAlignment="1">
      <alignment horizontal="left" vertical="center"/>
    </xf>
    <xf numFmtId="164" fontId="27" fillId="0" borderId="0" xfId="1" applyNumberFormat="1" applyFont="1" applyAlignment="1">
      <alignment vertical="center" wrapText="1"/>
    </xf>
    <xf numFmtId="171" fontId="27" fillId="0" borderId="0" xfId="1" applyNumberFormat="1" applyFont="1" applyFill="1" applyAlignment="1">
      <alignment vertical="center"/>
    </xf>
    <xf numFmtId="171" fontId="27" fillId="0" borderId="0" xfId="1" applyNumberFormat="1" applyFont="1" applyAlignment="1">
      <alignment vertical="center"/>
    </xf>
    <xf numFmtId="171" fontId="27" fillId="0" borderId="0" xfId="0" applyNumberFormat="1" applyFont="1" applyAlignment="1">
      <alignment vertical="center"/>
    </xf>
    <xf numFmtId="172" fontId="27" fillId="0" borderId="0" xfId="1" applyNumberFormat="1" applyFont="1" applyAlignment="1">
      <alignment vertical="center"/>
    </xf>
    <xf numFmtId="49" fontId="26" fillId="0" borderId="0" xfId="1" applyNumberFormat="1" applyFont="1" applyFill="1" applyBorder="1" applyAlignment="1">
      <alignment vertical="center"/>
    </xf>
    <xf numFmtId="173" fontId="26" fillId="0" borderId="0" xfId="1" applyNumberFormat="1" applyFont="1" applyFill="1" applyBorder="1" applyAlignment="1">
      <alignment vertical="center"/>
    </xf>
    <xf numFmtId="173" fontId="26" fillId="0" borderId="50" xfId="1" applyNumberFormat="1" applyFont="1" applyBorder="1" applyAlignment="1" applyProtection="1">
      <alignment horizontal="left" vertical="center"/>
    </xf>
    <xf numFmtId="173" fontId="26" fillId="0" borderId="50" xfId="1" applyNumberFormat="1" applyFont="1" applyBorder="1" applyAlignment="1" applyProtection="1">
      <alignment horizontal="left" vertical="center" wrapText="1"/>
    </xf>
    <xf numFmtId="168" fontId="26" fillId="0" borderId="51" xfId="1" applyNumberFormat="1" applyFont="1" applyFill="1" applyBorder="1" applyAlignment="1">
      <alignment horizontal="right" vertical="center"/>
    </xf>
    <xf numFmtId="173" fontId="26" fillId="0" borderId="0" xfId="1" applyNumberFormat="1" applyFont="1" applyFill="1" applyBorder="1" applyAlignment="1">
      <alignment horizontal="right" vertical="center"/>
    </xf>
    <xf numFmtId="173" fontId="27" fillId="0" borderId="0" xfId="1" applyNumberFormat="1" applyFont="1" applyFill="1" applyBorder="1" applyAlignment="1">
      <alignment vertical="center"/>
    </xf>
    <xf numFmtId="173" fontId="27" fillId="0" borderId="50" xfId="1" applyNumberFormat="1" applyFont="1" applyBorder="1" applyAlignment="1" applyProtection="1">
      <alignment horizontal="left" vertical="center"/>
    </xf>
    <xf numFmtId="173" fontId="27" fillId="0" borderId="50" xfId="1" applyNumberFormat="1" applyFont="1" applyBorder="1" applyAlignment="1" applyProtection="1">
      <alignment horizontal="left" vertical="center" wrapText="1"/>
    </xf>
    <xf numFmtId="168" fontId="27" fillId="0" borderId="51" xfId="1" applyNumberFormat="1" applyFont="1" applyFill="1" applyBorder="1" applyAlignment="1">
      <alignment horizontal="right" vertical="center"/>
    </xf>
    <xf numFmtId="173" fontId="27" fillId="0" borderId="0" xfId="1" applyNumberFormat="1" applyFont="1" applyFill="1" applyBorder="1" applyAlignment="1">
      <alignment horizontal="right" vertical="center"/>
    </xf>
    <xf numFmtId="164" fontId="26" fillId="0" borderId="0" xfId="1" applyNumberFormat="1" applyFont="1" applyFill="1" applyBorder="1" applyAlignment="1">
      <alignment vertical="center"/>
    </xf>
    <xf numFmtId="0" fontId="26" fillId="0" borderId="52" xfId="1" applyNumberFormat="1" applyFont="1" applyFill="1" applyBorder="1" applyAlignment="1" applyProtection="1">
      <alignment horizontal="left" vertical="center"/>
    </xf>
    <xf numFmtId="0" fontId="26" fillId="0" borderId="52" xfId="1" applyNumberFormat="1" applyFont="1" applyFill="1" applyBorder="1" applyAlignment="1" applyProtection="1">
      <alignment horizontal="left" vertical="center" wrapText="1"/>
    </xf>
    <xf numFmtId="171" fontId="26" fillId="0" borderId="53" xfId="1" applyNumberFormat="1" applyFont="1" applyFill="1" applyBorder="1" applyAlignment="1" applyProtection="1">
      <alignment vertical="center"/>
    </xf>
    <xf numFmtId="169" fontId="27" fillId="0" borderId="52" xfId="28" applyNumberFormat="1" applyFont="1" applyBorder="1" applyAlignment="1">
      <alignment horizontal="left" vertical="center"/>
    </xf>
    <xf numFmtId="171" fontId="27" fillId="0" borderId="53" xfId="1" applyNumberFormat="1" applyFont="1" applyFill="1" applyBorder="1" applyAlignment="1" applyProtection="1">
      <alignment vertical="center"/>
    </xf>
    <xf numFmtId="0" fontId="27" fillId="0" borderId="52" xfId="1" applyNumberFormat="1" applyFont="1" applyFill="1" applyBorder="1" applyAlignment="1" applyProtection="1">
      <alignment horizontal="left" vertical="center" wrapText="1"/>
    </xf>
    <xf numFmtId="0" fontId="26" fillId="0" borderId="52" xfId="1" applyNumberFormat="1" applyFont="1" applyBorder="1" applyAlignment="1" applyProtection="1">
      <alignment horizontal="left" vertical="center"/>
    </xf>
    <xf numFmtId="0" fontId="26" fillId="0" borderId="52" xfId="1" applyNumberFormat="1" applyFont="1" applyBorder="1" applyAlignment="1" applyProtection="1">
      <alignment horizontal="left" vertical="center" wrapText="1"/>
    </xf>
    <xf numFmtId="0" fontId="27" fillId="0" borderId="52" xfId="1" applyNumberFormat="1" applyFont="1" applyBorder="1" applyAlignment="1" applyProtection="1">
      <alignment horizontal="left" vertical="center"/>
    </xf>
    <xf numFmtId="0" fontId="27" fillId="0" borderId="52" xfId="1" applyNumberFormat="1" applyFont="1" applyBorder="1" applyAlignment="1" applyProtection="1">
      <alignment horizontal="left" vertical="center" wrapText="1"/>
    </xf>
    <xf numFmtId="9" fontId="27" fillId="0" borderId="0" xfId="31" applyFont="1" applyFill="1" applyBorder="1" applyAlignment="1">
      <alignment vertical="center"/>
    </xf>
    <xf numFmtId="9" fontId="26" fillId="0" borderId="0" xfId="31" applyFont="1" applyFill="1" applyBorder="1" applyAlignment="1">
      <alignment vertical="center"/>
    </xf>
    <xf numFmtId="164" fontId="28" fillId="0" borderId="0" xfId="1" applyNumberFormat="1" applyFont="1" applyFill="1" applyBorder="1" applyAlignment="1">
      <alignment vertical="center"/>
    </xf>
    <xf numFmtId="0" fontId="28" fillId="0" borderId="52" xfId="1" applyNumberFormat="1" applyFont="1" applyBorder="1" applyAlignment="1" applyProtection="1">
      <alignment horizontal="left" vertical="center"/>
    </xf>
    <xf numFmtId="0" fontId="28" fillId="0" borderId="52" xfId="1" applyNumberFormat="1" applyFont="1" applyBorder="1" applyAlignment="1" applyProtection="1">
      <alignment horizontal="left" vertical="center" wrapText="1"/>
    </xf>
    <xf numFmtId="171" fontId="28" fillId="0" borderId="53" xfId="1" applyNumberFormat="1" applyFont="1" applyFill="1" applyBorder="1" applyAlignment="1" applyProtection="1">
      <alignment vertical="center"/>
    </xf>
    <xf numFmtId="9" fontId="28" fillId="0" borderId="0" xfId="31" applyFont="1" applyFill="1" applyBorder="1" applyAlignment="1">
      <alignment vertical="center"/>
    </xf>
    <xf numFmtId="9" fontId="28" fillId="0" borderId="54" xfId="31" applyFont="1" applyFill="1" applyBorder="1" applyAlignment="1" applyProtection="1">
      <alignment horizontal="left" vertical="center"/>
    </xf>
    <xf numFmtId="9" fontId="28" fillId="0" borderId="54" xfId="31" applyFont="1" applyFill="1" applyBorder="1" applyAlignment="1" applyProtection="1">
      <alignment horizontal="left" vertical="center" wrapText="1"/>
    </xf>
    <xf numFmtId="171" fontId="28" fillId="0" borderId="55" xfId="31" applyNumberFormat="1" applyFont="1" applyFill="1" applyBorder="1" applyAlignment="1" applyProtection="1">
      <alignment vertical="center"/>
    </xf>
    <xf numFmtId="171" fontId="28" fillId="0" borderId="56" xfId="31" applyNumberFormat="1" applyFont="1" applyFill="1" applyBorder="1" applyAlignment="1" applyProtection="1">
      <alignment vertical="center"/>
    </xf>
    <xf numFmtId="171" fontId="28" fillId="0" borderId="57" xfId="31" applyNumberFormat="1" applyFont="1" applyFill="1" applyBorder="1" applyAlignment="1" applyProtection="1">
      <alignment vertical="center"/>
    </xf>
    <xf numFmtId="164" fontId="26" fillId="0" borderId="0" xfId="1" applyNumberFormat="1" applyFont="1" applyAlignment="1">
      <alignment horizontal="centerContinuous" vertical="center" wrapText="1"/>
    </xf>
    <xf numFmtId="164" fontId="26" fillId="0" borderId="0" xfId="1" applyNumberFormat="1" applyFont="1" applyAlignment="1">
      <alignment vertical="center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/>
    <xf numFmtId="0" fontId="26" fillId="3" borderId="52" xfId="1" applyNumberFormat="1" applyFont="1" applyFill="1" applyBorder="1" applyAlignment="1" applyProtection="1">
      <alignment horizontal="left" vertical="center"/>
    </xf>
    <xf numFmtId="0" fontId="26" fillId="3" borderId="52" xfId="1" applyNumberFormat="1" applyFont="1" applyFill="1" applyBorder="1" applyAlignment="1" applyProtection="1">
      <alignment horizontal="left" vertical="center" wrapText="1"/>
    </xf>
    <xf numFmtId="171" fontId="26" fillId="3" borderId="53" xfId="1" applyNumberFormat="1" applyFont="1" applyFill="1" applyBorder="1" applyAlignment="1" applyProtection="1">
      <alignment vertical="center"/>
    </xf>
    <xf numFmtId="0" fontId="25" fillId="0" borderId="0" xfId="0" applyFont="1" applyAlignment="1">
      <alignment horizontal="center" vertical="center" wrapText="1"/>
    </xf>
    <xf numFmtId="176" fontId="25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176" fontId="32" fillId="0" borderId="0" xfId="0" applyNumberFormat="1" applyFont="1" applyAlignment="1">
      <alignment horizontal="center" vertical="center" wrapText="1"/>
    </xf>
    <xf numFmtId="174" fontId="34" fillId="0" borderId="52" xfId="31" applyNumberFormat="1" applyFont="1" applyFill="1" applyBorder="1" applyAlignment="1" applyProtection="1">
      <alignment horizontal="left" vertical="center"/>
    </xf>
    <xf numFmtId="175" fontId="34" fillId="0" borderId="52" xfId="31" applyNumberFormat="1" applyFont="1" applyFill="1" applyBorder="1" applyAlignment="1" applyProtection="1">
      <alignment horizontal="left" vertical="center" wrapText="1"/>
    </xf>
    <xf numFmtId="174" fontId="34" fillId="0" borderId="53" xfId="31" applyNumberFormat="1" applyFont="1" applyFill="1" applyBorder="1" applyAlignment="1" applyProtection="1">
      <alignment vertical="center"/>
    </xf>
    <xf numFmtId="174" fontId="34" fillId="0" borderId="0" xfId="31" applyNumberFormat="1" applyFont="1" applyFill="1" applyBorder="1" applyAlignment="1">
      <alignment vertical="center"/>
    </xf>
    <xf numFmtId="0" fontId="34" fillId="0" borderId="52" xfId="1" applyNumberFormat="1" applyFont="1" applyBorder="1" applyAlignment="1" applyProtection="1">
      <alignment horizontal="left" vertical="center"/>
    </xf>
    <xf numFmtId="175" fontId="34" fillId="0" borderId="0" xfId="31" applyNumberFormat="1" applyFont="1" applyFill="1" applyBorder="1" applyAlignment="1">
      <alignment vertical="center"/>
    </xf>
    <xf numFmtId="175" fontId="34" fillId="0" borderId="52" xfId="31" applyNumberFormat="1" applyFont="1" applyFill="1" applyBorder="1" applyAlignment="1" applyProtection="1">
      <alignment horizontal="left" vertical="center"/>
    </xf>
    <xf numFmtId="175" fontId="34" fillId="0" borderId="53" xfId="31" applyNumberFormat="1" applyFont="1" applyFill="1" applyBorder="1" applyAlignment="1" applyProtection="1">
      <alignment vertical="center"/>
    </xf>
    <xf numFmtId="0" fontId="27" fillId="2" borderId="0" xfId="24" applyFont="1" applyFill="1" applyAlignment="1">
      <alignment horizontal="center" vertical="center" wrapText="1"/>
    </xf>
    <xf numFmtId="0" fontId="27" fillId="2" borderId="0" xfId="24" applyFont="1" applyFill="1" applyAlignment="1">
      <alignment horizontal="left" vertical="center" wrapText="1"/>
    </xf>
    <xf numFmtId="165" fontId="27" fillId="2" borderId="0" xfId="24" applyNumberFormat="1" applyFont="1" applyFill="1" applyAlignment="1">
      <alignment horizontal="center" vertical="center" wrapText="1"/>
    </xf>
    <xf numFmtId="164" fontId="27" fillId="2" borderId="0" xfId="1" quotePrefix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165" fontId="26" fillId="0" borderId="0" xfId="31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164" fontId="26" fillId="0" borderId="0" xfId="1" applyNumberFormat="1" applyFont="1" applyAlignment="1">
      <alignment horizontal="right"/>
    </xf>
    <xf numFmtId="165" fontId="26" fillId="2" borderId="0" xfId="31" applyNumberFormat="1" applyFont="1" applyFill="1"/>
    <xf numFmtId="168" fontId="27" fillId="2" borderId="0" xfId="5" quotePrefix="1" applyNumberFormat="1" applyFont="1" applyFill="1" applyBorder="1" applyAlignment="1">
      <alignment horizontal="center" vertical="center" wrapText="1"/>
    </xf>
    <xf numFmtId="168" fontId="26" fillId="2" borderId="0" xfId="5" quotePrefix="1" applyNumberFormat="1" applyFont="1" applyFill="1" applyBorder="1" applyAlignment="1">
      <alignment horizontal="center" vertical="center" wrapText="1"/>
    </xf>
    <xf numFmtId="164" fontId="35" fillId="0" borderId="0" xfId="1" applyNumberFormat="1" applyFont="1" applyAlignment="1">
      <alignment horizontal="left" vertical="center"/>
    </xf>
    <xf numFmtId="164" fontId="27" fillId="0" borderId="2" xfId="1" applyNumberFormat="1" applyFont="1" applyBorder="1" applyAlignment="1">
      <alignment vertical="center"/>
    </xf>
    <xf numFmtId="164" fontId="27" fillId="0" borderId="2" xfId="1" applyNumberFormat="1" applyFont="1" applyBorder="1" applyAlignment="1">
      <alignment horizontal="right" vertical="center"/>
    </xf>
    <xf numFmtId="164" fontId="27" fillId="0" borderId="2" xfId="1" applyNumberFormat="1" applyFont="1" applyBorder="1" applyAlignment="1">
      <alignment horizontal="left" vertical="center"/>
    </xf>
    <xf numFmtId="164" fontId="27" fillId="0" borderId="2" xfId="1" applyNumberFormat="1" applyFont="1" applyBorder="1" applyAlignment="1">
      <alignment horizontal="center" vertical="center"/>
    </xf>
    <xf numFmtId="0" fontId="27" fillId="0" borderId="2" xfId="0" applyFont="1" applyBorder="1" applyAlignment="1">
      <alignment vertical="center" wrapText="1"/>
    </xf>
    <xf numFmtId="164" fontId="27" fillId="0" borderId="2" xfId="1" applyNumberFormat="1" applyFont="1" applyBorder="1" applyAlignment="1">
      <alignment vertical="center" wrapText="1"/>
    </xf>
    <xf numFmtId="164" fontId="26" fillId="0" borderId="2" xfId="1" applyNumberFormat="1" applyFont="1" applyBorder="1" applyAlignment="1">
      <alignment horizontal="left" vertical="center"/>
    </xf>
    <xf numFmtId="164" fontId="26" fillId="0" borderId="2" xfId="1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65" fontId="27" fillId="0" borderId="0" xfId="31" applyNumberFormat="1" applyFont="1"/>
    <xf numFmtId="10" fontId="27" fillId="0" borderId="0" xfId="31" applyNumberFormat="1" applyFont="1"/>
    <xf numFmtId="164" fontId="27" fillId="0" borderId="2" xfId="1" quotePrefix="1" applyNumberFormat="1" applyFont="1" applyBorder="1" applyAlignment="1">
      <alignment vertical="center" wrapText="1"/>
    </xf>
    <xf numFmtId="164" fontId="26" fillId="0" borderId="0" xfId="0" applyNumberFormat="1" applyFont="1" applyAlignment="1">
      <alignment vertical="center"/>
    </xf>
    <xf numFmtId="164" fontId="27" fillId="0" borderId="0" xfId="1" applyNumberFormat="1" applyFont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7" fillId="0" borderId="0" xfId="0" applyFont="1" applyAlignment="1">
      <alignment horizontal="right" vertical="center"/>
    </xf>
    <xf numFmtId="0" fontId="26" fillId="2" borderId="0" xfId="0" applyFont="1" applyFill="1" applyAlignment="1">
      <alignment vertical="center"/>
    </xf>
    <xf numFmtId="168" fontId="27" fillId="0" borderId="0" xfId="1" applyNumberFormat="1" applyFont="1" applyAlignment="1">
      <alignment horizontal="center" vertical="center"/>
    </xf>
    <xf numFmtId="168" fontId="27" fillId="0" borderId="0" xfId="0" applyNumberFormat="1" applyFont="1" applyAlignment="1">
      <alignment vertical="center"/>
    </xf>
    <xf numFmtId="0" fontId="26" fillId="2" borderId="0" xfId="0" applyFont="1" applyFill="1" applyAlignment="1">
      <alignment vertical="center" wrapText="1"/>
    </xf>
    <xf numFmtId="0" fontId="27" fillId="0" borderId="2" xfId="0" quotePrefix="1" applyFont="1" applyBorder="1" applyAlignment="1">
      <alignment vertical="center" wrapText="1"/>
    </xf>
    <xf numFmtId="165" fontId="28" fillId="0" borderId="0" xfId="31" applyNumberFormat="1" applyFont="1" applyFill="1" applyBorder="1" applyAlignment="1">
      <alignment vertical="center"/>
    </xf>
    <xf numFmtId="165" fontId="27" fillId="0" borderId="0" xfId="31" applyNumberFormat="1" applyFont="1" applyAlignment="1">
      <alignment vertical="center"/>
    </xf>
    <xf numFmtId="0" fontId="26" fillId="4" borderId="2" xfId="0" applyFont="1" applyFill="1" applyBorder="1" applyAlignment="1">
      <alignment horizontal="center" vertical="center" wrapText="1"/>
    </xf>
    <xf numFmtId="43" fontId="26" fillId="0" borderId="0" xfId="0" applyNumberFormat="1" applyFont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164" fontId="27" fillId="0" borderId="2" xfId="0" applyNumberFormat="1" applyFont="1" applyBorder="1" applyAlignment="1">
      <alignment vertical="center"/>
    </xf>
    <xf numFmtId="164" fontId="26" fillId="4" borderId="2" xfId="1" applyNumberFormat="1" applyFont="1" applyFill="1" applyBorder="1" applyAlignment="1">
      <alignment vertical="center"/>
    </xf>
    <xf numFmtId="0" fontId="27" fillId="2" borderId="2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26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 wrapText="1"/>
    </xf>
    <xf numFmtId="165" fontId="26" fillId="2" borderId="2" xfId="31" applyNumberFormat="1" applyFont="1" applyFill="1" applyBorder="1" applyAlignment="1">
      <alignment horizontal="center" vertical="center" wrapText="1"/>
    </xf>
    <xf numFmtId="0" fontId="27" fillId="2" borderId="2" xfId="24" applyFont="1" applyFill="1" applyBorder="1" applyAlignment="1">
      <alignment horizontal="center" vertical="center" wrapText="1"/>
    </xf>
    <xf numFmtId="0" fontId="27" fillId="2" borderId="2" xfId="24" applyFont="1" applyFill="1" applyBorder="1" applyAlignment="1">
      <alignment horizontal="left" vertical="center" wrapText="1"/>
    </xf>
    <xf numFmtId="165" fontId="27" fillId="2" borderId="2" xfId="24" applyNumberFormat="1" applyFont="1" applyFill="1" applyBorder="1" applyAlignment="1">
      <alignment horizontal="center" vertical="center" wrapText="1"/>
    </xf>
    <xf numFmtId="168" fontId="27" fillId="2" borderId="2" xfId="5" quotePrefix="1" applyNumberFormat="1" applyFont="1" applyFill="1" applyBorder="1" applyAlignment="1">
      <alignment horizontal="center" vertical="center" wrapText="1"/>
    </xf>
    <xf numFmtId="168" fontId="26" fillId="2" borderId="2" xfId="5" quotePrefix="1" applyNumberFormat="1" applyFont="1" applyFill="1" applyBorder="1" applyAlignment="1">
      <alignment horizontal="center" vertical="center" wrapText="1"/>
    </xf>
    <xf numFmtId="165" fontId="26" fillId="5" borderId="2" xfId="31" quotePrefix="1" applyNumberFormat="1" applyFont="1" applyFill="1" applyBorder="1" applyAlignment="1">
      <alignment horizontal="right" vertical="center" wrapText="1"/>
    </xf>
    <xf numFmtId="164" fontId="27" fillId="2" borderId="2" xfId="1" quotePrefix="1" applyNumberFormat="1" applyFont="1" applyFill="1" applyBorder="1" applyAlignment="1">
      <alignment horizontal="center" vertical="center" wrapText="1"/>
    </xf>
    <xf numFmtId="9" fontId="28" fillId="0" borderId="58" xfId="31" applyFont="1" applyFill="1" applyBorder="1" applyAlignment="1" applyProtection="1">
      <alignment horizontal="left" vertical="center" wrapText="1"/>
    </xf>
    <xf numFmtId="0" fontId="26" fillId="4" borderId="3" xfId="24" applyFont="1" applyFill="1" applyBorder="1" applyAlignment="1">
      <alignment horizontal="center" vertical="center" wrapText="1"/>
    </xf>
    <xf numFmtId="165" fontId="27" fillId="0" borderId="0" xfId="31" applyNumberFormat="1" applyFont="1" applyAlignment="1">
      <alignment vertical="center" wrapText="1"/>
    </xf>
    <xf numFmtId="164" fontId="26" fillId="0" borderId="0" xfId="1" applyNumberFormat="1" applyFont="1" applyAlignment="1">
      <alignment horizontal="left" vertical="center"/>
    </xf>
    <xf numFmtId="164" fontId="26" fillId="0" borderId="0" xfId="31" applyNumberFormat="1" applyFont="1" applyAlignment="1">
      <alignment horizontal="center" vertical="center"/>
    </xf>
    <xf numFmtId="168" fontId="27" fillId="0" borderId="0" xfId="1" applyNumberFormat="1" applyFont="1" applyAlignment="1">
      <alignment vertical="center"/>
    </xf>
    <xf numFmtId="164" fontId="26" fillId="0" borderId="0" xfId="1" applyNumberFormat="1" applyFont="1" applyFill="1" applyBorder="1" applyAlignment="1">
      <alignment horizontal="center" vertical="center"/>
    </xf>
    <xf numFmtId="164" fontId="26" fillId="2" borderId="2" xfId="1" quotePrefix="1" applyNumberFormat="1" applyFont="1" applyFill="1" applyBorder="1" applyAlignment="1">
      <alignment horizontal="center" vertical="center" wrapText="1"/>
    </xf>
    <xf numFmtId="43" fontId="36" fillId="0" borderId="0" xfId="1" applyFont="1" applyAlignment="1">
      <alignment vertical="center"/>
    </xf>
    <xf numFmtId="165" fontId="26" fillId="2" borderId="2" xfId="31" applyNumberFormat="1" applyFont="1" applyFill="1" applyBorder="1" applyAlignment="1">
      <alignment horizontal="right" vertical="center" wrapText="1"/>
    </xf>
    <xf numFmtId="168" fontId="27" fillId="0" borderId="2" xfId="1" applyNumberFormat="1" applyFont="1" applyBorder="1" applyAlignment="1">
      <alignment vertical="center"/>
    </xf>
    <xf numFmtId="178" fontId="27" fillId="0" borderId="2" xfId="1" applyNumberFormat="1" applyFont="1" applyBorder="1" applyAlignment="1">
      <alignment vertical="center"/>
    </xf>
    <xf numFmtId="178" fontId="27" fillId="0" borderId="2" xfId="0" applyNumberFormat="1" applyFont="1" applyBorder="1" applyAlignment="1">
      <alignment vertical="center"/>
    </xf>
    <xf numFmtId="179" fontId="27" fillId="0" borderId="2" xfId="1" applyNumberFormat="1" applyFont="1" applyBorder="1" applyAlignment="1">
      <alignment vertical="center"/>
    </xf>
    <xf numFmtId="164" fontId="27" fillId="0" borderId="0" xfId="0" applyNumberFormat="1" applyFont="1"/>
    <xf numFmtId="165" fontId="27" fillId="0" borderId="0" xfId="0" applyNumberFormat="1" applyFont="1" applyAlignment="1">
      <alignment vertical="center"/>
    </xf>
    <xf numFmtId="165" fontId="37" fillId="0" borderId="1" xfId="31" applyNumberFormat="1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0" fontId="27" fillId="0" borderId="0" xfId="0" applyNumberFormat="1" applyFont="1"/>
    <xf numFmtId="168" fontId="26" fillId="2" borderId="2" xfId="5" quotePrefix="1" applyNumberFormat="1" applyFont="1" applyFill="1" applyBorder="1" applyAlignment="1">
      <alignment horizontal="right" vertical="center" wrapText="1"/>
    </xf>
    <xf numFmtId="167" fontId="27" fillId="2" borderId="2" xfId="5" quotePrefix="1" applyNumberFormat="1" applyFont="1" applyFill="1" applyBorder="1" applyAlignment="1">
      <alignment horizontal="right" vertical="center" wrapText="1"/>
    </xf>
    <xf numFmtId="165" fontId="27" fillId="0" borderId="0" xfId="0" applyNumberFormat="1" applyFont="1" applyAlignment="1">
      <alignment horizontal="right"/>
    </xf>
    <xf numFmtId="10" fontId="26" fillId="0" borderId="0" xfId="31" applyNumberFormat="1" applyFont="1" applyBorder="1" applyAlignment="1">
      <alignment vertical="center"/>
    </xf>
    <xf numFmtId="0" fontId="27" fillId="0" borderId="2" xfId="0" applyFont="1" applyBorder="1"/>
    <xf numFmtId="0" fontId="26" fillId="0" borderId="2" xfId="0" applyFont="1" applyBorder="1"/>
    <xf numFmtId="0" fontId="26" fillId="5" borderId="2" xfId="24" applyFont="1" applyFill="1" applyBorder="1" applyAlignment="1">
      <alignment horizontal="center" vertical="center" wrapText="1"/>
    </xf>
    <xf numFmtId="0" fontId="26" fillId="5" borderId="2" xfId="24" applyFont="1" applyFill="1" applyBorder="1" applyAlignment="1">
      <alignment horizontal="left" vertical="center" wrapText="1"/>
    </xf>
    <xf numFmtId="165" fontId="26" fillId="5" borderId="2" xfId="31" quotePrefix="1" applyNumberFormat="1" applyFont="1" applyFill="1" applyBorder="1" applyAlignment="1">
      <alignment horizontal="center" vertical="center" wrapText="1"/>
    </xf>
    <xf numFmtId="168" fontId="26" fillId="5" borderId="2" xfId="5" quotePrefix="1" applyNumberFormat="1" applyFont="1" applyFill="1" applyBorder="1" applyAlignment="1">
      <alignment horizontal="right" vertical="center" wrapText="1"/>
    </xf>
    <xf numFmtId="164" fontId="1" fillId="0" borderId="0" xfId="1" applyNumberFormat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26" fillId="0" borderId="2" xfId="28" applyNumberFormat="1" applyFont="1" applyBorder="1" applyAlignment="1">
      <alignment horizontal="center" vertical="center"/>
    </xf>
    <xf numFmtId="164" fontId="26" fillId="0" borderId="2" xfId="1" applyNumberFormat="1" applyFont="1" applyFill="1" applyBorder="1" applyAlignment="1" applyProtection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164" fontId="26" fillId="4" borderId="2" xfId="1" applyNumberFormat="1" applyFont="1" applyFill="1" applyBorder="1" applyAlignment="1">
      <alignment horizontal="center" vertical="center" wrapText="1"/>
    </xf>
    <xf numFmtId="0" fontId="42" fillId="6" borderId="2" xfId="16" applyFont="1" applyFill="1" applyBorder="1" applyAlignment="1">
      <alignment horizontal="center" vertical="center" wrapText="1"/>
    </xf>
    <xf numFmtId="0" fontId="43" fillId="6" borderId="2" xfId="16" applyFont="1" applyFill="1" applyBorder="1" applyAlignment="1">
      <alignment horizontal="center" vertical="center"/>
    </xf>
    <xf numFmtId="0" fontId="42" fillId="7" borderId="2" xfId="16" applyFont="1" applyFill="1" applyBorder="1" applyAlignment="1">
      <alignment horizontal="center" vertical="center"/>
    </xf>
    <xf numFmtId="164" fontId="26" fillId="8" borderId="2" xfId="1" applyNumberFormat="1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left" vertical="center"/>
    </xf>
    <xf numFmtId="0" fontId="27" fillId="9" borderId="0" xfId="0" applyFont="1" applyFill="1" applyAlignment="1">
      <alignment vertical="center"/>
    </xf>
    <xf numFmtId="0" fontId="26" fillId="9" borderId="5" xfId="0" applyFont="1" applyFill="1" applyBorder="1" applyAlignment="1">
      <alignment horizontal="left" vertical="center"/>
    </xf>
    <xf numFmtId="167" fontId="26" fillId="9" borderId="5" xfId="1" applyNumberFormat="1" applyFont="1" applyFill="1" applyBorder="1" applyAlignment="1">
      <alignment vertical="center"/>
    </xf>
    <xf numFmtId="0" fontId="26" fillId="9" borderId="2" xfId="0" applyFont="1" applyFill="1" applyBorder="1" applyAlignment="1">
      <alignment horizontal="left" vertical="center"/>
    </xf>
    <xf numFmtId="0" fontId="26" fillId="9" borderId="2" xfId="0" applyFont="1" applyFill="1" applyBorder="1" applyAlignment="1">
      <alignment horizontal="center" vertical="center"/>
    </xf>
    <xf numFmtId="164" fontId="27" fillId="0" borderId="0" xfId="1" applyNumberFormat="1" applyFont="1" applyAlignment="1">
      <alignment horizontal="center"/>
    </xf>
    <xf numFmtId="167" fontId="26" fillId="10" borderId="5" xfId="1" applyNumberFormat="1" applyFont="1" applyFill="1" applyBorder="1" applyAlignment="1">
      <alignment vertical="center"/>
    </xf>
    <xf numFmtId="43" fontId="27" fillId="0" borderId="2" xfId="0" applyNumberFormat="1" applyFont="1" applyBorder="1" applyAlignment="1">
      <alignment vertical="center"/>
    </xf>
    <xf numFmtId="0" fontId="26" fillId="4" borderId="4" xfId="24" applyFont="1" applyFill="1" applyBorder="1" applyAlignment="1">
      <alignment horizontal="center" vertical="center" wrapText="1"/>
    </xf>
    <xf numFmtId="0" fontId="43" fillId="6" borderId="59" xfId="16" applyFont="1" applyFill="1" applyBorder="1" applyAlignment="1">
      <alignment horizontal="center" vertical="center" wrapText="1"/>
    </xf>
    <xf numFmtId="0" fontId="44" fillId="7" borderId="59" xfId="16" applyFont="1" applyFill="1" applyBorder="1" applyAlignment="1">
      <alignment horizontal="center" vertical="center"/>
    </xf>
    <xf numFmtId="0" fontId="25" fillId="0" borderId="3" xfId="1" applyNumberFormat="1" applyFont="1" applyFill="1" applyBorder="1" applyAlignment="1" applyProtection="1">
      <alignment horizontal="left" vertical="center"/>
    </xf>
    <xf numFmtId="0" fontId="25" fillId="0" borderId="3" xfId="0" applyFont="1" applyBorder="1" applyAlignment="1">
      <alignment vertical="center"/>
    </xf>
    <xf numFmtId="0" fontId="43" fillId="0" borderId="6" xfId="26" applyFont="1" applyBorder="1"/>
    <xf numFmtId="172" fontId="43" fillId="0" borderId="3" xfId="8" applyNumberFormat="1" applyFont="1" applyFill="1" applyBorder="1"/>
    <xf numFmtId="0" fontId="25" fillId="0" borderId="6" xfId="1" applyNumberFormat="1" applyFont="1" applyFill="1" applyBorder="1" applyAlignment="1" applyProtection="1">
      <alignment horizontal="left" vertical="center"/>
    </xf>
    <xf numFmtId="0" fontId="25" fillId="0" borderId="6" xfId="0" applyFont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167" fontId="25" fillId="0" borderId="6" xfId="1" applyNumberFormat="1" applyFont="1" applyFill="1" applyBorder="1" applyAlignment="1">
      <alignment vertical="center"/>
    </xf>
    <xf numFmtId="167" fontId="43" fillId="0" borderId="6" xfId="1" applyNumberFormat="1" applyFont="1" applyFill="1" applyBorder="1" applyAlignment="1">
      <alignment vertical="center"/>
    </xf>
    <xf numFmtId="0" fontId="27" fillId="0" borderId="6" xfId="1" applyNumberFormat="1" applyFont="1" applyFill="1" applyBorder="1" applyAlignment="1" applyProtection="1">
      <alignment horizontal="left" vertical="center"/>
    </xf>
    <xf numFmtId="0" fontId="27" fillId="2" borderId="6" xfId="0" applyFont="1" applyFill="1" applyBorder="1" applyAlignment="1">
      <alignment horizontal="left" vertical="center"/>
    </xf>
    <xf numFmtId="0" fontId="27" fillId="2" borderId="6" xfId="0" applyFont="1" applyFill="1" applyBorder="1" applyAlignment="1">
      <alignment vertical="center"/>
    </xf>
    <xf numFmtId="167" fontId="27" fillId="0" borderId="6" xfId="1" applyNumberFormat="1" applyFont="1" applyBorder="1" applyAlignment="1">
      <alignment vertical="center"/>
    </xf>
    <xf numFmtId="0" fontId="27" fillId="0" borderId="7" xfId="1" applyNumberFormat="1" applyFont="1" applyFill="1" applyBorder="1" applyAlignment="1" applyProtection="1">
      <alignment horizontal="left" vertical="center"/>
    </xf>
    <xf numFmtId="0" fontId="27" fillId="2" borderId="7" xfId="0" applyFont="1" applyFill="1" applyBorder="1" applyAlignment="1">
      <alignment horizontal="left" vertical="center"/>
    </xf>
    <xf numFmtId="0" fontId="27" fillId="2" borderId="7" xfId="0" applyFont="1" applyFill="1" applyBorder="1" applyAlignment="1">
      <alignment vertical="center"/>
    </xf>
    <xf numFmtId="167" fontId="27" fillId="0" borderId="7" xfId="1" applyNumberFormat="1" applyFont="1" applyBorder="1" applyAlignment="1">
      <alignment vertical="center"/>
    </xf>
    <xf numFmtId="167" fontId="26" fillId="0" borderId="6" xfId="1" applyNumberFormat="1" applyFont="1" applyBorder="1" applyAlignment="1">
      <alignment vertical="center"/>
    </xf>
    <xf numFmtId="167" fontId="26" fillId="0" borderId="7" xfId="1" applyNumberFormat="1" applyFont="1" applyBorder="1" applyAlignment="1">
      <alignment vertical="center"/>
    </xf>
    <xf numFmtId="172" fontId="25" fillId="0" borderId="0" xfId="0" applyNumberFormat="1" applyFont="1"/>
    <xf numFmtId="0" fontId="25" fillId="0" borderId="2" xfId="0" applyFont="1" applyBorder="1"/>
    <xf numFmtId="167" fontId="25" fillId="0" borderId="2" xfId="0" applyNumberFormat="1" applyFont="1" applyBorder="1"/>
    <xf numFmtId="167" fontId="25" fillId="0" borderId="2" xfId="1" applyNumberFormat="1" applyFont="1" applyFill="1" applyBorder="1" applyAlignment="1">
      <alignment vertical="center"/>
    </xf>
    <xf numFmtId="0" fontId="45" fillId="0" borderId="0" xfId="0" applyFont="1" applyAlignment="1">
      <alignment vertical="center"/>
    </xf>
    <xf numFmtId="164" fontId="27" fillId="0" borderId="0" xfId="1" applyNumberFormat="1" applyFont="1" applyBorder="1" applyAlignment="1">
      <alignment vertical="center"/>
    </xf>
    <xf numFmtId="0" fontId="26" fillId="0" borderId="0" xfId="0" quotePrefix="1" applyFont="1"/>
    <xf numFmtId="2" fontId="26" fillId="2" borderId="0" xfId="31" applyNumberFormat="1" applyFont="1" applyFill="1"/>
    <xf numFmtId="2" fontId="27" fillId="2" borderId="0" xfId="31" applyNumberFormat="1" applyFont="1" applyFill="1"/>
    <xf numFmtId="2" fontId="27" fillId="0" borderId="0" xfId="0" applyNumberFormat="1" applyFont="1"/>
    <xf numFmtId="2" fontId="26" fillId="0" borderId="0" xfId="0" applyNumberFormat="1" applyFont="1"/>
    <xf numFmtId="165" fontId="26" fillId="2" borderId="2" xfId="31" applyNumberFormat="1" applyFont="1" applyFill="1" applyBorder="1"/>
    <xf numFmtId="2" fontId="26" fillId="2" borderId="2" xfId="31" applyNumberFormat="1" applyFont="1" applyFill="1" applyBorder="1"/>
    <xf numFmtId="165" fontId="27" fillId="2" borderId="2" xfId="31" applyNumberFormat="1" applyFont="1" applyFill="1" applyBorder="1"/>
    <xf numFmtId="0" fontId="25" fillId="0" borderId="0" xfId="20" applyFont="1"/>
    <xf numFmtId="0" fontId="46" fillId="0" borderId="0" xfId="20" applyFont="1" applyAlignment="1">
      <alignment vertical="top"/>
    </xf>
    <xf numFmtId="0" fontId="25" fillId="0" borderId="0" xfId="22" applyFont="1" applyAlignment="1">
      <alignment vertical="center"/>
    </xf>
    <xf numFmtId="2" fontId="25" fillId="0" borderId="0" xfId="20" applyNumberFormat="1" applyFont="1"/>
    <xf numFmtId="164" fontId="25" fillId="0" borderId="0" xfId="1" applyNumberFormat="1" applyFont="1"/>
    <xf numFmtId="0" fontId="26" fillId="0" borderId="0" xfId="20" applyFont="1" applyAlignment="1">
      <alignment vertical="top"/>
    </xf>
    <xf numFmtId="0" fontId="47" fillId="0" borderId="0" xfId="20" applyFont="1" applyAlignment="1">
      <alignment horizontal="left" vertical="top"/>
    </xf>
    <xf numFmtId="0" fontId="48" fillId="0" borderId="0" xfId="20" applyFont="1"/>
    <xf numFmtId="0" fontId="49" fillId="0" borderId="60" xfId="20" applyFont="1" applyBorder="1"/>
    <xf numFmtId="164" fontId="49" fillId="0" borderId="61" xfId="6" applyNumberFormat="1" applyFont="1" applyFill="1" applyBorder="1"/>
    <xf numFmtId="0" fontId="50" fillId="0" borderId="0" xfId="20" applyFont="1"/>
    <xf numFmtId="0" fontId="50" fillId="0" borderId="0" xfId="20" applyFont="1" applyAlignment="1">
      <alignment horizontal="center"/>
    </xf>
    <xf numFmtId="2" fontId="50" fillId="0" borderId="0" xfId="20" applyNumberFormat="1" applyFont="1" applyAlignment="1">
      <alignment horizontal="center"/>
    </xf>
    <xf numFmtId="164" fontId="50" fillId="0" borderId="0" xfId="1" applyNumberFormat="1" applyFont="1" applyAlignment="1">
      <alignment horizontal="center"/>
    </xf>
    <xf numFmtId="164" fontId="50" fillId="0" borderId="0" xfId="1" applyNumberFormat="1" applyFont="1"/>
    <xf numFmtId="0" fontId="25" fillId="0" borderId="6" xfId="20" applyFont="1" applyBorder="1"/>
    <xf numFmtId="0" fontId="1" fillId="0" borderId="62" xfId="16" applyFont="1" applyBorder="1" applyAlignment="1">
      <alignment horizontal="center" vertical="center"/>
    </xf>
    <xf numFmtId="0" fontId="1" fillId="0" borderId="62" xfId="16" applyFont="1" applyBorder="1" applyAlignment="1">
      <alignment vertical="center"/>
    </xf>
    <xf numFmtId="0" fontId="25" fillId="0" borderId="6" xfId="20" applyFont="1" applyBorder="1" applyAlignment="1">
      <alignment horizontal="center"/>
    </xf>
    <xf numFmtId="0" fontId="1" fillId="0" borderId="62" xfId="16" applyFont="1" applyBorder="1" applyAlignment="1">
      <alignment horizontal="left" vertical="center"/>
    </xf>
    <xf numFmtId="0" fontId="25" fillId="0" borderId="0" xfId="20" applyFont="1" applyAlignment="1">
      <alignment horizontal="left"/>
    </xf>
    <xf numFmtId="0" fontId="25" fillId="0" borderId="8" xfId="20" applyFont="1" applyBorder="1" applyAlignment="1">
      <alignment horizontal="center"/>
    </xf>
    <xf numFmtId="0" fontId="25" fillId="0" borderId="8" xfId="20" applyFont="1" applyBorder="1"/>
    <xf numFmtId="0" fontId="1" fillId="0" borderId="59" xfId="16" applyFont="1" applyBorder="1" applyAlignment="1">
      <alignment horizontal="center" vertical="center"/>
    </xf>
    <xf numFmtId="0" fontId="1" fillId="0" borderId="59" xfId="16" applyFont="1" applyBorder="1" applyAlignment="1">
      <alignment horizontal="left" vertical="center"/>
    </xf>
    <xf numFmtId="0" fontId="1" fillId="0" borderId="59" xfId="16" applyFont="1" applyBorder="1" applyAlignment="1">
      <alignment vertical="center"/>
    </xf>
    <xf numFmtId="0" fontId="25" fillId="0" borderId="2" xfId="20" applyFont="1" applyBorder="1"/>
    <xf numFmtId="0" fontId="43" fillId="0" borderId="2" xfId="20" applyFont="1" applyBorder="1"/>
    <xf numFmtId="0" fontId="25" fillId="0" borderId="2" xfId="20" applyFont="1" applyBorder="1" applyAlignment="1">
      <alignment horizontal="left"/>
    </xf>
    <xf numFmtId="171" fontId="26" fillId="0" borderId="0" xfId="1" applyNumberFormat="1" applyFont="1" applyFill="1" applyBorder="1" applyAlignment="1" applyProtection="1">
      <alignment vertical="center"/>
    </xf>
    <xf numFmtId="43" fontId="26" fillId="0" borderId="0" xfId="1" applyFont="1" applyFill="1" applyBorder="1" applyAlignment="1" applyProtection="1">
      <alignment vertical="center"/>
    </xf>
    <xf numFmtId="0" fontId="43" fillId="0" borderId="2" xfId="16" applyFont="1" applyBorder="1" applyAlignment="1">
      <alignment horizontal="center" vertical="center" wrapText="1"/>
    </xf>
    <xf numFmtId="0" fontId="43" fillId="0" borderId="2" xfId="16" applyFont="1" applyBorder="1" applyAlignment="1">
      <alignment horizontal="center" vertical="center"/>
    </xf>
    <xf numFmtId="0" fontId="27" fillId="0" borderId="2" xfId="16" applyFont="1" applyBorder="1" applyAlignment="1">
      <alignment vertical="center"/>
    </xf>
    <xf numFmtId="0" fontId="1" fillId="0" borderId="2" xfId="16" applyFont="1" applyBorder="1" applyAlignment="1">
      <alignment horizontal="left" vertical="center"/>
    </xf>
    <xf numFmtId="0" fontId="1" fillId="0" borderId="2" xfId="16" applyFont="1" applyBorder="1" applyAlignment="1">
      <alignment vertical="center"/>
    </xf>
    <xf numFmtId="0" fontId="26" fillId="0" borderId="2" xfId="0" applyFont="1" applyBorder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65" fontId="27" fillId="0" borderId="2" xfId="31" applyNumberFormat="1" applyFont="1" applyBorder="1" applyAlignment="1">
      <alignment horizontal="center" vertical="center"/>
    </xf>
    <xf numFmtId="165" fontId="26" fillId="0" borderId="2" xfId="31" applyNumberFormat="1" applyFont="1" applyBorder="1" applyAlignment="1">
      <alignment horizontal="center" vertical="center"/>
    </xf>
    <xf numFmtId="165" fontId="26" fillId="0" borderId="2" xfId="31" applyNumberFormat="1" applyFont="1" applyFill="1" applyBorder="1" applyAlignment="1">
      <alignment horizontal="center" vertical="center"/>
    </xf>
    <xf numFmtId="0" fontId="27" fillId="2" borderId="4" xfId="24" applyFont="1" applyFill="1" applyBorder="1" applyAlignment="1">
      <alignment horizontal="center" vertical="center" wrapText="1"/>
    </xf>
    <xf numFmtId="164" fontId="7" fillId="0" borderId="0" xfId="1" applyNumberFormat="1" applyFont="1" applyAlignment="1">
      <alignment horizontal="left" vertical="center"/>
    </xf>
    <xf numFmtId="164" fontId="51" fillId="11" borderId="2" xfId="5" quotePrefix="1" applyNumberFormat="1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44" fillId="7" borderId="63" xfId="16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vertical="center"/>
    </xf>
    <xf numFmtId="0" fontId="27" fillId="10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/>
    </xf>
    <xf numFmtId="0" fontId="27" fillId="10" borderId="0" xfId="0" applyFont="1" applyFill="1" applyAlignment="1">
      <alignment vertical="center"/>
    </xf>
    <xf numFmtId="167" fontId="26" fillId="9" borderId="9" xfId="1" applyNumberFormat="1" applyFont="1" applyFill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167" fontId="27" fillId="0" borderId="5" xfId="1" applyNumberFormat="1" applyFont="1" applyBorder="1" applyAlignment="1">
      <alignment vertical="center"/>
    </xf>
    <xf numFmtId="0" fontId="26" fillId="9" borderId="0" xfId="0" applyFont="1" applyFill="1" applyAlignment="1">
      <alignment horizontal="left" vertical="center"/>
    </xf>
    <xf numFmtId="0" fontId="26" fillId="9" borderId="10" xfId="0" applyFont="1" applyFill="1" applyBorder="1" applyAlignment="1">
      <alignment horizontal="center" vertical="center"/>
    </xf>
    <xf numFmtId="0" fontId="52" fillId="0" borderId="0" xfId="23" applyFont="1" applyAlignment="1" applyProtection="1">
      <alignment vertical="center"/>
      <protection locked="0"/>
    </xf>
    <xf numFmtId="0" fontId="52" fillId="0" borderId="0" xfId="23" applyFont="1" applyAlignment="1" applyProtection="1">
      <alignment horizontal="center"/>
      <protection locked="0"/>
    </xf>
    <xf numFmtId="0" fontId="52" fillId="0" borderId="0" xfId="23" applyFont="1" applyProtection="1">
      <protection locked="0"/>
    </xf>
    <xf numFmtId="0" fontId="53" fillId="0" borderId="0" xfId="0" applyFont="1" applyAlignment="1">
      <alignment vertical="top"/>
    </xf>
    <xf numFmtId="172" fontId="52" fillId="0" borderId="0" xfId="9" applyNumberFormat="1" applyFont="1" applyAlignment="1" applyProtection="1">
      <alignment vertical="center"/>
      <protection locked="0"/>
    </xf>
    <xf numFmtId="0" fontId="52" fillId="0" borderId="0" xfId="27" applyFont="1"/>
    <xf numFmtId="0" fontId="54" fillId="0" borderId="0" xfId="0" applyFont="1" applyAlignment="1">
      <alignment vertical="top"/>
    </xf>
    <xf numFmtId="0" fontId="55" fillId="0" borderId="0" xfId="0" applyFont="1" applyAlignment="1">
      <alignment horizontal="left" vertical="top"/>
    </xf>
    <xf numFmtId="0" fontId="56" fillId="0" borderId="0" xfId="0" applyFont="1"/>
    <xf numFmtId="0" fontId="57" fillId="0" borderId="0" xfId="23" applyFont="1" applyAlignment="1" applyProtection="1">
      <alignment vertical="center"/>
      <protection locked="0"/>
    </xf>
    <xf numFmtId="0" fontId="57" fillId="0" borderId="0" xfId="23" applyFont="1" applyAlignment="1" applyProtection="1">
      <alignment horizontal="center"/>
      <protection locked="0"/>
    </xf>
    <xf numFmtId="0" fontId="57" fillId="0" borderId="0" xfId="23" applyFont="1" applyProtection="1">
      <protection locked="0"/>
    </xf>
    <xf numFmtId="0" fontId="57" fillId="0" borderId="0" xfId="0" applyFont="1"/>
    <xf numFmtId="0" fontId="54" fillId="0" borderId="0" xfId="23" applyFont="1" applyProtection="1">
      <protection locked="0"/>
    </xf>
    <xf numFmtId="0" fontId="57" fillId="0" borderId="0" xfId="27" applyFont="1"/>
    <xf numFmtId="172" fontId="57" fillId="0" borderId="0" xfId="9" applyNumberFormat="1" applyFont="1" applyAlignment="1" applyProtection="1">
      <alignment vertical="center"/>
      <protection locked="0"/>
    </xf>
    <xf numFmtId="0" fontId="58" fillId="0" borderId="0" xfId="23" applyFont="1" applyAlignment="1" applyProtection="1">
      <alignment vertical="center"/>
      <protection locked="0"/>
    </xf>
    <xf numFmtId="0" fontId="58" fillId="0" borderId="0" xfId="23" applyFont="1" applyAlignment="1" applyProtection="1">
      <alignment horizontal="center"/>
      <protection locked="0"/>
    </xf>
    <xf numFmtId="0" fontId="58" fillId="0" borderId="0" xfId="23" applyFont="1" applyProtection="1">
      <protection locked="0"/>
    </xf>
    <xf numFmtId="0" fontId="59" fillId="0" borderId="0" xfId="23" applyFont="1" applyProtection="1">
      <protection locked="0"/>
    </xf>
    <xf numFmtId="0" fontId="58" fillId="0" borderId="0" xfId="0" applyFont="1"/>
    <xf numFmtId="0" fontId="60" fillId="0" borderId="0" xfId="23" applyFont="1" applyProtection="1">
      <protection locked="0"/>
    </xf>
    <xf numFmtId="0" fontId="58" fillId="0" borderId="0" xfId="27" applyFont="1"/>
    <xf numFmtId="172" fontId="58" fillId="0" borderId="0" xfId="9" applyNumberFormat="1" applyFont="1" applyAlignment="1" applyProtection="1">
      <alignment vertical="center"/>
      <protection locked="0"/>
    </xf>
    <xf numFmtId="0" fontId="61" fillId="12" borderId="0" xfId="27" applyFont="1" applyFill="1"/>
    <xf numFmtId="0" fontId="58" fillId="12" borderId="0" xfId="27" applyFont="1" applyFill="1"/>
    <xf numFmtId="0" fontId="61" fillId="13" borderId="0" xfId="27" applyFont="1" applyFill="1"/>
    <xf numFmtId="0" fontId="58" fillId="13" borderId="0" xfId="27" applyFont="1" applyFill="1"/>
    <xf numFmtId="0" fontId="62" fillId="14" borderId="62" xfId="16" applyFont="1" applyFill="1" applyBorder="1" applyAlignment="1">
      <alignment horizontal="center" vertical="center"/>
    </xf>
    <xf numFmtId="49" fontId="62" fillId="14" borderId="62" xfId="16" applyNumberFormat="1" applyFont="1" applyFill="1" applyBorder="1" applyAlignment="1">
      <alignment horizontal="center" vertical="center"/>
    </xf>
    <xf numFmtId="0" fontId="62" fillId="15" borderId="62" xfId="16" applyFont="1" applyFill="1" applyBorder="1" applyAlignment="1">
      <alignment horizontal="center" vertical="center" wrapText="1"/>
    </xf>
    <xf numFmtId="0" fontId="57" fillId="0" borderId="0" xfId="27" applyFont="1" applyAlignment="1">
      <alignment wrapText="1"/>
    </xf>
    <xf numFmtId="0" fontId="63" fillId="16" borderId="2" xfId="27" applyFont="1" applyFill="1" applyBorder="1" applyAlignment="1">
      <alignment wrapText="1"/>
    </xf>
    <xf numFmtId="0" fontId="63" fillId="17" borderId="2" xfId="27" applyFont="1" applyFill="1" applyBorder="1" applyAlignment="1">
      <alignment wrapText="1"/>
    </xf>
    <xf numFmtId="0" fontId="63" fillId="18" borderId="2" xfId="27" quotePrefix="1" applyFont="1" applyFill="1" applyBorder="1" applyAlignment="1">
      <alignment wrapText="1"/>
    </xf>
    <xf numFmtId="0" fontId="63" fillId="19" borderId="62" xfId="16" applyFont="1" applyFill="1" applyBorder="1" applyAlignment="1">
      <alignment horizontal="center" vertical="center"/>
    </xf>
    <xf numFmtId="0" fontId="63" fillId="20" borderId="62" xfId="16" applyFont="1" applyFill="1" applyBorder="1" applyAlignment="1">
      <alignment horizontal="center" vertical="center"/>
    </xf>
    <xf numFmtId="0" fontId="63" fillId="6" borderId="62" xfId="16" applyFont="1" applyFill="1" applyBorder="1" applyAlignment="1">
      <alignment horizontal="center" vertical="center"/>
    </xf>
    <xf numFmtId="0" fontId="63" fillId="7" borderId="62" xfId="16" applyFont="1" applyFill="1" applyBorder="1" applyAlignment="1">
      <alignment horizontal="center" vertical="center"/>
    </xf>
    <xf numFmtId="0" fontId="62" fillId="21" borderId="62" xfId="16" applyFont="1" applyFill="1" applyBorder="1" applyAlignment="1">
      <alignment horizontal="center" vertical="center"/>
    </xf>
    <xf numFmtId="49" fontId="63" fillId="18" borderId="62" xfId="16" applyNumberFormat="1" applyFont="1" applyFill="1" applyBorder="1" applyAlignment="1">
      <alignment horizontal="center" vertical="center"/>
    </xf>
    <xf numFmtId="0" fontId="63" fillId="18" borderId="62" xfId="16" applyFont="1" applyFill="1" applyBorder="1" applyAlignment="1">
      <alignment horizontal="center" vertical="center"/>
    </xf>
    <xf numFmtId="0" fontId="57" fillId="0" borderId="0" xfId="27" applyFont="1" applyAlignment="1">
      <alignment vertical="center" wrapText="1"/>
    </xf>
    <xf numFmtId="0" fontId="63" fillId="16" borderId="2" xfId="27" applyFont="1" applyFill="1" applyBorder="1" applyAlignment="1">
      <alignment vertical="center" wrapText="1"/>
    </xf>
    <xf numFmtId="0" fontId="63" fillId="17" borderId="2" xfId="27" applyFont="1" applyFill="1" applyBorder="1" applyAlignment="1">
      <alignment vertical="center" wrapText="1"/>
    </xf>
    <xf numFmtId="0" fontId="63" fillId="18" borderId="2" xfId="27" quotePrefix="1" applyFont="1" applyFill="1" applyBorder="1" applyAlignment="1">
      <alignment vertical="center" wrapText="1"/>
    </xf>
    <xf numFmtId="0" fontId="64" fillId="22" borderId="62" xfId="16" applyFont="1" applyFill="1" applyBorder="1" applyAlignment="1">
      <alignment horizontal="left" vertical="center"/>
    </xf>
    <xf numFmtId="0" fontId="64" fillId="22" borderId="62" xfId="16" applyFont="1" applyFill="1" applyBorder="1" applyAlignment="1">
      <alignment horizontal="center" vertical="center"/>
    </xf>
    <xf numFmtId="0" fontId="64" fillId="22" borderId="62" xfId="16" applyFont="1" applyFill="1" applyBorder="1" applyAlignment="1">
      <alignment vertical="center"/>
    </xf>
    <xf numFmtId="0" fontId="63" fillId="22" borderId="62" xfId="16" applyFont="1" applyFill="1" applyBorder="1" applyAlignment="1">
      <alignment horizontal="center" vertical="center"/>
    </xf>
    <xf numFmtId="182" fontId="64" fillId="8" borderId="62" xfId="9" applyNumberFormat="1" applyFont="1" applyFill="1" applyBorder="1" applyAlignment="1" applyProtection="1">
      <alignment vertical="center"/>
    </xf>
    <xf numFmtId="0" fontId="57" fillId="0" borderId="0" xfId="27" applyFont="1" applyAlignment="1">
      <alignment vertical="center"/>
    </xf>
    <xf numFmtId="182" fontId="64" fillId="8" borderId="2" xfId="9" applyNumberFormat="1" applyFont="1" applyFill="1" applyBorder="1" applyAlignment="1" applyProtection="1">
      <alignment vertical="center"/>
    </xf>
    <xf numFmtId="0" fontId="8" fillId="0" borderId="62" xfId="16" applyFont="1" applyBorder="1" applyAlignment="1">
      <alignment horizontal="left" vertical="center"/>
    </xf>
    <xf numFmtId="0" fontId="8" fillId="0" borderId="62" xfId="16" applyFont="1" applyBorder="1" applyAlignment="1">
      <alignment horizontal="center" vertical="center"/>
    </xf>
    <xf numFmtId="0" fontId="8" fillId="0" borderId="62" xfId="16" applyFont="1" applyBorder="1" applyAlignment="1">
      <alignment vertical="center"/>
    </xf>
    <xf numFmtId="182" fontId="57" fillId="0" borderId="62" xfId="9" applyNumberFormat="1" applyFont="1" applyBorder="1" applyAlignment="1" applyProtection="1">
      <alignment vertical="center"/>
    </xf>
    <xf numFmtId="0" fontId="8" fillId="0" borderId="2" xfId="27" applyFont="1" applyBorder="1" applyAlignment="1">
      <alignment vertical="center"/>
    </xf>
    <xf numFmtId="0" fontId="8" fillId="0" borderId="0" xfId="27" applyFont="1" applyAlignment="1">
      <alignment vertical="center"/>
    </xf>
    <xf numFmtId="182" fontId="57" fillId="0" borderId="62" xfId="9" applyNumberFormat="1" applyFont="1" applyFill="1" applyBorder="1" applyAlignment="1" applyProtection="1">
      <alignment vertical="center"/>
    </xf>
    <xf numFmtId="0" fontId="57" fillId="0" borderId="2" xfId="27" applyFont="1" applyBorder="1" applyAlignment="1">
      <alignment vertical="center"/>
    </xf>
    <xf numFmtId="0" fontId="64" fillId="8" borderId="62" xfId="16" applyFont="1" applyFill="1" applyBorder="1" applyAlignment="1">
      <alignment vertical="center"/>
    </xf>
    <xf numFmtId="164" fontId="8" fillId="0" borderId="11" xfId="11" applyNumberFormat="1" applyFont="1" applyBorder="1" applyAlignment="1">
      <alignment horizontal="left" vertical="center"/>
    </xf>
    <xf numFmtId="0" fontId="8" fillId="0" borderId="0" xfId="16" applyFont="1" applyAlignment="1">
      <alignment vertical="center"/>
    </xf>
    <xf numFmtId="0" fontId="8" fillId="20" borderId="62" xfId="16" applyFont="1" applyFill="1" applyBorder="1" applyAlignment="1">
      <alignment vertical="center"/>
    </xf>
    <xf numFmtId="0" fontId="8" fillId="23" borderId="62" xfId="16" applyFont="1" applyFill="1" applyBorder="1" applyAlignment="1">
      <alignment vertical="center"/>
    </xf>
    <xf numFmtId="0" fontId="8" fillId="20" borderId="0" xfId="16" applyFont="1" applyFill="1" applyAlignment="1">
      <alignment vertical="center"/>
    </xf>
    <xf numFmtId="0" fontId="8" fillId="0" borderId="11" xfId="11" applyNumberFormat="1" applyFont="1" applyBorder="1" applyAlignment="1">
      <alignment horizontal="left" vertical="center"/>
    </xf>
    <xf numFmtId="0" fontId="64" fillId="22" borderId="62" xfId="23" applyFont="1" applyFill="1" applyBorder="1" applyAlignment="1">
      <alignment horizontal="left" vertical="center"/>
    </xf>
    <xf numFmtId="0" fontId="65" fillId="22" borderId="62" xfId="23" applyFont="1" applyFill="1" applyBorder="1" applyAlignment="1">
      <alignment horizontal="center" vertical="center"/>
    </xf>
    <xf numFmtId="0" fontId="64" fillId="22" borderId="62" xfId="23" applyFont="1" applyFill="1" applyBorder="1" applyAlignment="1">
      <alignment horizontal="center" vertical="center"/>
    </xf>
    <xf numFmtId="0" fontId="64" fillId="8" borderId="62" xfId="23" applyFont="1" applyFill="1" applyBorder="1" applyAlignment="1">
      <alignment vertical="center"/>
    </xf>
    <xf numFmtId="49" fontId="8" fillId="0" borderId="62" xfId="16" applyNumberFormat="1" applyFont="1" applyBorder="1" applyAlignment="1">
      <alignment horizontal="center" vertical="center"/>
    </xf>
    <xf numFmtId="0" fontId="8" fillId="18" borderId="62" xfId="16" applyFont="1" applyFill="1" applyBorder="1" applyAlignment="1">
      <alignment vertical="center"/>
    </xf>
    <xf numFmtId="0" fontId="8" fillId="18" borderId="62" xfId="16" applyFont="1" applyFill="1" applyBorder="1" applyAlignment="1">
      <alignment horizontal="center" vertical="center"/>
    </xf>
    <xf numFmtId="0" fontId="57" fillId="0" borderId="2" xfId="23" applyFont="1" applyBorder="1"/>
    <xf numFmtId="0" fontId="57" fillId="0" borderId="0" xfId="23" applyFont="1"/>
    <xf numFmtId="172" fontId="57" fillId="0" borderId="2" xfId="12" applyNumberFormat="1" applyFont="1" applyBorder="1"/>
    <xf numFmtId="172" fontId="57" fillId="0" borderId="0" xfId="12" applyNumberFormat="1" applyFont="1"/>
    <xf numFmtId="0" fontId="66" fillId="24" borderId="62" xfId="16" applyFont="1" applyFill="1" applyBorder="1" applyAlignment="1">
      <alignment vertical="center"/>
    </xf>
    <xf numFmtId="182" fontId="66" fillId="24" borderId="62" xfId="9" applyNumberFormat="1" applyFont="1" applyFill="1" applyBorder="1" applyAlignment="1" applyProtection="1">
      <alignment vertical="center"/>
    </xf>
    <xf numFmtId="0" fontId="8" fillId="18" borderId="64" xfId="16" applyFont="1" applyFill="1" applyBorder="1" applyAlignment="1">
      <alignment horizontal="left" vertical="center"/>
    </xf>
    <xf numFmtId="0" fontId="57" fillId="18" borderId="0" xfId="23" applyFont="1" applyFill="1" applyAlignment="1">
      <alignment horizontal="center" vertical="center"/>
    </xf>
    <xf numFmtId="0" fontId="57" fillId="18" borderId="0" xfId="23" applyFont="1" applyFill="1"/>
    <xf numFmtId="0" fontId="57" fillId="18" borderId="0" xfId="23" applyFont="1" applyFill="1" applyAlignment="1">
      <alignment horizontal="center"/>
    </xf>
    <xf numFmtId="49" fontId="57" fillId="18" borderId="0" xfId="23" applyNumberFormat="1" applyFont="1" applyFill="1" applyAlignment="1">
      <alignment horizontal="center"/>
    </xf>
    <xf numFmtId="172" fontId="57" fillId="18" borderId="0" xfId="9" applyNumberFormat="1" applyFont="1" applyFill="1" applyAlignment="1" applyProtection="1">
      <alignment vertical="center"/>
    </xf>
    <xf numFmtId="183" fontId="57" fillId="18" borderId="0" xfId="11" applyNumberFormat="1" applyFont="1" applyFill="1" applyAlignment="1">
      <alignment vertical="center"/>
    </xf>
    <xf numFmtId="182" fontId="57" fillId="0" borderId="0" xfId="23" applyNumberFormat="1" applyFont="1" applyAlignment="1" applyProtection="1">
      <alignment vertical="center"/>
      <protection locked="0"/>
    </xf>
    <xf numFmtId="0" fontId="9" fillId="0" borderId="2" xfId="16" applyFont="1" applyBorder="1" applyAlignment="1">
      <alignment horizontal="center" vertical="center"/>
    </xf>
    <xf numFmtId="0" fontId="1" fillId="0" borderId="65" xfId="16" applyFont="1" applyBorder="1" applyAlignment="1">
      <alignment vertical="center"/>
    </xf>
    <xf numFmtId="167" fontId="27" fillId="0" borderId="12" xfId="1" applyNumberFormat="1" applyFont="1" applyBorder="1" applyAlignment="1">
      <alignment vertical="center"/>
    </xf>
    <xf numFmtId="0" fontId="43" fillId="7" borderId="2" xfId="16" applyFont="1" applyFill="1" applyBorder="1" applyAlignment="1">
      <alignment horizontal="center" vertical="center"/>
    </xf>
    <xf numFmtId="164" fontId="43" fillId="7" borderId="2" xfId="1" applyNumberFormat="1" applyFont="1" applyFill="1" applyBorder="1" applyAlignment="1">
      <alignment horizontal="center" vertical="center"/>
    </xf>
    <xf numFmtId="0" fontId="67" fillId="25" borderId="2" xfId="0" applyFont="1" applyFill="1" applyBorder="1" applyAlignment="1">
      <alignment horizontal="center" vertical="center" wrapText="1"/>
    </xf>
    <xf numFmtId="167" fontId="26" fillId="9" borderId="2" xfId="1" applyNumberFormat="1" applyFont="1" applyFill="1" applyBorder="1" applyAlignment="1">
      <alignment vertical="center"/>
    </xf>
    <xf numFmtId="167" fontId="26" fillId="10" borderId="2" xfId="1" applyNumberFormat="1" applyFont="1" applyFill="1" applyBorder="1" applyAlignment="1">
      <alignment vertical="center"/>
    </xf>
    <xf numFmtId="0" fontId="27" fillId="0" borderId="66" xfId="0" applyFont="1" applyBorder="1" applyAlignment="1">
      <alignment horizontal="center" vertical="center"/>
    </xf>
    <xf numFmtId="0" fontId="27" fillId="2" borderId="66" xfId="0" applyFont="1" applyFill="1" applyBorder="1" applyAlignment="1">
      <alignment horizontal="left" vertical="center"/>
    </xf>
    <xf numFmtId="0" fontId="27" fillId="2" borderId="66" xfId="0" applyFont="1" applyFill="1" applyBorder="1" applyAlignment="1">
      <alignment vertical="center"/>
    </xf>
    <xf numFmtId="0" fontId="27" fillId="0" borderId="66" xfId="0" applyFont="1" applyBorder="1" applyAlignment="1">
      <alignment horizontal="left"/>
    </xf>
    <xf numFmtId="167" fontId="27" fillId="0" borderId="66" xfId="1" applyNumberFormat="1" applyFont="1" applyBorder="1" applyAlignment="1">
      <alignment vertical="center"/>
    </xf>
    <xf numFmtId="0" fontId="27" fillId="0" borderId="67" xfId="0" applyFont="1" applyBorder="1" applyAlignment="1">
      <alignment horizontal="center" vertical="center"/>
    </xf>
    <xf numFmtId="0" fontId="27" fillId="2" borderId="67" xfId="0" applyFont="1" applyFill="1" applyBorder="1" applyAlignment="1">
      <alignment horizontal="left" vertical="center"/>
    </xf>
    <xf numFmtId="0" fontId="27" fillId="2" borderId="67" xfId="0" applyFont="1" applyFill="1" applyBorder="1" applyAlignment="1">
      <alignment vertical="center"/>
    </xf>
    <xf numFmtId="0" fontId="27" fillId="0" borderId="67" xfId="0" applyFont="1" applyBorder="1" applyAlignment="1">
      <alignment horizontal="left"/>
    </xf>
    <xf numFmtId="167" fontId="27" fillId="0" borderId="67" xfId="1" applyNumberFormat="1" applyFont="1" applyBorder="1" applyAlignment="1">
      <alignment vertical="center"/>
    </xf>
    <xf numFmtId="0" fontId="27" fillId="0" borderId="68" xfId="0" applyFont="1" applyBorder="1" applyAlignment="1">
      <alignment horizontal="center" vertical="center"/>
    </xf>
    <xf numFmtId="0" fontId="27" fillId="2" borderId="68" xfId="0" applyFont="1" applyFill="1" applyBorder="1" applyAlignment="1">
      <alignment horizontal="left" vertical="center"/>
    </xf>
    <xf numFmtId="0" fontId="27" fillId="2" borderId="68" xfId="0" applyFont="1" applyFill="1" applyBorder="1" applyAlignment="1">
      <alignment vertical="center"/>
    </xf>
    <xf numFmtId="0" fontId="27" fillId="0" borderId="68" xfId="0" applyFont="1" applyBorder="1" applyAlignment="1">
      <alignment horizontal="left"/>
    </xf>
    <xf numFmtId="167" fontId="27" fillId="0" borderId="68" xfId="1" applyNumberFormat="1" applyFont="1" applyBorder="1" applyAlignment="1">
      <alignment vertical="center"/>
    </xf>
    <xf numFmtId="0" fontId="27" fillId="18" borderId="67" xfId="0" applyFont="1" applyFill="1" applyBorder="1" applyAlignment="1">
      <alignment horizontal="left" vertical="center"/>
    </xf>
    <xf numFmtId="0" fontId="27" fillId="0" borderId="66" xfId="0" applyFont="1" applyBorder="1" applyAlignment="1">
      <alignment vertical="center"/>
    </xf>
    <xf numFmtId="164" fontId="27" fillId="0" borderId="66" xfId="1" applyNumberFormat="1" applyFont="1" applyBorder="1" applyAlignment="1">
      <alignment vertical="center"/>
    </xf>
    <xf numFmtId="0" fontId="27" fillId="0" borderId="68" xfId="0" applyFont="1" applyBorder="1" applyAlignment="1">
      <alignment vertical="center"/>
    </xf>
    <xf numFmtId="164" fontId="27" fillId="0" borderId="68" xfId="1" applyNumberFormat="1" applyFont="1" applyBorder="1" applyAlignment="1">
      <alignment vertical="center"/>
    </xf>
    <xf numFmtId="0" fontId="27" fillId="0" borderId="66" xfId="0" applyFont="1" applyBorder="1" applyAlignment="1">
      <alignment horizontal="center"/>
    </xf>
    <xf numFmtId="167" fontId="27" fillId="0" borderId="66" xfId="1" applyNumberFormat="1" applyFont="1" applyBorder="1"/>
    <xf numFmtId="167" fontId="26" fillId="0" borderId="66" xfId="1" applyNumberFormat="1" applyFont="1" applyBorder="1"/>
    <xf numFmtId="0" fontId="27" fillId="0" borderId="67" xfId="0" applyFont="1" applyBorder="1" applyAlignment="1">
      <alignment horizontal="center"/>
    </xf>
    <xf numFmtId="167" fontId="27" fillId="0" borderId="67" xfId="1" applyNumberFormat="1" applyFont="1" applyBorder="1"/>
    <xf numFmtId="0" fontId="27" fillId="2" borderId="69" xfId="0" applyFont="1" applyFill="1" applyBorder="1" applyAlignment="1">
      <alignment vertical="center"/>
    </xf>
    <xf numFmtId="0" fontId="27" fillId="0" borderId="68" xfId="0" applyFont="1" applyBorder="1" applyAlignment="1">
      <alignment horizontal="center"/>
    </xf>
    <xf numFmtId="167" fontId="27" fillId="0" borderId="68" xfId="1" applyNumberFormat="1" applyFont="1" applyBorder="1"/>
    <xf numFmtId="164" fontId="26" fillId="0" borderId="0" xfId="1" applyNumberFormat="1" applyFont="1" applyAlignment="1">
      <alignment horizontal="right" vertical="center"/>
    </xf>
    <xf numFmtId="167" fontId="26" fillId="0" borderId="66" xfId="1" applyNumberFormat="1" applyFont="1" applyBorder="1" applyAlignment="1">
      <alignment vertical="center"/>
    </xf>
    <xf numFmtId="167" fontId="26" fillId="0" borderId="67" xfId="1" applyNumberFormat="1" applyFont="1" applyBorder="1" applyAlignment="1">
      <alignment vertical="center"/>
    </xf>
    <xf numFmtId="167" fontId="26" fillId="0" borderId="68" xfId="1" applyNumberFormat="1" applyFont="1" applyBorder="1" applyAlignment="1">
      <alignment vertical="center"/>
    </xf>
    <xf numFmtId="167" fontId="26" fillId="0" borderId="66" xfId="0" applyNumberFormat="1" applyFont="1" applyBorder="1" applyAlignment="1">
      <alignment vertical="center"/>
    </xf>
    <xf numFmtId="167" fontId="26" fillId="0" borderId="68" xfId="0" applyNumberFormat="1" applyFont="1" applyBorder="1" applyAlignment="1">
      <alignment vertical="center"/>
    </xf>
    <xf numFmtId="0" fontId="24" fillId="0" borderId="0" xfId="0" applyFont="1"/>
    <xf numFmtId="167" fontId="26" fillId="0" borderId="67" xfId="1" applyNumberFormat="1" applyFont="1" applyBorder="1"/>
    <xf numFmtId="167" fontId="26" fillId="0" borderId="68" xfId="1" applyNumberFormat="1" applyFont="1" applyBorder="1"/>
    <xf numFmtId="0" fontId="27" fillId="0" borderId="0" xfId="0" applyFont="1" applyAlignment="1">
      <alignment horizontal="left"/>
    </xf>
    <xf numFmtId="164" fontId="26" fillId="8" borderId="2" xfId="1" applyNumberFormat="1" applyFont="1" applyFill="1" applyBorder="1" applyAlignment="1">
      <alignment horizontal="left" vertical="center" wrapText="1"/>
    </xf>
    <xf numFmtId="164" fontId="27" fillId="0" borderId="0" xfId="1" applyNumberFormat="1" applyFont="1" applyAlignment="1">
      <alignment horizontal="left"/>
    </xf>
    <xf numFmtId="164" fontId="26" fillId="8" borderId="2" xfId="1" applyNumberFormat="1" applyFont="1" applyFill="1" applyBorder="1" applyAlignment="1">
      <alignment vertical="center" wrapText="1"/>
    </xf>
    <xf numFmtId="0" fontId="26" fillId="9" borderId="5" xfId="0" applyFont="1" applyFill="1" applyBorder="1" applyAlignment="1">
      <alignment vertical="center"/>
    </xf>
    <xf numFmtId="0" fontId="27" fillId="0" borderId="66" xfId="0" applyFont="1" applyBorder="1"/>
    <xf numFmtId="0" fontId="27" fillId="0" borderId="67" xfId="0" applyFont="1" applyBorder="1"/>
    <xf numFmtId="0" fontId="27" fillId="0" borderId="68" xfId="0" applyFont="1" applyBorder="1"/>
    <xf numFmtId="0" fontId="26" fillId="10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27" fillId="2" borderId="66" xfId="24" applyFont="1" applyFill="1" applyBorder="1" applyAlignment="1">
      <alignment horizontal="center" vertical="center" wrapText="1"/>
    </xf>
    <xf numFmtId="0" fontId="27" fillId="2" borderId="66" xfId="24" applyFont="1" applyFill="1" applyBorder="1" applyAlignment="1">
      <alignment horizontal="left" vertical="center" wrapText="1"/>
    </xf>
    <xf numFmtId="168" fontId="26" fillId="2" borderId="66" xfId="5" quotePrefix="1" applyNumberFormat="1" applyFont="1" applyFill="1" applyBorder="1" applyAlignment="1">
      <alignment horizontal="right" vertical="center" wrapText="1"/>
    </xf>
    <xf numFmtId="168" fontId="27" fillId="2" borderId="66" xfId="5" quotePrefix="1" applyNumberFormat="1" applyFont="1" applyFill="1" applyBorder="1" applyAlignment="1">
      <alignment horizontal="right" vertical="center" wrapText="1"/>
    </xf>
    <xf numFmtId="0" fontId="27" fillId="2" borderId="67" xfId="24" applyFont="1" applyFill="1" applyBorder="1" applyAlignment="1">
      <alignment horizontal="center" vertical="center" wrapText="1"/>
    </xf>
    <xf numFmtId="0" fontId="27" fillId="2" borderId="67" xfId="24" applyFont="1" applyFill="1" applyBorder="1" applyAlignment="1">
      <alignment horizontal="left" vertical="center" wrapText="1"/>
    </xf>
    <xf numFmtId="168" fontId="26" fillId="2" borderId="67" xfId="5" quotePrefix="1" applyNumberFormat="1" applyFont="1" applyFill="1" applyBorder="1" applyAlignment="1">
      <alignment horizontal="right" vertical="center" wrapText="1"/>
    </xf>
    <xf numFmtId="168" fontId="27" fillId="2" borderId="67" xfId="5" quotePrefix="1" applyNumberFormat="1" applyFont="1" applyFill="1" applyBorder="1" applyAlignment="1">
      <alignment horizontal="right" vertical="center" wrapText="1"/>
    </xf>
    <xf numFmtId="0" fontId="27" fillId="2" borderId="68" xfId="24" applyFont="1" applyFill="1" applyBorder="1" applyAlignment="1">
      <alignment horizontal="center" vertical="center" wrapText="1"/>
    </xf>
    <xf numFmtId="0" fontId="27" fillId="2" borderId="68" xfId="24" applyFont="1" applyFill="1" applyBorder="1" applyAlignment="1">
      <alignment horizontal="left" vertical="center" wrapText="1"/>
    </xf>
    <xf numFmtId="168" fontId="26" fillId="2" borderId="68" xfId="5" quotePrefix="1" applyNumberFormat="1" applyFont="1" applyFill="1" applyBorder="1" applyAlignment="1">
      <alignment horizontal="right" vertical="center" wrapText="1"/>
    </xf>
    <xf numFmtId="168" fontId="27" fillId="2" borderId="68" xfId="5" quotePrefix="1" applyNumberFormat="1" applyFont="1" applyFill="1" applyBorder="1" applyAlignment="1">
      <alignment horizontal="right" vertical="center" wrapText="1"/>
    </xf>
    <xf numFmtId="0" fontId="27" fillId="0" borderId="66" xfId="0" applyFont="1" applyBorder="1" applyAlignment="1">
      <alignment horizontal="center" vertical="center" wrapText="1"/>
    </xf>
    <xf numFmtId="0" fontId="27" fillId="0" borderId="66" xfId="0" applyFont="1" applyBorder="1" applyAlignment="1">
      <alignment vertical="center" wrapText="1"/>
    </xf>
    <xf numFmtId="165" fontId="27" fillId="0" borderId="66" xfId="31" applyNumberFormat="1" applyFont="1" applyBorder="1" applyAlignment="1">
      <alignment vertical="center"/>
    </xf>
    <xf numFmtId="0" fontId="27" fillId="0" borderId="67" xfId="0" applyFont="1" applyBorder="1" applyAlignment="1">
      <alignment horizontal="center" vertical="center" wrapText="1"/>
    </xf>
    <xf numFmtId="0" fontId="27" fillId="0" borderId="67" xfId="0" applyFont="1" applyBorder="1" applyAlignment="1">
      <alignment vertical="center" wrapText="1"/>
    </xf>
    <xf numFmtId="165" fontId="27" fillId="0" borderId="67" xfId="31" applyNumberFormat="1" applyFont="1" applyBorder="1" applyAlignment="1">
      <alignment vertical="center"/>
    </xf>
    <xf numFmtId="0" fontId="27" fillId="0" borderId="68" xfId="0" applyFont="1" applyBorder="1" applyAlignment="1">
      <alignment horizontal="center" vertical="center" wrapText="1"/>
    </xf>
    <xf numFmtId="0" fontId="27" fillId="0" borderId="68" xfId="0" applyFont="1" applyBorder="1" applyAlignment="1">
      <alignment vertical="center" wrapText="1"/>
    </xf>
    <xf numFmtId="165" fontId="27" fillId="0" borderId="68" xfId="31" applyNumberFormat="1" applyFont="1" applyBorder="1" applyAlignment="1">
      <alignment vertical="center"/>
    </xf>
    <xf numFmtId="178" fontId="27" fillId="2" borderId="66" xfId="5" quotePrefix="1" applyNumberFormat="1" applyFont="1" applyFill="1" applyBorder="1" applyAlignment="1">
      <alignment horizontal="right" vertical="center" wrapText="1"/>
    </xf>
    <xf numFmtId="178" fontId="26" fillId="2" borderId="66" xfId="5" quotePrefix="1" applyNumberFormat="1" applyFont="1" applyFill="1" applyBorder="1" applyAlignment="1">
      <alignment horizontal="right" vertical="center" wrapText="1"/>
    </xf>
    <xf numFmtId="178" fontId="27" fillId="2" borderId="67" xfId="5" quotePrefix="1" applyNumberFormat="1" applyFont="1" applyFill="1" applyBorder="1" applyAlignment="1">
      <alignment horizontal="right" vertical="center" wrapText="1"/>
    </xf>
    <xf numFmtId="180" fontId="26" fillId="2" borderId="67" xfId="5" quotePrefix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0" borderId="66" xfId="0" applyFont="1" applyBorder="1" applyAlignment="1">
      <alignment vertical="center"/>
    </xf>
    <xf numFmtId="168" fontId="27" fillId="0" borderId="66" xfId="0" applyNumberFormat="1" applyFont="1" applyBorder="1" applyAlignment="1">
      <alignment vertical="center"/>
    </xf>
    <xf numFmtId="168" fontId="26" fillId="0" borderId="66" xfId="0" applyNumberFormat="1" applyFont="1" applyBorder="1" applyAlignment="1">
      <alignment vertical="center"/>
    </xf>
    <xf numFmtId="0" fontId="27" fillId="0" borderId="67" xfId="0" applyFont="1" applyBorder="1" applyAlignment="1">
      <alignment vertical="center"/>
    </xf>
    <xf numFmtId="0" fontId="26" fillId="0" borderId="67" xfId="0" applyFont="1" applyBorder="1" applyAlignment="1">
      <alignment vertical="center"/>
    </xf>
    <xf numFmtId="168" fontId="27" fillId="0" borderId="67" xfId="0" applyNumberFormat="1" applyFont="1" applyBorder="1" applyAlignment="1">
      <alignment vertical="center"/>
    </xf>
    <xf numFmtId="168" fontId="26" fillId="0" borderId="67" xfId="0" applyNumberFormat="1" applyFont="1" applyBorder="1" applyAlignment="1">
      <alignment vertical="center"/>
    </xf>
    <xf numFmtId="0" fontId="26" fillId="0" borderId="68" xfId="0" applyFont="1" applyBorder="1" applyAlignment="1">
      <alignment vertical="center"/>
    </xf>
    <xf numFmtId="168" fontId="27" fillId="0" borderId="68" xfId="0" applyNumberFormat="1" applyFont="1" applyBorder="1" applyAlignment="1">
      <alignment vertical="center"/>
    </xf>
    <xf numFmtId="168" fontId="26" fillId="0" borderId="68" xfId="0" applyNumberFormat="1" applyFont="1" applyBorder="1" applyAlignment="1">
      <alignment vertical="center"/>
    </xf>
    <xf numFmtId="0" fontId="68" fillId="0" borderId="0" xfId="0" applyFont="1" applyAlignment="1">
      <alignment vertical="center"/>
    </xf>
    <xf numFmtId="167" fontId="26" fillId="0" borderId="67" xfId="0" applyNumberFormat="1" applyFont="1" applyBorder="1" applyAlignment="1">
      <alignment vertical="center"/>
    </xf>
    <xf numFmtId="181" fontId="26" fillId="0" borderId="67" xfId="0" applyNumberFormat="1" applyFont="1" applyBorder="1" applyAlignment="1">
      <alignment vertical="center"/>
    </xf>
    <xf numFmtId="167" fontId="27" fillId="0" borderId="67" xfId="0" applyNumberFormat="1" applyFont="1" applyBorder="1" applyAlignment="1">
      <alignment vertical="center"/>
    </xf>
    <xf numFmtId="164" fontId="26" fillId="0" borderId="68" xfId="1" applyNumberFormat="1" applyFont="1" applyBorder="1" applyAlignment="1">
      <alignment vertical="center"/>
    </xf>
    <xf numFmtId="0" fontId="26" fillId="9" borderId="1" xfId="0" applyFont="1" applyFill="1" applyBorder="1" applyAlignment="1">
      <alignment horizontal="left" vertical="center"/>
    </xf>
    <xf numFmtId="0" fontId="27" fillId="2" borderId="70" xfId="0" applyFont="1" applyFill="1" applyBorder="1" applyAlignment="1">
      <alignment vertical="center"/>
    </xf>
    <xf numFmtId="0" fontId="27" fillId="0" borderId="70" xfId="0" applyFont="1" applyBorder="1" applyAlignment="1">
      <alignment horizontal="left"/>
    </xf>
    <xf numFmtId="0" fontId="26" fillId="9" borderId="13" xfId="0" applyFont="1" applyFill="1" applyBorder="1" applyAlignment="1">
      <alignment horizontal="center" vertical="center"/>
    </xf>
    <xf numFmtId="0" fontId="26" fillId="9" borderId="13" xfId="0" applyFont="1" applyFill="1" applyBorder="1" applyAlignment="1">
      <alignment horizontal="left" vertical="center"/>
    </xf>
    <xf numFmtId="0" fontId="69" fillId="9" borderId="14" xfId="0" applyFont="1" applyFill="1" applyBorder="1" applyAlignment="1">
      <alignment horizontal="left" vertical="center"/>
    </xf>
    <xf numFmtId="0" fontId="26" fillId="8" borderId="13" xfId="0" applyFont="1" applyFill="1" applyBorder="1" applyAlignment="1">
      <alignment horizontal="left" vertical="center"/>
    </xf>
    <xf numFmtId="0" fontId="69" fillId="8" borderId="14" xfId="0" applyFont="1" applyFill="1" applyBorder="1" applyAlignment="1">
      <alignment horizontal="left" vertical="center"/>
    </xf>
    <xf numFmtId="0" fontId="27" fillId="9" borderId="13" xfId="0" applyFont="1" applyFill="1" applyBorder="1" applyAlignment="1">
      <alignment horizontal="left" vertical="center"/>
    </xf>
    <xf numFmtId="0" fontId="27" fillId="9" borderId="13" xfId="0" applyFont="1" applyFill="1" applyBorder="1" applyAlignment="1">
      <alignment vertical="center"/>
    </xf>
    <xf numFmtId="164" fontId="26" fillId="0" borderId="66" xfId="1" applyNumberFormat="1" applyFont="1" applyBorder="1" applyAlignment="1">
      <alignment vertical="center"/>
    </xf>
    <xf numFmtId="164" fontId="27" fillId="0" borderId="67" xfId="1" applyNumberFormat="1" applyFont="1" applyBorder="1" applyAlignment="1">
      <alignment vertical="center"/>
    </xf>
    <xf numFmtId="164" fontId="26" fillId="9" borderId="2" xfId="1" applyNumberFormat="1" applyFont="1" applyFill="1" applyBorder="1" applyAlignment="1">
      <alignment vertical="center"/>
    </xf>
    <xf numFmtId="164" fontId="26" fillId="9" borderId="9" xfId="1" applyNumberFormat="1" applyFont="1" applyFill="1" applyBorder="1" applyAlignment="1">
      <alignment vertical="center"/>
    </xf>
    <xf numFmtId="0" fontId="27" fillId="0" borderId="71" xfId="0" applyFont="1" applyBorder="1"/>
    <xf numFmtId="164" fontId="27" fillId="0" borderId="72" xfId="1" applyNumberFormat="1" applyFont="1" applyBorder="1" applyAlignment="1">
      <alignment vertical="center"/>
    </xf>
    <xf numFmtId="164" fontId="27" fillId="0" borderId="73" xfId="1" applyNumberFormat="1" applyFont="1" applyBorder="1" applyAlignment="1">
      <alignment vertical="center"/>
    </xf>
    <xf numFmtId="164" fontId="27" fillId="0" borderId="74" xfId="1" applyNumberFormat="1" applyFont="1" applyBorder="1" applyAlignment="1">
      <alignment vertical="center"/>
    </xf>
    <xf numFmtId="164" fontId="27" fillId="0" borderId="66" xfId="1" applyNumberFormat="1" applyFont="1" applyBorder="1"/>
    <xf numFmtId="164" fontId="27" fillId="0" borderId="67" xfId="1" applyNumberFormat="1" applyFont="1" applyBorder="1"/>
    <xf numFmtId="164" fontId="27" fillId="0" borderId="68" xfId="1" applyNumberFormat="1" applyFont="1" applyBorder="1"/>
    <xf numFmtId="0" fontId="43" fillId="8" borderId="2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left" vertical="center"/>
    </xf>
    <xf numFmtId="0" fontId="43" fillId="8" borderId="13" xfId="0" applyFont="1" applyFill="1" applyBorder="1" applyAlignment="1">
      <alignment horizontal="center" vertical="center"/>
    </xf>
    <xf numFmtId="0" fontId="63" fillId="6" borderId="2" xfId="16" applyFont="1" applyFill="1" applyBorder="1" applyAlignment="1">
      <alignment horizontal="center" vertical="center" wrapText="1"/>
    </xf>
    <xf numFmtId="0" fontId="43" fillId="7" borderId="63" xfId="16" applyFont="1" applyFill="1" applyBorder="1" applyAlignment="1">
      <alignment horizontal="center" vertical="center"/>
    </xf>
    <xf numFmtId="164" fontId="70" fillId="0" borderId="0" xfId="1" applyNumberFormat="1" applyFont="1"/>
    <xf numFmtId="167" fontId="27" fillId="11" borderId="66" xfId="5" quotePrefix="1" applyNumberFormat="1" applyFont="1" applyFill="1" applyBorder="1" applyAlignment="1">
      <alignment horizontal="center" vertical="center" wrapText="1"/>
    </xf>
    <xf numFmtId="167" fontId="27" fillId="11" borderId="67" xfId="5" quotePrefix="1" applyNumberFormat="1" applyFont="1" applyFill="1" applyBorder="1" applyAlignment="1">
      <alignment horizontal="center" vertical="center" wrapText="1"/>
    </xf>
    <xf numFmtId="164" fontId="27" fillId="0" borderId="5" xfId="1" applyNumberFormat="1" applyFont="1" applyBorder="1" applyAlignment="1">
      <alignment vertical="center"/>
    </xf>
    <xf numFmtId="167" fontId="26" fillId="0" borderId="5" xfId="0" applyNumberFormat="1" applyFont="1" applyBorder="1" applyAlignment="1">
      <alignment vertical="center"/>
    </xf>
    <xf numFmtId="164" fontId="63" fillId="8" borderId="2" xfId="0" applyNumberFormat="1" applyFont="1" applyFill="1" applyBorder="1" applyAlignment="1">
      <alignment vertical="center"/>
    </xf>
    <xf numFmtId="0" fontId="57" fillId="0" borderId="0" xfId="0" applyFont="1" applyAlignment="1">
      <alignment vertical="center"/>
    </xf>
    <xf numFmtId="0" fontId="43" fillId="0" borderId="2" xfId="0" applyFont="1" applyBorder="1" applyAlignment="1">
      <alignment vertical="center"/>
    </xf>
    <xf numFmtId="0" fontId="27" fillId="0" borderId="6" xfId="16" applyFont="1" applyBorder="1" applyAlignment="1">
      <alignment vertical="center"/>
    </xf>
    <xf numFmtId="0" fontId="27" fillId="0" borderId="8" xfId="16" applyFont="1" applyBorder="1" applyAlignment="1">
      <alignment vertical="center"/>
    </xf>
    <xf numFmtId="0" fontId="25" fillId="0" borderId="12" xfId="20" applyFont="1" applyBorder="1" applyAlignment="1">
      <alignment horizontal="center"/>
    </xf>
    <xf numFmtId="0" fontId="27" fillId="0" borderId="12" xfId="16" applyFont="1" applyBorder="1" applyAlignment="1">
      <alignment vertical="center"/>
    </xf>
    <xf numFmtId="0" fontId="25" fillId="0" borderId="12" xfId="20" applyFont="1" applyBorder="1"/>
    <xf numFmtId="0" fontId="1" fillId="0" borderId="65" xfId="16" applyFont="1" applyBorder="1" applyAlignment="1">
      <alignment horizontal="center" vertical="center"/>
    </xf>
    <xf numFmtId="0" fontId="1" fillId="0" borderId="65" xfId="16" applyFont="1" applyBorder="1" applyAlignment="1">
      <alignment horizontal="left" vertical="center"/>
    </xf>
    <xf numFmtId="0" fontId="67" fillId="25" borderId="2" xfId="20" applyFont="1" applyFill="1" applyBorder="1" applyAlignment="1">
      <alignment horizontal="center" vertical="center" wrapText="1"/>
    </xf>
    <xf numFmtId="0" fontId="43" fillId="26" borderId="2" xfId="20" applyFont="1" applyFill="1" applyBorder="1" applyAlignment="1">
      <alignment horizontal="center" vertical="center" wrapText="1"/>
    </xf>
    <xf numFmtId="2" fontId="67" fillId="25" borderId="2" xfId="20" applyNumberFormat="1" applyFont="1" applyFill="1" applyBorder="1" applyAlignment="1">
      <alignment horizontal="center" vertical="center" wrapText="1"/>
    </xf>
    <xf numFmtId="0" fontId="43" fillId="6" borderId="2" xfId="16" applyFont="1" applyFill="1" applyBorder="1" applyAlignment="1">
      <alignment horizontal="center" vertical="center" wrapText="1"/>
    </xf>
    <xf numFmtId="164" fontId="67" fillId="25" borderId="2" xfId="1" applyNumberFormat="1" applyFont="1" applyFill="1" applyBorder="1" applyAlignment="1">
      <alignment horizontal="center" vertical="center" wrapText="1"/>
    </xf>
    <xf numFmtId="164" fontId="43" fillId="7" borderId="2" xfId="1" applyNumberFormat="1" applyFont="1" applyFill="1" applyBorder="1" applyAlignment="1">
      <alignment horizontal="center" vertical="center" wrapText="1"/>
    </xf>
    <xf numFmtId="0" fontId="43" fillId="27" borderId="2" xfId="20" applyFont="1" applyFill="1" applyBorder="1" applyAlignment="1">
      <alignment horizontal="center" vertical="center" wrapText="1"/>
    </xf>
    <xf numFmtId="0" fontId="43" fillId="28" borderId="2" xfId="20" applyFont="1" applyFill="1" applyBorder="1" applyAlignment="1">
      <alignment horizontal="center" vertical="center" wrapText="1"/>
    </xf>
    <xf numFmtId="0" fontId="43" fillId="0" borderId="6" xfId="20" applyFont="1" applyBorder="1" applyAlignment="1">
      <alignment horizontal="center"/>
    </xf>
    <xf numFmtId="0" fontId="26" fillId="0" borderId="6" xfId="16" applyFont="1" applyBorder="1" applyAlignment="1">
      <alignment vertical="center"/>
    </xf>
    <xf numFmtId="0" fontId="43" fillId="0" borderId="6" xfId="20" applyFont="1" applyBorder="1"/>
    <xf numFmtId="0" fontId="9" fillId="0" borderId="62" xfId="16" applyFont="1" applyBorder="1" applyAlignment="1">
      <alignment horizontal="center" vertical="center"/>
    </xf>
    <xf numFmtId="0" fontId="9" fillId="0" borderId="62" xfId="16" applyFont="1" applyBorder="1" applyAlignment="1">
      <alignment horizontal="left" vertical="center"/>
    </xf>
    <xf numFmtId="0" fontId="9" fillId="0" borderId="62" xfId="16" applyFont="1" applyBorder="1" applyAlignment="1">
      <alignment vertical="center"/>
    </xf>
    <xf numFmtId="164" fontId="9" fillId="0" borderId="6" xfId="1" applyNumberFormat="1" applyFont="1" applyBorder="1" applyAlignment="1">
      <alignment vertical="center"/>
    </xf>
    <xf numFmtId="0" fontId="43" fillId="0" borderId="0" xfId="20" applyFont="1"/>
    <xf numFmtId="0" fontId="43" fillId="0" borderId="12" xfId="20" applyFont="1" applyBorder="1" applyAlignment="1">
      <alignment horizontal="center"/>
    </xf>
    <xf numFmtId="0" fontId="71" fillId="29" borderId="0" xfId="20" applyFont="1" applyFill="1"/>
    <xf numFmtId="0" fontId="18" fillId="11" borderId="0" xfId="20" applyFill="1"/>
    <xf numFmtId="0" fontId="18" fillId="0" borderId="0" xfId="20"/>
    <xf numFmtId="0" fontId="18" fillId="17" borderId="0" xfId="20" applyFill="1"/>
    <xf numFmtId="9" fontId="18" fillId="0" borderId="0" xfId="20" applyNumberFormat="1"/>
    <xf numFmtId="0" fontId="72" fillId="0" borderId="0" xfId="20" applyFont="1"/>
    <xf numFmtId="0" fontId="50" fillId="0" borderId="0" xfId="20" applyFont="1" applyAlignment="1">
      <alignment horizontal="center" wrapText="1"/>
    </xf>
    <xf numFmtId="171" fontId="27" fillId="0" borderId="0" xfId="1" applyNumberFormat="1" applyFont="1" applyFill="1" applyBorder="1" applyAlignment="1" applyProtection="1">
      <alignment vertical="center"/>
    </xf>
    <xf numFmtId="10" fontId="27" fillId="0" borderId="0" xfId="31" applyNumberFormat="1" applyFont="1" applyAlignment="1">
      <alignment vertical="center"/>
    </xf>
    <xf numFmtId="184" fontId="27" fillId="0" borderId="2" xfId="1" applyNumberFormat="1" applyFont="1" applyBorder="1" applyAlignment="1">
      <alignment vertical="center"/>
    </xf>
    <xf numFmtId="167" fontId="26" fillId="0" borderId="0" xfId="0" applyNumberFormat="1" applyFont="1" applyAlignment="1">
      <alignment vertical="center"/>
    </xf>
    <xf numFmtId="185" fontId="34" fillId="0" borderId="53" xfId="31" applyNumberFormat="1" applyFont="1" applyFill="1" applyBorder="1" applyAlignment="1" applyProtection="1">
      <alignment vertical="center"/>
    </xf>
    <xf numFmtId="164" fontId="26" fillId="0" borderId="0" xfId="31" applyNumberFormat="1" applyFont="1" applyAlignment="1">
      <alignment horizontal="center" vertical="center" wrapText="1"/>
    </xf>
    <xf numFmtId="164" fontId="26" fillId="0" borderId="0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45" fillId="0" borderId="0" xfId="0" applyFont="1" applyAlignment="1">
      <alignment horizontal="left" vertical="center"/>
    </xf>
    <xf numFmtId="0" fontId="43" fillId="0" borderId="2" xfId="0" applyFont="1" applyBorder="1" applyAlignment="1">
      <alignment horizontal="center" vertical="center"/>
    </xf>
    <xf numFmtId="164" fontId="73" fillId="0" borderId="2" xfId="1" quotePrefix="1" applyNumberFormat="1" applyFont="1" applyFill="1" applyBorder="1" applyAlignment="1">
      <alignment horizontal="center" vertical="center" wrapText="1"/>
    </xf>
    <xf numFmtId="0" fontId="57" fillId="0" borderId="2" xfId="0" applyFont="1" applyBorder="1" applyAlignment="1">
      <alignment vertical="center"/>
    </xf>
    <xf numFmtId="164" fontId="37" fillId="0" borderId="2" xfId="1" applyNumberFormat="1" applyFont="1" applyBorder="1" applyAlignment="1">
      <alignment vertical="center"/>
    </xf>
    <xf numFmtId="9" fontId="57" fillId="0" borderId="2" xfId="31" applyFont="1" applyBorder="1" applyAlignment="1">
      <alignment vertical="center"/>
    </xf>
    <xf numFmtId="164" fontId="57" fillId="0" borderId="2" xfId="1" applyNumberFormat="1" applyFont="1" applyBorder="1" applyAlignment="1">
      <alignment vertical="center"/>
    </xf>
    <xf numFmtId="164" fontId="25" fillId="0" borderId="2" xfId="1" applyNumberFormat="1" applyFont="1" applyBorder="1" applyAlignment="1">
      <alignment vertical="center"/>
    </xf>
    <xf numFmtId="164" fontId="74" fillId="0" borderId="2" xfId="7" applyNumberFormat="1" applyFont="1" applyFill="1" applyBorder="1" applyAlignment="1">
      <alignment vertical="center"/>
    </xf>
    <xf numFmtId="164" fontId="25" fillId="0" borderId="12" xfId="7" applyNumberFormat="1" applyFont="1" applyFill="1" applyBorder="1" applyAlignment="1">
      <alignment horizontal="left" vertical="center"/>
    </xf>
    <xf numFmtId="164" fontId="25" fillId="0" borderId="6" xfId="7" applyNumberFormat="1" applyFont="1" applyFill="1" applyBorder="1" applyAlignment="1">
      <alignment horizontal="left" vertical="center"/>
    </xf>
    <xf numFmtId="164" fontId="25" fillId="0" borderId="7" xfId="7" applyNumberFormat="1" applyFont="1" applyFill="1" applyBorder="1" applyAlignment="1">
      <alignment horizontal="left" vertical="center"/>
    </xf>
    <xf numFmtId="164" fontId="25" fillId="0" borderId="3" xfId="7" applyNumberFormat="1" applyFont="1" applyFill="1" applyBorder="1" applyAlignment="1">
      <alignment vertical="center"/>
    </xf>
    <xf numFmtId="164" fontId="25" fillId="0" borderId="6" xfId="7" applyNumberFormat="1" applyFont="1" applyFill="1" applyBorder="1" applyAlignment="1">
      <alignment vertical="center"/>
    </xf>
    <xf numFmtId="164" fontId="25" fillId="0" borderId="7" xfId="7" applyNumberFormat="1" applyFont="1" applyFill="1" applyBorder="1" applyAlignment="1">
      <alignment vertical="center"/>
    </xf>
    <xf numFmtId="164" fontId="25" fillId="0" borderId="2" xfId="7" applyNumberFormat="1" applyFont="1" applyFill="1" applyBorder="1" applyAlignment="1">
      <alignment horizontal="left" vertical="center"/>
    </xf>
    <xf numFmtId="164" fontId="26" fillId="0" borderId="0" xfId="1" applyNumberFormat="1" applyFont="1"/>
    <xf numFmtId="0" fontId="26" fillId="4" borderId="2" xfId="24" applyFont="1" applyFill="1" applyBorder="1" applyAlignment="1">
      <alignment horizontal="center" vertical="center" wrapText="1"/>
    </xf>
    <xf numFmtId="168" fontId="27" fillId="0" borderId="0" xfId="1" applyNumberFormat="1" applyFont="1" applyAlignment="1">
      <alignment vertical="center" wrapText="1"/>
    </xf>
    <xf numFmtId="171" fontId="27" fillId="0" borderId="0" xfId="1" applyNumberFormat="1" applyFont="1" applyAlignment="1">
      <alignment vertical="center" wrapText="1"/>
    </xf>
    <xf numFmtId="171" fontId="27" fillId="0" borderId="0" xfId="1" applyNumberFormat="1" applyFont="1" applyFill="1" applyAlignment="1">
      <alignment vertical="center" wrapText="1"/>
    </xf>
    <xf numFmtId="0" fontId="25" fillId="0" borderId="0" xfId="29" applyFont="1" applyAlignment="1">
      <alignment horizontal="center" vertical="center"/>
    </xf>
    <xf numFmtId="0" fontId="43" fillId="0" borderId="2" xfId="29" applyFont="1" applyBorder="1" applyAlignment="1">
      <alignment horizontal="center" vertical="center"/>
    </xf>
    <xf numFmtId="0" fontId="25" fillId="0" borderId="2" xfId="29" applyFont="1" applyBorder="1" applyAlignment="1">
      <alignment horizontal="center" vertical="center" wrapText="1"/>
    </xf>
    <xf numFmtId="0" fontId="25" fillId="18" borderId="2" xfId="29" applyFont="1" applyFill="1" applyBorder="1" applyAlignment="1">
      <alignment horizontal="left" vertical="center" wrapText="1"/>
    </xf>
    <xf numFmtId="0" fontId="25" fillId="0" borderId="2" xfId="29" applyFont="1" applyBorder="1" applyAlignment="1">
      <alignment horizontal="left" vertical="center" wrapText="1"/>
    </xf>
    <xf numFmtId="0" fontId="25" fillId="0" borderId="0" xfId="29" applyFont="1" applyAlignment="1">
      <alignment horizontal="left" vertical="center"/>
    </xf>
    <xf numFmtId="0" fontId="25" fillId="21" borderId="2" xfId="29" applyFont="1" applyFill="1" applyBorder="1" applyAlignment="1">
      <alignment horizontal="left" vertical="center" wrapText="1"/>
    </xf>
    <xf numFmtId="0" fontId="25" fillId="17" borderId="2" xfId="29" applyFont="1" applyFill="1" applyBorder="1" applyAlignment="1">
      <alignment horizontal="left" vertical="center" wrapText="1"/>
    </xf>
    <xf numFmtId="0" fontId="25" fillId="30" borderId="2" xfId="29" applyFont="1" applyFill="1" applyBorder="1" applyAlignment="1">
      <alignment horizontal="left" vertical="center" wrapText="1"/>
    </xf>
    <xf numFmtId="0" fontId="25" fillId="0" borderId="0" xfId="29" applyFont="1" applyAlignment="1">
      <alignment vertical="center"/>
    </xf>
    <xf numFmtId="0" fontId="25" fillId="31" borderId="2" xfId="29" applyFont="1" applyFill="1" applyBorder="1" applyAlignment="1">
      <alignment horizontal="left" vertical="center" wrapText="1"/>
    </xf>
    <xf numFmtId="0" fontId="25" fillId="0" borderId="0" xfId="29" applyFont="1" applyAlignment="1">
      <alignment horizontal="left" vertical="center" wrapText="1"/>
    </xf>
    <xf numFmtId="0" fontId="25" fillId="0" borderId="0" xfId="29" applyFont="1" applyAlignment="1">
      <alignment vertical="center" wrapText="1"/>
    </xf>
    <xf numFmtId="0" fontId="75" fillId="0" borderId="0" xfId="0" applyFont="1" applyAlignment="1">
      <alignment horizontal="left" vertical="center"/>
    </xf>
    <xf numFmtId="0" fontId="43" fillId="0" borderId="2" xfId="29" applyFont="1" applyBorder="1" applyAlignment="1">
      <alignment horizontal="center" vertical="center" wrapText="1"/>
    </xf>
    <xf numFmtId="0" fontId="25" fillId="0" borderId="2" xfId="29" applyFont="1" applyBorder="1" applyAlignment="1">
      <alignment horizontal="center" vertical="center"/>
    </xf>
    <xf numFmtId="0" fontId="25" fillId="0" borderId="2" xfId="29" applyFont="1" applyBorder="1" applyAlignment="1">
      <alignment horizontal="left" vertical="center"/>
    </xf>
    <xf numFmtId="0" fontId="25" fillId="0" borderId="2" xfId="29" applyFont="1" applyBorder="1" applyAlignment="1">
      <alignment vertical="center" wrapText="1"/>
    </xf>
    <xf numFmtId="14" fontId="25" fillId="0" borderId="2" xfId="29" applyNumberFormat="1" applyFont="1" applyBorder="1" applyAlignment="1">
      <alignment horizontal="center" vertical="center"/>
    </xf>
    <xf numFmtId="0" fontId="25" fillId="32" borderId="2" xfId="29" applyFont="1" applyFill="1" applyBorder="1" applyAlignment="1">
      <alignment horizontal="left" vertical="center" wrapText="1"/>
    </xf>
    <xf numFmtId="187" fontId="11" fillId="0" borderId="0" xfId="30" applyFont="1" applyAlignment="1">
      <alignment vertical="center"/>
    </xf>
    <xf numFmtId="187" fontId="7" fillId="0" borderId="0" xfId="30" applyFont="1" applyAlignment="1">
      <alignment vertical="center"/>
    </xf>
    <xf numFmtId="187" fontId="7" fillId="0" borderId="0" xfId="30" applyFont="1" applyAlignment="1">
      <alignment horizontal="center" vertical="center"/>
    </xf>
    <xf numFmtId="187" fontId="12" fillId="0" borderId="0" xfId="30" applyFont="1" applyAlignment="1">
      <alignment vertical="center"/>
    </xf>
    <xf numFmtId="187" fontId="11" fillId="0" borderId="0" xfId="30" applyFont="1" applyAlignment="1">
      <alignment horizontal="left" vertical="center"/>
    </xf>
    <xf numFmtId="14" fontId="7" fillId="0" borderId="0" xfId="30" applyNumberFormat="1" applyFont="1" applyAlignment="1">
      <alignment horizontal="left" vertical="center"/>
    </xf>
    <xf numFmtId="14" fontId="7" fillId="0" borderId="0" xfId="30" applyNumberFormat="1" applyFont="1" applyAlignment="1">
      <alignment horizontal="center" vertical="center"/>
    </xf>
    <xf numFmtId="188" fontId="7" fillId="0" borderId="15" xfId="30" applyNumberFormat="1" applyFont="1" applyBorder="1" applyAlignment="1">
      <alignment vertical="center"/>
    </xf>
    <xf numFmtId="14" fontId="11" fillId="0" borderId="0" xfId="30" applyNumberFormat="1" applyFont="1" applyAlignment="1">
      <alignment horizontal="left" vertical="center"/>
    </xf>
    <xf numFmtId="14" fontId="11" fillId="0" borderId="0" xfId="30" applyNumberFormat="1" applyFont="1" applyAlignment="1">
      <alignment horizontal="center" vertical="center"/>
    </xf>
    <xf numFmtId="189" fontId="7" fillId="0" borderId="0" xfId="30" applyNumberFormat="1" applyFont="1" applyAlignment="1">
      <alignment horizontal="center" vertical="center"/>
    </xf>
    <xf numFmtId="187" fontId="11" fillId="0" borderId="4" xfId="30" applyFont="1" applyBorder="1" applyAlignment="1">
      <alignment horizontal="center" vertical="center"/>
    </xf>
    <xf numFmtId="187" fontId="11" fillId="0" borderId="16" xfId="30" applyFont="1" applyBorder="1" applyAlignment="1">
      <alignment horizontal="center" vertical="center"/>
    </xf>
    <xf numFmtId="187" fontId="11" fillId="0" borderId="4" xfId="30" applyFont="1" applyBorder="1" applyAlignment="1">
      <alignment horizontal="center" vertical="center" wrapText="1"/>
    </xf>
    <xf numFmtId="187" fontId="11" fillId="0" borderId="17" xfId="30" applyFont="1" applyBorder="1" applyAlignment="1">
      <alignment horizontal="center" vertical="center"/>
    </xf>
    <xf numFmtId="187" fontId="11" fillId="0" borderId="0" xfId="30" applyFont="1" applyAlignment="1">
      <alignment horizontal="center" vertical="center"/>
    </xf>
    <xf numFmtId="187" fontId="11" fillId="0" borderId="17" xfId="30" applyFont="1" applyBorder="1" applyAlignment="1">
      <alignment horizontal="center" vertical="center" wrapText="1"/>
    </xf>
    <xf numFmtId="187" fontId="7" fillId="0" borderId="18" xfId="30" applyFont="1" applyBorder="1" applyAlignment="1">
      <alignment horizontal="center" vertical="center" wrapText="1"/>
    </xf>
    <xf numFmtId="187" fontId="7" fillId="0" borderId="19" xfId="30" applyFont="1" applyBorder="1" applyAlignment="1">
      <alignment horizontal="center" vertical="center" wrapText="1"/>
    </xf>
    <xf numFmtId="187" fontId="7" fillId="0" borderId="20" xfId="30" applyFont="1" applyBorder="1" applyAlignment="1">
      <alignment horizontal="center" vertical="center" wrapText="1"/>
    </xf>
    <xf numFmtId="187" fontId="7" fillId="0" borderId="18" xfId="30" applyFont="1" applyBorder="1" applyAlignment="1">
      <alignment horizontal="center" vertical="center"/>
    </xf>
    <xf numFmtId="187" fontId="7" fillId="0" borderId="19" xfId="30" applyFont="1" applyBorder="1" applyAlignment="1">
      <alignment horizontal="center" vertical="center"/>
    </xf>
    <xf numFmtId="187" fontId="11" fillId="0" borderId="19" xfId="30" applyFont="1" applyBorder="1" applyAlignment="1">
      <alignment horizontal="center" vertical="center"/>
    </xf>
    <xf numFmtId="187" fontId="7" fillId="0" borderId="21" xfId="30" applyFont="1" applyBorder="1" applyAlignment="1">
      <alignment horizontal="center" vertical="center"/>
    </xf>
    <xf numFmtId="187" fontId="7" fillId="0" borderId="1" xfId="30" applyFont="1" applyBorder="1" applyAlignment="1">
      <alignment horizontal="center" vertical="center"/>
    </xf>
    <xf numFmtId="187" fontId="7" fillId="0" borderId="20" xfId="30" applyFont="1" applyBorder="1" applyAlignment="1">
      <alignment horizontal="center" vertical="center"/>
    </xf>
    <xf numFmtId="187" fontId="11" fillId="0" borderId="5" xfId="30" applyFont="1" applyBorder="1" applyAlignment="1">
      <alignment horizontal="center" vertical="center"/>
    </xf>
    <xf numFmtId="187" fontId="11" fillId="0" borderId="15" xfId="30" applyFont="1" applyBorder="1" applyAlignment="1">
      <alignment horizontal="center" vertical="center"/>
    </xf>
    <xf numFmtId="187" fontId="7" fillId="0" borderId="5" xfId="30" applyFont="1" applyBorder="1" applyAlignment="1">
      <alignment horizontal="center" vertical="center" wrapText="1"/>
    </xf>
    <xf numFmtId="187" fontId="7" fillId="0" borderId="22" xfId="30" applyFont="1" applyBorder="1" applyAlignment="1">
      <alignment horizontal="center" vertical="center" wrapText="1"/>
    </xf>
    <xf numFmtId="187" fontId="7" fillId="0" borderId="23" xfId="30" applyFont="1" applyBorder="1" applyAlignment="1">
      <alignment horizontal="center" vertical="center" wrapText="1"/>
    </xf>
    <xf numFmtId="187" fontId="76" fillId="0" borderId="23" xfId="30" applyFont="1" applyBorder="1" applyAlignment="1">
      <alignment horizontal="center" vertical="center" wrapText="1"/>
    </xf>
    <xf numFmtId="187" fontId="7" fillId="0" borderId="23" xfId="30" applyFont="1" applyBorder="1" applyAlignment="1">
      <alignment horizontal="center" vertical="center"/>
    </xf>
    <xf numFmtId="187" fontId="7" fillId="0" borderId="24" xfId="30" applyFont="1" applyBorder="1" applyAlignment="1">
      <alignment horizontal="center" vertical="center"/>
    </xf>
    <xf numFmtId="187" fontId="7" fillId="0" borderId="22" xfId="30" applyFont="1" applyBorder="1" applyAlignment="1">
      <alignment horizontal="center" vertical="center"/>
    </xf>
    <xf numFmtId="187" fontId="76" fillId="0" borderId="23" xfId="30" applyFont="1" applyBorder="1" applyAlignment="1">
      <alignment horizontal="center" vertical="center"/>
    </xf>
    <xf numFmtId="187" fontId="11" fillId="0" borderId="12" xfId="30" applyFont="1" applyBorder="1" applyAlignment="1">
      <alignment horizontal="center" vertical="center"/>
    </xf>
    <xf numFmtId="187" fontId="11" fillId="0" borderId="25" xfId="30" applyFont="1" applyBorder="1" applyAlignment="1">
      <alignment horizontal="left" vertical="center" wrapText="1"/>
    </xf>
    <xf numFmtId="187" fontId="11" fillId="0" borderId="12" xfId="30" applyFont="1" applyBorder="1" applyAlignment="1">
      <alignment horizontal="left" vertical="center" wrapText="1" shrinkToFit="1"/>
    </xf>
    <xf numFmtId="187" fontId="11" fillId="0" borderId="12" xfId="30" applyFont="1" applyBorder="1" applyAlignment="1">
      <alignment horizontal="center" vertical="center" wrapText="1" shrinkToFit="1"/>
    </xf>
    <xf numFmtId="187" fontId="7" fillId="0" borderId="12" xfId="30" applyFont="1" applyBorder="1" applyAlignment="1">
      <alignment horizontal="center" vertical="center" wrapText="1" shrinkToFit="1"/>
    </xf>
    <xf numFmtId="14" fontId="11" fillId="0" borderId="12" xfId="30" applyNumberFormat="1" applyFont="1" applyBorder="1" applyAlignment="1">
      <alignment horizontal="center" vertical="center" wrapText="1" shrinkToFit="1"/>
    </xf>
    <xf numFmtId="187" fontId="7" fillId="0" borderId="26" xfId="30" applyFont="1" applyBorder="1" applyAlignment="1">
      <alignment horizontal="center" vertical="center" wrapText="1" shrinkToFit="1"/>
    </xf>
    <xf numFmtId="187" fontId="7" fillId="0" borderId="27" xfId="30" applyFont="1" applyBorder="1" applyAlignment="1">
      <alignment horizontal="center" vertical="center" wrapText="1" shrinkToFit="1"/>
    </xf>
    <xf numFmtId="187" fontId="77" fillId="33" borderId="27" xfId="30" applyFont="1" applyFill="1" applyBorder="1" applyAlignment="1">
      <alignment horizontal="center" vertical="center" wrapText="1" shrinkToFit="1"/>
    </xf>
    <xf numFmtId="187" fontId="7" fillId="0" borderId="27" xfId="30" applyFont="1" applyBorder="1" applyAlignment="1">
      <alignment horizontal="center" vertical="center"/>
    </xf>
    <xf numFmtId="187" fontId="7" fillId="0" borderId="28" xfId="30" applyFont="1" applyBorder="1" applyAlignment="1">
      <alignment horizontal="center" vertical="center"/>
    </xf>
    <xf numFmtId="187" fontId="7" fillId="0" borderId="29" xfId="30" applyFont="1" applyBorder="1" applyAlignment="1">
      <alignment horizontal="center" vertical="center"/>
    </xf>
    <xf numFmtId="187" fontId="7" fillId="0" borderId="30" xfId="30" applyFont="1" applyBorder="1" applyAlignment="1">
      <alignment horizontal="center" vertical="center"/>
    </xf>
    <xf numFmtId="187" fontId="7" fillId="0" borderId="31" xfId="30" applyFont="1" applyBorder="1" applyAlignment="1">
      <alignment horizontal="center" vertical="center"/>
    </xf>
    <xf numFmtId="187" fontId="7" fillId="0" borderId="32" xfId="30" applyFont="1" applyBorder="1" applyAlignment="1">
      <alignment horizontal="center" vertical="center"/>
    </xf>
    <xf numFmtId="187" fontId="7" fillId="0" borderId="12" xfId="30" applyFont="1" applyBorder="1" applyAlignment="1">
      <alignment horizontal="center" vertical="center"/>
    </xf>
    <xf numFmtId="187" fontId="7" fillId="0" borderId="25" xfId="30" applyFont="1" applyBorder="1" applyAlignment="1">
      <alignment horizontal="left" vertical="center" wrapText="1"/>
    </xf>
    <xf numFmtId="187" fontId="7" fillId="0" borderId="12" xfId="30" applyFont="1" applyBorder="1" applyAlignment="1">
      <alignment horizontal="left" vertical="center" wrapText="1" shrinkToFit="1"/>
    </xf>
    <xf numFmtId="14" fontId="7" fillId="0" borderId="12" xfId="30" applyNumberFormat="1" applyFont="1" applyBorder="1" applyAlignment="1">
      <alignment horizontal="center" vertical="center" wrapText="1" shrinkToFit="1"/>
    </xf>
    <xf numFmtId="187" fontId="7" fillId="34" borderId="27" xfId="30" applyFont="1" applyFill="1" applyBorder="1" applyAlignment="1">
      <alignment horizontal="center" vertical="center" wrapText="1" shrinkToFit="1"/>
    </xf>
    <xf numFmtId="187" fontId="7" fillId="34" borderId="27" xfId="30" applyFont="1" applyFill="1" applyBorder="1" applyAlignment="1">
      <alignment horizontal="center" vertical="center"/>
    </xf>
    <xf numFmtId="187" fontId="78" fillId="34" borderId="27" xfId="30" applyFont="1" applyFill="1" applyBorder="1" applyAlignment="1">
      <alignment horizontal="center" vertical="center"/>
    </xf>
    <xf numFmtId="187" fontId="7" fillId="34" borderId="33" xfId="30" applyFont="1" applyFill="1" applyBorder="1" applyAlignment="1">
      <alignment horizontal="center" vertical="center"/>
    </xf>
    <xf numFmtId="187" fontId="78" fillId="34" borderId="34" xfId="30" applyFont="1" applyFill="1" applyBorder="1" applyAlignment="1">
      <alignment horizontal="center" vertical="center"/>
    </xf>
    <xf numFmtId="187" fontId="7" fillId="34" borderId="35" xfId="30" applyFont="1" applyFill="1" applyBorder="1" applyAlignment="1">
      <alignment horizontal="center" vertical="center"/>
    </xf>
    <xf numFmtId="187" fontId="7" fillId="0" borderId="35" xfId="30" applyFont="1" applyBorder="1" applyAlignment="1">
      <alignment horizontal="center" vertical="center"/>
    </xf>
    <xf numFmtId="187" fontId="7" fillId="0" borderId="36" xfId="30" applyFont="1" applyBorder="1" applyAlignment="1">
      <alignment horizontal="center" vertical="center"/>
    </xf>
    <xf numFmtId="187" fontId="7" fillId="0" borderId="37" xfId="30" applyFont="1" applyBorder="1" applyAlignment="1">
      <alignment horizontal="center" vertical="center"/>
    </xf>
    <xf numFmtId="187" fontId="11" fillId="0" borderId="35" xfId="30" applyFont="1" applyBorder="1" applyAlignment="1">
      <alignment horizontal="center" vertical="center"/>
    </xf>
    <xf numFmtId="187" fontId="7" fillId="0" borderId="33" xfId="30" applyFont="1" applyBorder="1" applyAlignment="1">
      <alignment horizontal="center" vertical="center"/>
    </xf>
    <xf numFmtId="187" fontId="7" fillId="0" borderId="6" xfId="30" applyFont="1" applyBorder="1" applyAlignment="1">
      <alignment horizontal="center" vertical="center"/>
    </xf>
    <xf numFmtId="187" fontId="7" fillId="0" borderId="25" xfId="30" applyFont="1" applyBorder="1" applyAlignment="1">
      <alignment horizontal="left" vertical="center"/>
    </xf>
    <xf numFmtId="187" fontId="7" fillId="0" borderId="6" xfId="30" applyFont="1" applyBorder="1" applyAlignment="1">
      <alignment horizontal="left" vertical="center" wrapText="1" shrinkToFit="1"/>
    </xf>
    <xf numFmtId="187" fontId="7" fillId="0" borderId="6" xfId="30" applyFont="1" applyBorder="1" applyAlignment="1">
      <alignment horizontal="center" vertical="center" wrapText="1" shrinkToFit="1"/>
    </xf>
    <xf numFmtId="187" fontId="7" fillId="34" borderId="34" xfId="30" applyFont="1" applyFill="1" applyBorder="1" applyAlignment="1">
      <alignment horizontal="center" vertical="center"/>
    </xf>
    <xf numFmtId="187" fontId="11" fillId="34" borderId="35" xfId="30" applyFont="1" applyFill="1" applyBorder="1" applyAlignment="1">
      <alignment vertical="center"/>
    </xf>
    <xf numFmtId="187" fontId="11" fillId="0" borderId="35" xfId="30" applyFont="1" applyBorder="1" applyAlignment="1">
      <alignment vertical="center"/>
    </xf>
    <xf numFmtId="187" fontId="7" fillId="0" borderId="38" xfId="30" applyFont="1" applyBorder="1" applyAlignment="1">
      <alignment horizontal="left" vertical="center" wrapText="1"/>
    </xf>
    <xf numFmtId="14" fontId="7" fillId="0" borderId="6" xfId="30" applyNumberFormat="1" applyFont="1" applyBorder="1" applyAlignment="1">
      <alignment horizontal="center" vertical="center" wrapText="1" shrinkToFit="1"/>
    </xf>
    <xf numFmtId="187" fontId="7" fillId="0" borderId="34" xfId="30" applyFont="1" applyBorder="1" applyAlignment="1">
      <alignment horizontal="center" vertical="center" wrapText="1" shrinkToFit="1"/>
    </xf>
    <xf numFmtId="187" fontId="7" fillId="0" borderId="35" xfId="30" applyFont="1" applyBorder="1" applyAlignment="1">
      <alignment horizontal="center" vertical="center" wrapText="1" shrinkToFit="1"/>
    </xf>
    <xf numFmtId="187" fontId="7" fillId="34" borderId="35" xfId="30" applyFont="1" applyFill="1" applyBorder="1" applyAlignment="1">
      <alignment horizontal="center" vertical="center" wrapText="1" shrinkToFit="1"/>
    </xf>
    <xf numFmtId="187" fontId="7" fillId="0" borderId="38" xfId="30" applyFont="1" applyBorder="1" applyAlignment="1">
      <alignment horizontal="left" vertical="center"/>
    </xf>
    <xf numFmtId="187" fontId="7" fillId="5" borderId="35" xfId="30" applyFont="1" applyFill="1" applyBorder="1" applyAlignment="1">
      <alignment horizontal="center" vertical="center" wrapText="1" shrinkToFit="1"/>
    </xf>
    <xf numFmtId="187" fontId="11" fillId="5" borderId="35" xfId="30" applyFont="1" applyFill="1" applyBorder="1" applyAlignment="1">
      <alignment vertical="center"/>
    </xf>
    <xf numFmtId="187" fontId="11" fillId="5" borderId="33" xfId="30" applyFont="1" applyFill="1" applyBorder="1" applyAlignment="1">
      <alignment vertical="center"/>
    </xf>
    <xf numFmtId="187" fontId="7" fillId="5" borderId="34" xfId="30" applyFont="1" applyFill="1" applyBorder="1" applyAlignment="1">
      <alignment horizontal="center" vertical="center"/>
    </xf>
    <xf numFmtId="187" fontId="7" fillId="5" borderId="35" xfId="30" applyFont="1" applyFill="1" applyBorder="1" applyAlignment="1">
      <alignment horizontal="center" vertical="center"/>
    </xf>
    <xf numFmtId="187" fontId="7" fillId="0" borderId="37" xfId="30" applyFont="1" applyBorder="1" applyAlignment="1">
      <alignment horizontal="left" vertical="center" wrapText="1" shrinkToFit="1"/>
    </xf>
    <xf numFmtId="187" fontId="7" fillId="5" borderId="27" xfId="30" applyFont="1" applyFill="1" applyBorder="1" applyAlignment="1">
      <alignment horizontal="center" vertical="center" wrapText="1" shrinkToFit="1"/>
    </xf>
    <xf numFmtId="187" fontId="7" fillId="5" borderId="27" xfId="30" applyFont="1" applyFill="1" applyBorder="1" applyAlignment="1">
      <alignment horizontal="center" vertical="center"/>
    </xf>
    <xf numFmtId="187" fontId="7" fillId="5" borderId="33" xfId="30" applyFont="1" applyFill="1" applyBorder="1" applyAlignment="1">
      <alignment horizontal="center" vertical="center"/>
    </xf>
    <xf numFmtId="187" fontId="7" fillId="2" borderId="38" xfId="30" applyFont="1" applyFill="1" applyBorder="1" applyAlignment="1">
      <alignment horizontal="left" vertical="center" wrapText="1"/>
    </xf>
    <xf numFmtId="187" fontId="7" fillId="5" borderId="35" xfId="30" applyFont="1" applyFill="1" applyBorder="1" applyAlignment="1">
      <alignment vertical="center"/>
    </xf>
    <xf numFmtId="187" fontId="7" fillId="34" borderId="35" xfId="30" applyFont="1" applyFill="1" applyBorder="1" applyAlignment="1">
      <alignment vertical="center"/>
    </xf>
    <xf numFmtId="187" fontId="11" fillId="0" borderId="6" xfId="30" applyFont="1" applyBorder="1" applyAlignment="1">
      <alignment horizontal="center" vertical="center"/>
    </xf>
    <xf numFmtId="187" fontId="11" fillId="0" borderId="38" xfId="30" applyFont="1" applyBorder="1" applyAlignment="1">
      <alignment horizontal="left" vertical="center" wrapText="1"/>
    </xf>
    <xf numFmtId="187" fontId="11" fillId="0" borderId="6" xfId="30" applyFont="1" applyBorder="1" applyAlignment="1">
      <alignment horizontal="left" vertical="center" wrapText="1" shrinkToFit="1"/>
    </xf>
    <xf numFmtId="187" fontId="11" fillId="0" borderId="6" xfId="30" applyFont="1" applyBorder="1" applyAlignment="1">
      <alignment horizontal="center" vertical="center" wrapText="1" shrinkToFit="1"/>
    </xf>
    <xf numFmtId="14" fontId="11" fillId="0" borderId="6" xfId="30" applyNumberFormat="1" applyFont="1" applyBorder="1" applyAlignment="1">
      <alignment horizontal="center" vertical="center" wrapText="1" shrinkToFit="1"/>
    </xf>
    <xf numFmtId="187" fontId="78" fillId="5" borderId="35" xfId="30" applyFont="1" applyFill="1" applyBorder="1" applyAlignment="1">
      <alignment horizontal="center" vertical="center" wrapText="1"/>
    </xf>
    <xf numFmtId="187" fontId="7" fillId="5" borderId="39" xfId="30" applyFont="1" applyFill="1" applyBorder="1" applyAlignment="1">
      <alignment horizontal="right" vertical="center" wrapText="1"/>
    </xf>
    <xf numFmtId="187" fontId="7" fillId="0" borderId="39" xfId="30" applyFont="1" applyBorder="1" applyAlignment="1">
      <alignment horizontal="right" vertical="center" wrapText="1"/>
    </xf>
    <xf numFmtId="187" fontId="7" fillId="0" borderId="8" xfId="30" applyFont="1" applyBorder="1" applyAlignment="1">
      <alignment horizontal="center" vertical="center"/>
    </xf>
    <xf numFmtId="187" fontId="7" fillId="0" borderId="40" xfId="30" applyFont="1" applyBorder="1" applyAlignment="1">
      <alignment horizontal="left" vertical="center" wrapText="1"/>
    </xf>
    <xf numFmtId="187" fontId="7" fillId="0" borderId="8" xfId="30" applyFont="1" applyBorder="1" applyAlignment="1">
      <alignment horizontal="center" vertical="center" wrapText="1" shrinkToFit="1"/>
    </xf>
    <xf numFmtId="187" fontId="7" fillId="0" borderId="41" xfId="30" applyFont="1" applyBorder="1" applyAlignment="1">
      <alignment horizontal="center" vertical="center" wrapText="1" shrinkToFit="1"/>
    </xf>
    <xf numFmtId="187" fontId="7" fillId="0" borderId="39" xfId="30" applyFont="1" applyBorder="1" applyAlignment="1">
      <alignment horizontal="center" vertical="center" wrapText="1" shrinkToFit="1"/>
    </xf>
    <xf numFmtId="187" fontId="7" fillId="0" borderId="39" xfId="30" applyFont="1" applyBorder="1" applyAlignment="1">
      <alignment horizontal="center" vertical="center"/>
    </xf>
    <xf numFmtId="187" fontId="7" fillId="0" borderId="42" xfId="30" applyFont="1" applyBorder="1" applyAlignment="1">
      <alignment horizontal="center" vertical="center"/>
    </xf>
    <xf numFmtId="187" fontId="7" fillId="0" borderId="41" xfId="30" applyFont="1" applyBorder="1" applyAlignment="1">
      <alignment horizontal="center" vertical="center"/>
    </xf>
    <xf numFmtId="187" fontId="7" fillId="0" borderId="39" xfId="30" applyFont="1" applyBorder="1" applyAlignment="1">
      <alignment vertical="center"/>
    </xf>
    <xf numFmtId="187" fontId="7" fillId="0" borderId="39" xfId="30" applyFont="1" applyBorder="1" applyAlignment="1">
      <alignment horizontal="left" vertical="center"/>
    </xf>
    <xf numFmtId="187" fontId="78" fillId="0" borderId="35" xfId="30" applyFont="1" applyBorder="1" applyAlignment="1">
      <alignment horizontal="center" vertical="center" wrapText="1"/>
    </xf>
    <xf numFmtId="187" fontId="7" fillId="34" borderId="43" xfId="30" applyFont="1" applyFill="1" applyBorder="1" applyAlignment="1">
      <alignment horizontal="center" vertical="center"/>
    </xf>
    <xf numFmtId="187" fontId="7" fillId="34" borderId="44" xfId="30" applyFont="1" applyFill="1" applyBorder="1" applyAlignment="1">
      <alignment horizontal="center" vertical="center"/>
    </xf>
    <xf numFmtId="187" fontId="7" fillId="34" borderId="39" xfId="30" applyFont="1" applyFill="1" applyBorder="1" applyAlignment="1">
      <alignment horizontal="center" vertical="center"/>
    </xf>
    <xf numFmtId="187" fontId="78" fillId="0" borderId="39" xfId="30" applyFont="1" applyBorder="1" applyAlignment="1">
      <alignment horizontal="center" vertical="center" wrapText="1"/>
    </xf>
    <xf numFmtId="187" fontId="7" fillId="0" borderId="8" xfId="30" applyFont="1" applyBorder="1" applyAlignment="1">
      <alignment horizontal="left" vertical="center" wrapText="1"/>
    </xf>
    <xf numFmtId="14" fontId="7" fillId="0" borderId="8" xfId="30" applyNumberFormat="1" applyFont="1" applyBorder="1" applyAlignment="1">
      <alignment horizontal="center" vertical="center" wrapText="1" shrinkToFit="1"/>
    </xf>
    <xf numFmtId="187" fontId="7" fillId="0" borderId="39" xfId="30" applyFont="1" applyBorder="1" applyAlignment="1">
      <alignment horizontal="right" vertical="center"/>
    </xf>
    <xf numFmtId="187" fontId="7" fillId="0" borderId="44" xfId="30" applyFont="1" applyBorder="1" applyAlignment="1">
      <alignment horizontal="center" vertical="center"/>
    </xf>
    <xf numFmtId="187" fontId="78" fillId="34" borderId="39" xfId="30" applyFont="1" applyFill="1" applyBorder="1" applyAlignment="1">
      <alignment horizontal="center" vertical="center"/>
    </xf>
    <xf numFmtId="187" fontId="7" fillId="0" borderId="39" xfId="30" applyFont="1" applyBorder="1" applyAlignment="1">
      <alignment horizontal="center" vertical="center" wrapText="1"/>
    </xf>
    <xf numFmtId="187" fontId="7" fillId="0" borderId="8" xfId="30" applyFont="1" applyBorder="1" applyAlignment="1">
      <alignment horizontal="left" vertical="center" wrapText="1" shrinkToFit="1"/>
    </xf>
    <xf numFmtId="187" fontId="78" fillId="0" borderId="39" xfId="30" applyFont="1" applyBorder="1" applyAlignment="1">
      <alignment horizontal="center" vertical="center"/>
    </xf>
    <xf numFmtId="187" fontId="7" fillId="34" borderId="39" xfId="30" applyFont="1" applyFill="1" applyBorder="1" applyAlignment="1">
      <alignment horizontal="center" vertical="center" wrapText="1"/>
    </xf>
    <xf numFmtId="187" fontId="7" fillId="0" borderId="6" xfId="30" applyFont="1" applyBorder="1" applyAlignment="1">
      <alignment vertical="center"/>
    </xf>
    <xf numFmtId="187" fontId="7" fillId="0" borderId="34" xfId="30" applyFont="1" applyBorder="1" applyAlignment="1">
      <alignment vertical="center"/>
    </xf>
    <xf numFmtId="187" fontId="7" fillId="0" borderId="35" xfId="30" applyFont="1" applyBorder="1" applyAlignment="1">
      <alignment vertical="center"/>
    </xf>
    <xf numFmtId="187" fontId="7" fillId="0" borderId="33" xfId="30" applyFont="1" applyBorder="1" applyAlignment="1">
      <alignment vertical="center"/>
    </xf>
    <xf numFmtId="187" fontId="11" fillId="0" borderId="7" xfId="30" applyFont="1" applyBorder="1" applyAlignment="1">
      <alignment vertical="center"/>
    </xf>
    <xf numFmtId="3" fontId="11" fillId="0" borderId="7" xfId="30" applyNumberFormat="1" applyFont="1" applyBorder="1" applyAlignment="1">
      <alignment horizontal="center" vertical="center"/>
    </xf>
    <xf numFmtId="14" fontId="11" fillId="0" borderId="7" xfId="30" applyNumberFormat="1" applyFont="1" applyBorder="1" applyAlignment="1">
      <alignment vertical="center"/>
    </xf>
    <xf numFmtId="187" fontId="7" fillId="0" borderId="7" xfId="30" applyFont="1" applyBorder="1" applyAlignment="1">
      <alignment vertical="center"/>
    </xf>
    <xf numFmtId="187" fontId="7" fillId="0" borderId="45" xfId="30" applyFont="1" applyBorder="1" applyAlignment="1">
      <alignment vertical="center"/>
    </xf>
    <xf numFmtId="187" fontId="7" fillId="0" borderId="46" xfId="30" applyFont="1" applyBorder="1" applyAlignment="1">
      <alignment vertical="center"/>
    </xf>
    <xf numFmtId="187" fontId="7" fillId="34" borderId="46" xfId="30" applyFont="1" applyFill="1" applyBorder="1" applyAlignment="1">
      <alignment vertical="center"/>
    </xf>
    <xf numFmtId="187" fontId="7" fillId="0" borderId="47" xfId="30" applyFont="1" applyBorder="1" applyAlignment="1">
      <alignment vertical="center"/>
    </xf>
    <xf numFmtId="169" fontId="27" fillId="0" borderId="2" xfId="28" applyNumberFormat="1" applyFont="1" applyBorder="1" applyAlignment="1">
      <alignment vertical="center"/>
    </xf>
    <xf numFmtId="169" fontId="27" fillId="0" borderId="2" xfId="28" applyNumberFormat="1" applyFont="1" applyBorder="1" applyAlignment="1">
      <alignment horizontal="center" vertical="center"/>
    </xf>
    <xf numFmtId="164" fontId="27" fillId="0" borderId="2" xfId="1" applyNumberFormat="1" applyFont="1" applyFill="1" applyBorder="1" applyAlignment="1" applyProtection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2" xfId="1" applyNumberFormat="1" applyFont="1" applyFill="1" applyBorder="1" applyAlignment="1" applyProtection="1">
      <alignment horizontal="left" vertical="center"/>
    </xf>
    <xf numFmtId="0" fontId="26" fillId="5" borderId="2" xfId="1" applyNumberFormat="1" applyFont="1" applyFill="1" applyBorder="1" applyAlignment="1" applyProtection="1">
      <alignment horizontal="center" vertical="center"/>
    </xf>
    <xf numFmtId="164" fontId="26" fillId="5" borderId="2" xfId="1" applyNumberFormat="1" applyFont="1" applyFill="1" applyBorder="1" applyAlignment="1" applyProtection="1">
      <alignment horizontal="center" vertical="center"/>
    </xf>
    <xf numFmtId="0" fontId="26" fillId="5" borderId="2" xfId="0" applyFont="1" applyFill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169" fontId="26" fillId="0" borderId="2" xfId="28" applyNumberFormat="1" applyFont="1" applyBorder="1" applyAlignment="1">
      <alignment vertical="center"/>
    </xf>
    <xf numFmtId="0" fontId="27" fillId="0" borderId="2" xfId="0" applyFont="1" applyBorder="1" applyAlignment="1">
      <alignment horizontal="right" vertical="center"/>
    </xf>
    <xf numFmtId="169" fontId="27" fillId="0" borderId="2" xfId="28" applyNumberFormat="1" applyFont="1" applyBorder="1" applyAlignment="1">
      <alignment horizontal="left" vertical="center" wrapText="1" indent="1"/>
    </xf>
    <xf numFmtId="169" fontId="27" fillId="0" borderId="2" xfId="28" applyNumberFormat="1" applyFont="1" applyBorder="1" applyAlignment="1">
      <alignment horizontal="center" vertical="center" wrapText="1"/>
    </xf>
    <xf numFmtId="169" fontId="26" fillId="6" borderId="2" xfId="28" applyNumberFormat="1" applyFont="1" applyFill="1" applyBorder="1" applyAlignment="1">
      <alignment horizontal="left" vertical="center"/>
    </xf>
    <xf numFmtId="169" fontId="27" fillId="0" borderId="2" xfId="28" applyNumberFormat="1" applyFont="1" applyBorder="1" applyAlignment="1">
      <alignment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2" xfId="1" applyNumberFormat="1" applyFont="1" applyFill="1" applyBorder="1" applyAlignment="1" applyProtection="1">
      <alignment horizontal="left" vertical="center" wrapText="1"/>
    </xf>
    <xf numFmtId="0" fontId="26" fillId="5" borderId="2" xfId="1" applyNumberFormat="1" applyFont="1" applyFill="1" applyBorder="1" applyAlignment="1" applyProtection="1">
      <alignment horizontal="center" vertical="center" wrapText="1"/>
    </xf>
    <xf numFmtId="167" fontId="26" fillId="0" borderId="2" xfId="1" applyNumberFormat="1" applyFont="1" applyBorder="1" applyAlignment="1">
      <alignment horizontal="center" vertical="center"/>
    </xf>
    <xf numFmtId="167" fontId="26" fillId="0" borderId="2" xfId="1" applyNumberFormat="1" applyFont="1" applyFill="1" applyBorder="1" applyAlignment="1" applyProtection="1">
      <alignment horizontal="center" vertical="center"/>
    </xf>
    <xf numFmtId="167" fontId="26" fillId="0" borderId="2" xfId="0" applyNumberFormat="1" applyFont="1" applyBorder="1" applyAlignment="1">
      <alignment vertical="center"/>
    </xf>
    <xf numFmtId="167" fontId="27" fillId="0" borderId="2" xfId="1" applyNumberFormat="1" applyFont="1" applyFill="1" applyBorder="1" applyAlignment="1" applyProtection="1">
      <alignment horizontal="center" vertical="center"/>
    </xf>
    <xf numFmtId="169" fontId="26" fillId="0" borderId="2" xfId="28" applyNumberFormat="1" applyFont="1" applyBorder="1" applyAlignment="1">
      <alignment vertical="center" wrapText="1"/>
    </xf>
    <xf numFmtId="167" fontId="26" fillId="5" borderId="2" xfId="1" applyNumberFormat="1" applyFont="1" applyFill="1" applyBorder="1" applyAlignment="1" applyProtection="1">
      <alignment horizontal="center" vertical="center"/>
    </xf>
    <xf numFmtId="0" fontId="26" fillId="17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9" fontId="27" fillId="0" borderId="66" xfId="31" applyFont="1" applyBorder="1" applyAlignment="1">
      <alignment vertical="center"/>
    </xf>
    <xf numFmtId="9" fontId="26" fillId="0" borderId="0" xfId="31" applyFont="1" applyAlignment="1">
      <alignment vertical="center"/>
    </xf>
    <xf numFmtId="9" fontId="26" fillId="0" borderId="0" xfId="31" applyFont="1" applyAlignment="1">
      <alignment horizontal="right" vertical="center"/>
    </xf>
    <xf numFmtId="9" fontId="26" fillId="10" borderId="2" xfId="31" applyFont="1" applyFill="1" applyBorder="1" applyAlignment="1">
      <alignment horizontal="center" vertical="center" wrapText="1"/>
    </xf>
    <xf numFmtId="9" fontId="27" fillId="0" borderId="67" xfId="31" applyFont="1" applyBorder="1" applyAlignment="1">
      <alignment vertical="center"/>
    </xf>
    <xf numFmtId="9" fontId="26" fillId="9" borderId="2" xfId="31" applyFont="1" applyFill="1" applyBorder="1" applyAlignment="1">
      <alignment vertical="center"/>
    </xf>
    <xf numFmtId="0" fontId="26" fillId="7" borderId="2" xfId="0" applyFont="1" applyFill="1" applyBorder="1" applyAlignment="1">
      <alignment horizontal="center" vertical="center" wrapText="1"/>
    </xf>
    <xf numFmtId="9" fontId="26" fillId="7" borderId="2" xfId="31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/>
    </xf>
    <xf numFmtId="169" fontId="27" fillId="10" borderId="2" xfId="28" applyNumberFormat="1" applyFont="1" applyFill="1" applyBorder="1" applyAlignment="1">
      <alignment vertical="center" wrapText="1"/>
    </xf>
    <xf numFmtId="169" fontId="27" fillId="10" borderId="2" xfId="28" applyNumberFormat="1" applyFont="1" applyFill="1" applyBorder="1" applyAlignment="1">
      <alignment horizontal="center" vertical="center" wrapText="1"/>
    </xf>
    <xf numFmtId="164" fontId="27" fillId="10" borderId="2" xfId="1" applyNumberFormat="1" applyFont="1" applyFill="1" applyBorder="1" applyAlignment="1" applyProtection="1">
      <alignment horizontal="center" vertical="center"/>
    </xf>
    <xf numFmtId="0" fontId="27" fillId="10" borderId="2" xfId="0" applyFont="1" applyFill="1" applyBorder="1" applyAlignment="1">
      <alignment vertical="center"/>
    </xf>
    <xf numFmtId="169" fontId="26" fillId="0" borderId="2" xfId="28" applyNumberFormat="1" applyFont="1" applyBorder="1" applyAlignment="1">
      <alignment horizontal="left" vertical="center"/>
    </xf>
    <xf numFmtId="0" fontId="27" fillId="10" borderId="2" xfId="0" applyFont="1" applyFill="1" applyBorder="1" applyAlignment="1">
      <alignment horizontal="right" vertical="center"/>
    </xf>
    <xf numFmtId="169" fontId="27" fillId="10" borderId="2" xfId="28" applyNumberFormat="1" applyFont="1" applyFill="1" applyBorder="1" applyAlignment="1">
      <alignment horizontal="left" vertical="center" wrapText="1" indent="1"/>
    </xf>
    <xf numFmtId="164" fontId="27" fillId="10" borderId="2" xfId="0" applyNumberFormat="1" applyFont="1" applyFill="1" applyBorder="1" applyAlignment="1">
      <alignment vertical="center"/>
    </xf>
    <xf numFmtId="0" fontId="26" fillId="10" borderId="2" xfId="0" applyFont="1" applyFill="1" applyBorder="1" applyAlignment="1">
      <alignment horizontal="center" vertical="center"/>
    </xf>
    <xf numFmtId="0" fontId="26" fillId="10" borderId="2" xfId="1" applyNumberFormat="1" applyFont="1" applyFill="1" applyBorder="1" applyAlignment="1" applyProtection="1">
      <alignment horizontal="right" vertical="center"/>
    </xf>
    <xf numFmtId="0" fontId="26" fillId="10" borderId="2" xfId="1" applyNumberFormat="1" applyFont="1" applyFill="1" applyBorder="1" applyAlignment="1" applyProtection="1">
      <alignment horizontal="center" vertical="center"/>
    </xf>
    <xf numFmtId="164" fontId="26" fillId="10" borderId="2" xfId="1" applyNumberFormat="1" applyFont="1" applyFill="1" applyBorder="1" applyAlignment="1" applyProtection="1">
      <alignment horizontal="center" vertical="center"/>
    </xf>
    <xf numFmtId="0" fontId="26" fillId="0" borderId="2" xfId="1" applyNumberFormat="1" applyFont="1" applyFill="1" applyBorder="1" applyAlignment="1" applyProtection="1">
      <alignment horizontal="right" vertical="center"/>
    </xf>
    <xf numFmtId="0" fontId="26" fillId="0" borderId="2" xfId="1" applyNumberFormat="1" applyFont="1" applyFill="1" applyBorder="1" applyAlignment="1" applyProtection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6" fillId="8" borderId="2" xfId="1" applyNumberFormat="1" applyFont="1" applyFill="1" applyBorder="1" applyAlignment="1" applyProtection="1">
      <alignment horizontal="center" vertical="center"/>
    </xf>
    <xf numFmtId="164" fontId="26" fillId="8" borderId="2" xfId="1" applyNumberFormat="1" applyFont="1" applyFill="1" applyBorder="1" applyAlignment="1" applyProtection="1">
      <alignment horizontal="center" vertical="center"/>
    </xf>
    <xf numFmtId="9" fontId="27" fillId="0" borderId="67" xfId="31" applyFont="1" applyBorder="1"/>
    <xf numFmtId="9" fontId="27" fillId="0" borderId="68" xfId="31" applyFont="1" applyBorder="1"/>
    <xf numFmtId="0" fontId="27" fillId="0" borderId="0" xfId="1" applyNumberFormat="1" applyFont="1" applyFill="1" applyBorder="1" applyAlignment="1" applyProtection="1">
      <alignment horizontal="left" vertical="center"/>
    </xf>
    <xf numFmtId="0" fontId="27" fillId="2" borderId="0" xfId="0" applyFont="1" applyFill="1" applyAlignment="1">
      <alignment horizontal="left" vertical="center"/>
    </xf>
    <xf numFmtId="167" fontId="27" fillId="0" borderId="0" xfId="1" applyNumberFormat="1" applyFont="1" applyBorder="1" applyAlignment="1">
      <alignment vertical="center"/>
    </xf>
    <xf numFmtId="167" fontId="26" fillId="0" borderId="0" xfId="1" applyNumberFormat="1" applyFont="1" applyBorder="1" applyAlignment="1">
      <alignment vertical="center"/>
    </xf>
    <xf numFmtId="171" fontId="26" fillId="0" borderId="75" xfId="1" applyNumberFormat="1" applyFont="1" applyFill="1" applyBorder="1" applyAlignment="1" applyProtection="1">
      <alignment vertical="center"/>
    </xf>
    <xf numFmtId="168" fontId="26" fillId="0" borderId="76" xfId="1" applyNumberFormat="1" applyFont="1" applyFill="1" applyBorder="1" applyAlignment="1">
      <alignment horizontal="right" vertical="center"/>
    </xf>
    <xf numFmtId="168" fontId="27" fillId="0" borderId="76" xfId="1" applyNumberFormat="1" applyFont="1" applyFill="1" applyBorder="1" applyAlignment="1">
      <alignment horizontal="right" vertical="center"/>
    </xf>
    <xf numFmtId="171" fontId="26" fillId="3" borderId="75" xfId="1" applyNumberFormat="1" applyFont="1" applyFill="1" applyBorder="1" applyAlignment="1" applyProtection="1">
      <alignment vertical="center"/>
    </xf>
    <xf numFmtId="171" fontId="27" fillId="0" borderId="75" xfId="1" applyNumberFormat="1" applyFont="1" applyFill="1" applyBorder="1" applyAlignment="1" applyProtection="1">
      <alignment vertical="center"/>
    </xf>
    <xf numFmtId="171" fontId="28" fillId="0" borderId="75" xfId="1" applyNumberFormat="1" applyFont="1" applyFill="1" applyBorder="1" applyAlignment="1" applyProtection="1">
      <alignment vertical="center"/>
    </xf>
    <xf numFmtId="174" fontId="34" fillId="0" borderId="75" xfId="31" applyNumberFormat="1" applyFont="1" applyFill="1" applyBorder="1" applyAlignment="1" applyProtection="1">
      <alignment vertical="center"/>
    </xf>
    <xf numFmtId="171" fontId="28" fillId="0" borderId="77" xfId="31" applyNumberFormat="1" applyFont="1" applyFill="1" applyBorder="1" applyAlignment="1" applyProtection="1">
      <alignment vertical="center"/>
    </xf>
    <xf numFmtId="168" fontId="26" fillId="0" borderId="78" xfId="1" applyNumberFormat="1" applyFont="1" applyFill="1" applyBorder="1" applyAlignment="1">
      <alignment horizontal="right" vertical="center"/>
    </xf>
    <xf numFmtId="168" fontId="27" fillId="0" borderId="79" xfId="1" applyNumberFormat="1" applyFont="1" applyFill="1" applyBorder="1" applyAlignment="1">
      <alignment horizontal="right" vertical="center"/>
    </xf>
    <xf numFmtId="171" fontId="26" fillId="3" borderId="80" xfId="1" applyNumberFormat="1" applyFont="1" applyFill="1" applyBorder="1" applyAlignment="1" applyProtection="1">
      <alignment vertical="center"/>
    </xf>
    <xf numFmtId="171" fontId="27" fillId="0" borderId="80" xfId="1" applyNumberFormat="1" applyFont="1" applyFill="1" applyBorder="1" applyAlignment="1" applyProtection="1">
      <alignment vertical="center"/>
    </xf>
    <xf numFmtId="171" fontId="26" fillId="0" borderId="80" xfId="1" applyNumberFormat="1" applyFont="1" applyFill="1" applyBorder="1" applyAlignment="1" applyProtection="1">
      <alignment vertical="center"/>
    </xf>
    <xf numFmtId="171" fontId="28" fillId="0" borderId="80" xfId="1" applyNumberFormat="1" applyFont="1" applyFill="1" applyBorder="1" applyAlignment="1" applyProtection="1">
      <alignment vertical="center"/>
    </xf>
    <xf numFmtId="174" fontId="34" fillId="0" borderId="80" xfId="31" applyNumberFormat="1" applyFont="1" applyFill="1" applyBorder="1" applyAlignment="1" applyProtection="1">
      <alignment vertical="center"/>
    </xf>
    <xf numFmtId="171" fontId="28" fillId="0" borderId="81" xfId="31" applyNumberFormat="1" applyFont="1" applyFill="1" applyBorder="1" applyAlignment="1" applyProtection="1">
      <alignment vertical="center"/>
    </xf>
    <xf numFmtId="171" fontId="28" fillId="0" borderId="82" xfId="31" applyNumberFormat="1" applyFont="1" applyFill="1" applyBorder="1" applyAlignment="1" applyProtection="1">
      <alignment vertical="center"/>
    </xf>
    <xf numFmtId="171" fontId="28" fillId="0" borderId="83" xfId="31" applyNumberFormat="1" applyFont="1" applyFill="1" applyBorder="1" applyAlignment="1" applyProtection="1">
      <alignment vertical="center"/>
    </xf>
    <xf numFmtId="171" fontId="28" fillId="0" borderId="84" xfId="31" applyNumberFormat="1" applyFont="1" applyFill="1" applyBorder="1" applyAlignment="1" applyProtection="1">
      <alignment vertical="center"/>
    </xf>
    <xf numFmtId="164" fontId="27" fillId="10" borderId="2" xfId="1" quotePrefix="1" applyNumberFormat="1" applyFont="1" applyFill="1" applyBorder="1" applyAlignment="1" applyProtection="1">
      <alignment horizontal="center" vertical="center"/>
    </xf>
    <xf numFmtId="0" fontId="27" fillId="18" borderId="67" xfId="0" applyFont="1" applyFill="1" applyBorder="1" applyAlignment="1">
      <alignment vertical="center"/>
    </xf>
    <xf numFmtId="167" fontId="27" fillId="18" borderId="67" xfId="1" applyNumberFormat="1" applyFont="1" applyFill="1" applyBorder="1" applyAlignment="1">
      <alignment vertical="center"/>
    </xf>
    <xf numFmtId="0" fontId="27" fillId="18" borderId="67" xfId="0" applyFont="1" applyFill="1" applyBorder="1" applyAlignment="1">
      <alignment horizontal="center" vertical="center"/>
    </xf>
    <xf numFmtId="0" fontId="27" fillId="18" borderId="67" xfId="0" applyFont="1" applyFill="1" applyBorder="1"/>
    <xf numFmtId="167" fontId="26" fillId="18" borderId="67" xfId="1" applyNumberFormat="1" applyFont="1" applyFill="1" applyBorder="1" applyAlignment="1">
      <alignment vertical="center"/>
    </xf>
    <xf numFmtId="0" fontId="27" fillId="18" borderId="0" xfId="0" applyFont="1" applyFill="1" applyAlignment="1">
      <alignment vertical="center"/>
    </xf>
    <xf numFmtId="9" fontId="27" fillId="18" borderId="67" xfId="31" applyFont="1" applyFill="1" applyBorder="1" applyAlignment="1">
      <alignment vertical="center"/>
    </xf>
    <xf numFmtId="167" fontId="27" fillId="0" borderId="85" xfId="1" applyNumberFormat="1" applyFont="1" applyBorder="1" applyAlignment="1">
      <alignment vertical="center"/>
    </xf>
    <xf numFmtId="0" fontId="27" fillId="17" borderId="70" xfId="0" applyFont="1" applyFill="1" applyBorder="1" applyAlignment="1">
      <alignment horizontal="left" vertical="center"/>
    </xf>
    <xf numFmtId="0" fontId="27" fillId="17" borderId="70" xfId="0" applyFont="1" applyFill="1" applyBorder="1" applyAlignment="1">
      <alignment vertical="center"/>
    </xf>
    <xf numFmtId="0" fontId="27" fillId="17" borderId="67" xfId="0" applyFont="1" applyFill="1" applyBorder="1" applyAlignment="1">
      <alignment vertical="center"/>
    </xf>
    <xf numFmtId="0" fontId="27" fillId="17" borderId="67" xfId="0" applyFont="1" applyFill="1" applyBorder="1" applyAlignment="1">
      <alignment horizontal="left" vertical="center"/>
    </xf>
    <xf numFmtId="167" fontId="27" fillId="18" borderId="66" xfId="1" applyNumberFormat="1" applyFont="1" applyFill="1" applyBorder="1" applyAlignment="1">
      <alignment vertical="center"/>
    </xf>
    <xf numFmtId="9" fontId="27" fillId="18" borderId="66" xfId="31" applyFont="1" applyFill="1" applyBorder="1" applyAlignment="1">
      <alignment vertical="center"/>
    </xf>
    <xf numFmtId="177" fontId="68" fillId="18" borderId="67" xfId="1" applyNumberFormat="1" applyFont="1" applyFill="1" applyBorder="1" applyAlignment="1">
      <alignment vertical="center"/>
    </xf>
    <xf numFmtId="165" fontId="26" fillId="0" borderId="2" xfId="31" applyNumberFormat="1" applyFont="1" applyBorder="1" applyAlignment="1">
      <alignment vertical="center"/>
    </xf>
    <xf numFmtId="165" fontId="26" fillId="18" borderId="2" xfId="31" applyNumberFormat="1" applyFont="1" applyFill="1" applyBorder="1" applyAlignment="1">
      <alignment vertical="center"/>
    </xf>
    <xf numFmtId="165" fontId="26" fillId="18" borderId="2" xfId="31" applyNumberFormat="1" applyFont="1" applyFill="1" applyBorder="1" applyAlignment="1">
      <alignment horizontal="center" vertical="center"/>
    </xf>
    <xf numFmtId="165" fontId="27" fillId="0" borderId="2" xfId="31" applyNumberFormat="1" applyFont="1" applyBorder="1" applyAlignment="1">
      <alignment vertical="center"/>
    </xf>
    <xf numFmtId="165" fontId="26" fillId="18" borderId="2" xfId="0" applyNumberFormat="1" applyFont="1" applyFill="1" applyBorder="1" applyAlignment="1">
      <alignment vertical="center"/>
    </xf>
    <xf numFmtId="165" fontId="27" fillId="2" borderId="4" xfId="24" applyNumberFormat="1" applyFont="1" applyFill="1" applyBorder="1" applyAlignment="1">
      <alignment horizontal="center" vertical="center" wrapText="1"/>
    </xf>
    <xf numFmtId="9" fontId="27" fillId="2" borderId="2" xfId="31" applyFont="1" applyFill="1" applyBorder="1" applyAlignment="1">
      <alignment horizontal="center" vertical="center" wrapText="1"/>
    </xf>
    <xf numFmtId="9" fontId="27" fillId="2" borderId="2" xfId="31" quotePrefix="1" applyFont="1" applyFill="1" applyBorder="1" applyAlignment="1">
      <alignment horizontal="right" vertical="center" wrapText="1"/>
    </xf>
    <xf numFmtId="49" fontId="35" fillId="0" borderId="0" xfId="1" applyNumberFormat="1" applyFont="1" applyAlignment="1">
      <alignment horizontal="left" vertical="center"/>
    </xf>
    <xf numFmtId="49" fontId="30" fillId="0" borderId="0" xfId="0" applyNumberFormat="1" applyFont="1"/>
    <xf numFmtId="49" fontId="42" fillId="6" borderId="2" xfId="16" applyNumberFormat="1" applyFont="1" applyFill="1" applyBorder="1" applyAlignment="1">
      <alignment horizontal="center" vertical="center" wrapText="1"/>
    </xf>
    <xf numFmtId="49" fontId="27" fillId="2" borderId="66" xfId="0" applyNumberFormat="1" applyFont="1" applyFill="1" applyBorder="1" applyAlignment="1">
      <alignment horizontal="left" vertical="center"/>
    </xf>
    <xf numFmtId="49" fontId="27" fillId="2" borderId="67" xfId="0" applyNumberFormat="1" applyFont="1" applyFill="1" applyBorder="1" applyAlignment="1">
      <alignment horizontal="left" vertical="center"/>
    </xf>
    <xf numFmtId="49" fontId="27" fillId="2" borderId="68" xfId="0" applyNumberFormat="1" applyFont="1" applyFill="1" applyBorder="1" applyAlignment="1">
      <alignment horizontal="left" vertical="center"/>
    </xf>
    <xf numFmtId="49" fontId="26" fillId="9" borderId="2" xfId="0" applyNumberFormat="1" applyFont="1" applyFill="1" applyBorder="1" applyAlignment="1">
      <alignment horizontal="left" vertical="center"/>
    </xf>
    <xf numFmtId="49" fontId="27" fillId="0" borderId="0" xfId="0" applyNumberFormat="1" applyFont="1"/>
    <xf numFmtId="0" fontId="26" fillId="18" borderId="2" xfId="0" applyFont="1" applyFill="1" applyBorder="1" applyAlignment="1">
      <alignment horizontal="center" vertical="center" wrapText="1"/>
    </xf>
    <xf numFmtId="167" fontId="27" fillId="0" borderId="0" xfId="0" applyNumberFormat="1" applyFont="1"/>
    <xf numFmtId="167" fontId="27" fillId="2" borderId="0" xfId="5" quotePrefix="1" applyNumberFormat="1" applyFont="1" applyFill="1" applyBorder="1" applyAlignment="1">
      <alignment horizontal="right" vertical="center" wrapText="1"/>
    </xf>
    <xf numFmtId="164" fontId="25" fillId="0" borderId="0" xfId="1" applyNumberFormat="1" applyFont="1" applyAlignment="1">
      <alignment vertical="center"/>
    </xf>
    <xf numFmtId="167" fontId="27" fillId="2" borderId="67" xfId="0" applyNumberFormat="1" applyFont="1" applyFill="1" applyBorder="1" applyAlignment="1">
      <alignment vertical="center"/>
    </xf>
    <xf numFmtId="0" fontId="25" fillId="0" borderId="0" xfId="20" applyFont="1" applyAlignment="1">
      <alignment wrapText="1"/>
    </xf>
    <xf numFmtId="0" fontId="26" fillId="0" borderId="6" xfId="16" applyFont="1" applyBorder="1" applyAlignment="1">
      <alignment vertical="center" wrapText="1"/>
    </xf>
    <xf numFmtId="0" fontId="27" fillId="0" borderId="12" xfId="16" applyFont="1" applyBorder="1" applyAlignment="1">
      <alignment vertical="center" wrapText="1"/>
    </xf>
    <xf numFmtId="0" fontId="27" fillId="0" borderId="6" xfId="16" applyFont="1" applyBorder="1" applyAlignment="1">
      <alignment vertical="center" wrapText="1"/>
    </xf>
    <xf numFmtId="164" fontId="25" fillId="0" borderId="6" xfId="20" applyNumberFormat="1" applyFont="1" applyBorder="1"/>
    <xf numFmtId="190" fontId="25" fillId="0" borderId="6" xfId="20" applyNumberFormat="1" applyFont="1" applyBorder="1"/>
    <xf numFmtId="167" fontId="27" fillId="0" borderId="6" xfId="1" applyNumberFormat="1" applyFont="1" applyFill="1" applyBorder="1" applyAlignment="1">
      <alignment vertical="center"/>
    </xf>
    <xf numFmtId="164" fontId="25" fillId="0" borderId="6" xfId="20" applyNumberFormat="1" applyFont="1" applyBorder="1" applyAlignment="1">
      <alignment horizontal="center"/>
    </xf>
    <xf numFmtId="190" fontId="25" fillId="0" borderId="6" xfId="20" applyNumberFormat="1" applyFont="1" applyBorder="1" applyAlignment="1">
      <alignment horizontal="left"/>
    </xf>
    <xf numFmtId="164" fontId="1" fillId="0" borderId="6" xfId="1" applyNumberFormat="1" applyFont="1" applyFill="1" applyBorder="1" applyAlignment="1">
      <alignment vertical="center"/>
    </xf>
    <xf numFmtId="0" fontId="27" fillId="0" borderId="8" xfId="16" applyFont="1" applyBorder="1" applyAlignment="1">
      <alignment vertical="center" wrapText="1"/>
    </xf>
    <xf numFmtId="0" fontId="25" fillId="0" borderId="2" xfId="20" applyFont="1" applyBorder="1" applyAlignment="1">
      <alignment wrapText="1"/>
    </xf>
    <xf numFmtId="167" fontId="25" fillId="9" borderId="2" xfId="1" applyNumberFormat="1" applyFont="1" applyFill="1" applyBorder="1" applyAlignment="1">
      <alignment vertical="center"/>
    </xf>
    <xf numFmtId="9" fontId="27" fillId="0" borderId="0" xfId="31" applyFont="1" applyAlignment="1">
      <alignment vertical="center"/>
    </xf>
    <xf numFmtId="164" fontId="27" fillId="0" borderId="0" xfId="1" applyNumberFormat="1" applyFont="1" applyFill="1" applyAlignment="1">
      <alignment vertical="center"/>
    </xf>
    <xf numFmtId="0" fontId="27" fillId="0" borderId="2" xfId="0" applyFont="1" applyBorder="1" applyAlignment="1">
      <alignment horizontal="left" vertical="center" indent="1"/>
    </xf>
    <xf numFmtId="43" fontId="27" fillId="0" borderId="2" xfId="1" applyFont="1" applyBorder="1" applyAlignment="1">
      <alignment vertical="center"/>
    </xf>
    <xf numFmtId="0" fontId="27" fillId="0" borderId="2" xfId="0" quotePrefix="1" applyFont="1" applyBorder="1" applyAlignment="1">
      <alignment horizontal="center" vertical="center"/>
    </xf>
    <xf numFmtId="167" fontId="26" fillId="0" borderId="0" xfId="0" applyNumberFormat="1" applyFont="1"/>
    <xf numFmtId="167" fontId="27" fillId="0" borderId="67" xfId="1" applyNumberFormat="1" applyFont="1" applyFill="1" applyBorder="1"/>
    <xf numFmtId="167" fontId="27" fillId="0" borderId="67" xfId="1" applyNumberFormat="1" applyFont="1" applyFill="1" applyBorder="1" applyAlignment="1">
      <alignment vertical="center"/>
    </xf>
    <xf numFmtId="167" fontId="25" fillId="0" borderId="6" xfId="1" applyNumberFormat="1" applyFont="1" applyBorder="1" applyAlignment="1">
      <alignment vertical="center"/>
    </xf>
    <xf numFmtId="0" fontId="1" fillId="0" borderId="6" xfId="20" applyFont="1" applyBorder="1" applyAlignment="1">
      <alignment horizontal="center"/>
    </xf>
    <xf numFmtId="0" fontId="1" fillId="20" borderId="6" xfId="20" applyFont="1" applyFill="1" applyBorder="1" applyAlignment="1">
      <alignment horizontal="center"/>
    </xf>
    <xf numFmtId="0" fontId="1" fillId="35" borderId="6" xfId="20" applyFont="1" applyFill="1" applyBorder="1" applyAlignment="1">
      <alignment horizontal="center"/>
    </xf>
    <xf numFmtId="190" fontId="1" fillId="35" borderId="6" xfId="20" applyNumberFormat="1" applyFont="1" applyFill="1" applyBorder="1" applyAlignment="1">
      <alignment horizontal="center"/>
    </xf>
    <xf numFmtId="164" fontId="1" fillId="0" borderId="6" xfId="20" applyNumberFormat="1" applyFont="1" applyBorder="1" applyAlignment="1">
      <alignment horizontal="center"/>
    </xf>
    <xf numFmtId="164" fontId="1" fillId="0" borderId="6" xfId="19" applyNumberFormat="1" applyFont="1" applyBorder="1"/>
    <xf numFmtId="0" fontId="1" fillId="0" borderId="6" xfId="16" applyFont="1" applyBorder="1" applyAlignment="1">
      <alignment vertical="center"/>
    </xf>
    <xf numFmtId="0" fontId="1" fillId="0" borderId="6" xfId="20" applyFont="1" applyBorder="1"/>
    <xf numFmtId="190" fontId="1" fillId="35" borderId="6" xfId="20" applyNumberFormat="1" applyFont="1" applyFill="1" applyBorder="1"/>
    <xf numFmtId="190" fontId="1" fillId="35" borderId="6" xfId="20" applyNumberFormat="1" applyFont="1" applyFill="1" applyBorder="1" applyAlignment="1">
      <alignment horizontal="left"/>
    </xf>
    <xf numFmtId="167" fontId="1" fillId="0" borderId="12" xfId="1" applyNumberFormat="1" applyFont="1" applyBorder="1" applyAlignment="1">
      <alignment vertical="center"/>
    </xf>
    <xf numFmtId="167" fontId="1" fillId="0" borderId="6" xfId="1" applyNumberFormat="1" applyFont="1" applyBorder="1" applyAlignment="1">
      <alignment vertical="center"/>
    </xf>
    <xf numFmtId="0" fontId="1" fillId="0" borderId="0" xfId="20" applyFont="1"/>
    <xf numFmtId="2" fontId="1" fillId="0" borderId="6" xfId="20" applyNumberFormat="1" applyFont="1" applyBorder="1"/>
    <xf numFmtId="164" fontId="1" fillId="0" borderId="6" xfId="1" applyNumberFormat="1" applyFont="1" applyBorder="1" applyAlignment="1">
      <alignment vertical="center"/>
    </xf>
    <xf numFmtId="0" fontId="1" fillId="0" borderId="6" xfId="16" applyFont="1" applyBorder="1" applyAlignment="1">
      <alignment vertical="center" wrapText="1"/>
    </xf>
    <xf numFmtId="0" fontId="25" fillId="0" borderId="6" xfId="16" applyFont="1" applyBorder="1" applyAlignment="1">
      <alignment vertical="center"/>
    </xf>
    <xf numFmtId="0" fontId="25" fillId="0" borderId="6" xfId="16" applyFont="1" applyBorder="1" applyAlignment="1">
      <alignment vertical="center" wrapText="1"/>
    </xf>
    <xf numFmtId="0" fontId="25" fillId="0" borderId="62" xfId="16" applyFont="1" applyBorder="1" applyAlignment="1">
      <alignment horizontal="center" vertical="center"/>
    </xf>
    <xf numFmtId="0" fontId="25" fillId="0" borderId="62" xfId="16" applyFont="1" applyBorder="1" applyAlignment="1">
      <alignment horizontal="left" vertical="center"/>
    </xf>
    <xf numFmtId="0" fontId="25" fillId="0" borderId="62" xfId="16" applyFont="1" applyBorder="1" applyAlignment="1">
      <alignment vertical="center"/>
    </xf>
    <xf numFmtId="190" fontId="1" fillId="0" borderId="6" xfId="20" applyNumberFormat="1" applyFont="1" applyBorder="1" applyAlignment="1">
      <alignment horizontal="center"/>
    </xf>
    <xf numFmtId="164" fontId="9" fillId="0" borderId="6" xfId="16" applyNumberFormat="1" applyFont="1" applyBorder="1" applyAlignment="1">
      <alignment vertical="center"/>
    </xf>
    <xf numFmtId="164" fontId="9" fillId="0" borderId="6" xfId="20" applyNumberFormat="1" applyFont="1" applyBorder="1"/>
    <xf numFmtId="164" fontId="9" fillId="0" borderId="6" xfId="20" applyNumberFormat="1" applyFont="1" applyBorder="1" applyAlignment="1">
      <alignment horizontal="left"/>
    </xf>
    <xf numFmtId="190" fontId="1" fillId="0" borderId="6" xfId="20" applyNumberFormat="1" applyFont="1" applyBorder="1"/>
    <xf numFmtId="190" fontId="1" fillId="0" borderId="6" xfId="20" applyNumberFormat="1" applyFont="1" applyBorder="1" applyAlignment="1">
      <alignment horizontal="left"/>
    </xf>
    <xf numFmtId="167" fontId="1" fillId="0" borderId="12" xfId="1" applyNumberFormat="1" applyFont="1" applyFill="1" applyBorder="1" applyAlignment="1">
      <alignment vertical="center"/>
    </xf>
    <xf numFmtId="190" fontId="25" fillId="0" borderId="6" xfId="20" applyNumberFormat="1" applyFont="1" applyBorder="1" applyAlignment="1">
      <alignment horizontal="center"/>
    </xf>
    <xf numFmtId="164" fontId="43" fillId="0" borderId="6" xfId="16" applyNumberFormat="1" applyFont="1" applyBorder="1" applyAlignment="1">
      <alignment vertical="center"/>
    </xf>
    <xf numFmtId="164" fontId="43" fillId="0" borderId="6" xfId="20" applyNumberFormat="1" applyFont="1" applyBorder="1"/>
    <xf numFmtId="164" fontId="43" fillId="0" borderId="6" xfId="20" applyNumberFormat="1" applyFont="1" applyBorder="1" applyAlignment="1">
      <alignment horizontal="left"/>
    </xf>
    <xf numFmtId="167" fontId="25" fillId="0" borderId="12" xfId="1" applyNumberFormat="1" applyFont="1" applyFill="1" applyBorder="1" applyAlignment="1">
      <alignment vertical="center"/>
    </xf>
    <xf numFmtId="190" fontId="25" fillId="18" borderId="6" xfId="20" applyNumberFormat="1" applyFont="1" applyFill="1" applyBorder="1"/>
    <xf numFmtId="190" fontId="1" fillId="0" borderId="12" xfId="20" applyNumberFormat="1" applyFont="1" applyBorder="1" applyAlignment="1">
      <alignment horizontal="center"/>
    </xf>
    <xf numFmtId="190" fontId="1" fillId="0" borderId="0" xfId="20" applyNumberFormat="1" applyFont="1" applyAlignment="1">
      <alignment horizontal="left"/>
    </xf>
    <xf numFmtId="190" fontId="1" fillId="0" borderId="0" xfId="20" applyNumberFormat="1" applyFont="1"/>
    <xf numFmtId="167" fontId="27" fillId="0" borderId="12" xfId="1" applyNumberFormat="1" applyFont="1" applyFill="1" applyBorder="1" applyAlignment="1">
      <alignment vertical="center"/>
    </xf>
    <xf numFmtId="0" fontId="33" fillId="6" borderId="2" xfId="0" applyFont="1" applyFill="1" applyBorder="1" applyAlignment="1">
      <alignment horizontal="center" vertical="center" wrapText="1"/>
    </xf>
    <xf numFmtId="0" fontId="33" fillId="20" borderId="2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vertical="center"/>
    </xf>
    <xf numFmtId="0" fontId="33" fillId="0" borderId="2" xfId="0" applyFont="1" applyBorder="1" applyAlignment="1">
      <alignment horizontal="center" vertical="center" wrapText="1"/>
    </xf>
    <xf numFmtId="176" fontId="32" fillId="0" borderId="2" xfId="0" applyNumberFormat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right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vertical="center" wrapText="1"/>
    </xf>
    <xf numFmtId="0" fontId="32" fillId="0" borderId="4" xfId="0" applyFont="1" applyBorder="1" applyAlignment="1">
      <alignment horizontal="left" vertical="center" wrapText="1"/>
    </xf>
    <xf numFmtId="0" fontId="32" fillId="0" borderId="2" xfId="0" quotePrefix="1" applyFont="1" applyBorder="1" applyAlignment="1">
      <alignment vertical="center" wrapText="1"/>
    </xf>
    <xf numFmtId="0" fontId="32" fillId="0" borderId="2" xfId="0" applyFont="1" applyBorder="1" applyAlignment="1">
      <alignment horizontal="right" vertical="center" wrapText="1"/>
    </xf>
    <xf numFmtId="0" fontId="32" fillId="0" borderId="4" xfId="0" applyFont="1" applyBorder="1" applyAlignment="1">
      <alignment vertical="center" wrapText="1"/>
    </xf>
    <xf numFmtId="173" fontId="26" fillId="0" borderId="6" xfId="1" applyNumberFormat="1" applyFont="1" applyBorder="1" applyAlignment="1" applyProtection="1">
      <alignment horizontal="left" vertical="center"/>
    </xf>
    <xf numFmtId="173" fontId="26" fillId="0" borderId="6" xfId="1" applyNumberFormat="1" applyFont="1" applyBorder="1" applyAlignment="1" applyProtection="1">
      <alignment horizontal="left" vertical="center" wrapText="1"/>
    </xf>
    <xf numFmtId="168" fontId="26" fillId="0" borderId="6" xfId="1" applyNumberFormat="1" applyFont="1" applyFill="1" applyBorder="1" applyAlignment="1">
      <alignment horizontal="right" vertical="center"/>
    </xf>
    <xf numFmtId="173" fontId="27" fillId="0" borderId="6" xfId="1" applyNumberFormat="1" applyFont="1" applyBorder="1" applyAlignment="1" applyProtection="1">
      <alignment horizontal="left" vertical="center"/>
    </xf>
    <xf numFmtId="173" fontId="27" fillId="0" borderId="6" xfId="1" applyNumberFormat="1" applyFont="1" applyBorder="1" applyAlignment="1" applyProtection="1">
      <alignment horizontal="left" vertical="center" wrapText="1"/>
    </xf>
    <xf numFmtId="168" fontId="27" fillId="0" borderId="6" xfId="1" applyNumberFormat="1" applyFont="1" applyFill="1" applyBorder="1" applyAlignment="1">
      <alignment horizontal="right" vertical="center"/>
    </xf>
    <xf numFmtId="0" fontId="26" fillId="3" borderId="6" xfId="1" applyNumberFormat="1" applyFont="1" applyFill="1" applyBorder="1" applyAlignment="1" applyProtection="1">
      <alignment horizontal="left" vertical="center"/>
    </xf>
    <xf numFmtId="0" fontId="26" fillId="3" borderId="6" xfId="1" applyNumberFormat="1" applyFont="1" applyFill="1" applyBorder="1" applyAlignment="1" applyProtection="1">
      <alignment horizontal="left" vertical="center" wrapText="1"/>
    </xf>
    <xf numFmtId="171" fontId="26" fillId="3" borderId="6" xfId="1" applyNumberFormat="1" applyFont="1" applyFill="1" applyBorder="1" applyAlignment="1" applyProtection="1">
      <alignment vertical="center"/>
    </xf>
    <xf numFmtId="169" fontId="27" fillId="0" borderId="6" xfId="28" applyNumberFormat="1" applyFont="1" applyBorder="1" applyAlignment="1">
      <alignment horizontal="left" vertical="center"/>
    </xf>
    <xf numFmtId="171" fontId="28" fillId="0" borderId="6" xfId="1" applyNumberFormat="1" applyFont="1" applyFill="1" applyBorder="1" applyAlignment="1" applyProtection="1">
      <alignment vertical="center"/>
    </xf>
    <xf numFmtId="0" fontId="27" fillId="0" borderId="6" xfId="1" applyNumberFormat="1" applyFont="1" applyFill="1" applyBorder="1" applyAlignment="1" applyProtection="1">
      <alignment horizontal="left" vertical="center" wrapText="1"/>
    </xf>
    <xf numFmtId="0" fontId="26" fillId="0" borderId="6" xfId="1" applyNumberFormat="1" applyFont="1" applyFill="1" applyBorder="1" applyAlignment="1" applyProtection="1">
      <alignment horizontal="left" vertical="center"/>
    </xf>
    <xf numFmtId="0" fontId="26" fillId="0" borderId="6" xfId="1" applyNumberFormat="1" applyFont="1" applyFill="1" applyBorder="1" applyAlignment="1" applyProtection="1">
      <alignment horizontal="left" vertical="center" wrapText="1"/>
    </xf>
    <xf numFmtId="171" fontId="26" fillId="0" borderId="6" xfId="1" applyNumberFormat="1" applyFont="1" applyFill="1" applyBorder="1" applyAlignment="1" applyProtection="1">
      <alignment vertical="center"/>
    </xf>
    <xf numFmtId="0" fontId="26" fillId="0" borderId="6" xfId="1" applyNumberFormat="1" applyFont="1" applyBorder="1" applyAlignment="1" applyProtection="1">
      <alignment horizontal="left" vertical="center"/>
    </xf>
    <xf numFmtId="0" fontId="26" fillId="0" borderId="6" xfId="1" applyNumberFormat="1" applyFont="1" applyBorder="1" applyAlignment="1" applyProtection="1">
      <alignment horizontal="left" vertical="center" wrapText="1"/>
    </xf>
    <xf numFmtId="0" fontId="27" fillId="0" borderId="6" xfId="1" applyNumberFormat="1" applyFont="1" applyBorder="1" applyAlignment="1" applyProtection="1">
      <alignment horizontal="left" vertical="center"/>
    </xf>
    <xf numFmtId="0" fontId="27" fillId="0" borderId="6" xfId="1" applyNumberFormat="1" applyFont="1" applyBorder="1" applyAlignment="1" applyProtection="1">
      <alignment horizontal="left" vertical="center" wrapText="1"/>
    </xf>
    <xf numFmtId="171" fontId="27" fillId="0" borderId="6" xfId="1" applyNumberFormat="1" applyFont="1" applyFill="1" applyBorder="1" applyAlignment="1" applyProtection="1">
      <alignment vertical="center"/>
    </xf>
    <xf numFmtId="0" fontId="28" fillId="0" borderId="6" xfId="1" applyNumberFormat="1" applyFont="1" applyBorder="1" applyAlignment="1" applyProtection="1">
      <alignment horizontal="left" vertical="center"/>
    </xf>
    <xf numFmtId="0" fontId="28" fillId="0" borderId="6" xfId="1" applyNumberFormat="1" applyFont="1" applyBorder="1" applyAlignment="1" applyProtection="1">
      <alignment horizontal="left" vertical="center" wrapText="1"/>
    </xf>
    <xf numFmtId="0" fontId="34" fillId="0" borderId="6" xfId="1" applyNumberFormat="1" applyFont="1" applyBorder="1" applyAlignment="1" applyProtection="1">
      <alignment horizontal="left" vertical="center"/>
    </xf>
    <xf numFmtId="175" fontId="34" fillId="0" borderId="6" xfId="31" applyNumberFormat="1" applyFont="1" applyFill="1" applyBorder="1" applyAlignment="1" applyProtection="1">
      <alignment horizontal="left" vertical="center" wrapText="1"/>
    </xf>
    <xf numFmtId="174" fontId="34" fillId="0" borderId="6" xfId="31" applyNumberFormat="1" applyFont="1" applyFill="1" applyBorder="1" applyAlignment="1" applyProtection="1">
      <alignment vertical="center"/>
    </xf>
    <xf numFmtId="174" fontId="34" fillId="0" borderId="6" xfId="31" applyNumberFormat="1" applyFont="1" applyFill="1" applyBorder="1" applyAlignment="1" applyProtection="1">
      <alignment horizontal="left" vertical="center"/>
    </xf>
    <xf numFmtId="175" fontId="34" fillId="0" borderId="6" xfId="31" applyNumberFormat="1" applyFont="1" applyFill="1" applyBorder="1" applyAlignment="1" applyProtection="1">
      <alignment horizontal="left" vertical="center"/>
    </xf>
    <xf numFmtId="9" fontId="79" fillId="0" borderId="6" xfId="31" applyFont="1" applyFill="1" applyBorder="1" applyAlignment="1" applyProtection="1">
      <alignment vertical="center"/>
    </xf>
    <xf numFmtId="175" fontId="34" fillId="0" borderId="6" xfId="31" applyNumberFormat="1" applyFont="1" applyFill="1" applyBorder="1" applyAlignment="1" applyProtection="1">
      <alignment vertical="center"/>
    </xf>
    <xf numFmtId="9" fontId="28" fillId="0" borderId="7" xfId="31" applyFont="1" applyFill="1" applyBorder="1" applyAlignment="1" applyProtection="1">
      <alignment horizontal="left" vertical="center"/>
    </xf>
    <xf numFmtId="9" fontId="28" fillId="0" borderId="7" xfId="31" applyFont="1" applyFill="1" applyBorder="1" applyAlignment="1" applyProtection="1">
      <alignment horizontal="left" vertical="center" wrapText="1"/>
    </xf>
    <xf numFmtId="171" fontId="28" fillId="0" borderId="7" xfId="31" applyNumberFormat="1" applyFont="1" applyFill="1" applyBorder="1" applyAlignment="1" applyProtection="1">
      <alignment vertical="center"/>
    </xf>
    <xf numFmtId="0" fontId="26" fillId="4" borderId="2" xfId="0" applyFont="1" applyFill="1" applyBorder="1" applyAlignment="1">
      <alignment vertical="center" wrapText="1"/>
    </xf>
    <xf numFmtId="164" fontId="26" fillId="0" borderId="2" xfId="1" applyNumberFormat="1" applyFont="1" applyBorder="1" applyAlignment="1">
      <alignment vertical="center"/>
    </xf>
    <xf numFmtId="165" fontId="37" fillId="0" borderId="2" xfId="31" applyNumberFormat="1" applyFont="1" applyBorder="1" applyAlignment="1">
      <alignment horizontal="left" vertical="center"/>
    </xf>
    <xf numFmtId="164" fontId="27" fillId="18" borderId="2" xfId="1" applyNumberFormat="1" applyFont="1" applyFill="1" applyBorder="1" applyAlignment="1">
      <alignment vertical="center"/>
    </xf>
    <xf numFmtId="0" fontId="26" fillId="4" borderId="2" xfId="0" applyFont="1" applyFill="1" applyBorder="1" applyAlignment="1">
      <alignment horizontal="right" vertical="center"/>
    </xf>
    <xf numFmtId="165" fontId="27" fillId="0" borderId="2" xfId="31" applyNumberFormat="1" applyFont="1" applyBorder="1" applyAlignment="1">
      <alignment horizontal="left" vertical="center"/>
    </xf>
    <xf numFmtId="166" fontId="27" fillId="0" borderId="2" xfId="0" applyNumberFormat="1" applyFont="1" applyBorder="1" applyAlignment="1">
      <alignment vertical="center"/>
    </xf>
    <xf numFmtId="164" fontId="27" fillId="2" borderId="2" xfId="1" applyNumberFormat="1" applyFont="1" applyFill="1" applyBorder="1" applyAlignment="1">
      <alignment vertical="center"/>
    </xf>
    <xf numFmtId="164" fontId="27" fillId="0" borderId="2" xfId="1" applyNumberFormat="1" applyFont="1" applyFill="1" applyBorder="1" applyAlignment="1">
      <alignment vertical="center"/>
    </xf>
    <xf numFmtId="166" fontId="27" fillId="0" borderId="2" xfId="1" applyNumberFormat="1" applyFont="1" applyBorder="1" applyAlignment="1">
      <alignment vertical="center"/>
    </xf>
    <xf numFmtId="0" fontId="27" fillId="2" borderId="2" xfId="0" applyFont="1" applyFill="1" applyBorder="1" applyAlignment="1">
      <alignment vertical="center"/>
    </xf>
    <xf numFmtId="164" fontId="26" fillId="4" borderId="2" xfId="1" applyNumberFormat="1" applyFont="1" applyFill="1" applyBorder="1" applyAlignment="1">
      <alignment vertical="center" wrapText="1"/>
    </xf>
    <xf numFmtId="0" fontId="28" fillId="0" borderId="2" xfId="0" applyFont="1" applyBorder="1" applyAlignment="1">
      <alignment horizontal="right" vertical="center"/>
    </xf>
    <xf numFmtId="0" fontId="28" fillId="0" borderId="2" xfId="0" applyFont="1" applyBorder="1" applyAlignment="1">
      <alignment vertical="center"/>
    </xf>
    <xf numFmtId="164" fontId="28" fillId="0" borderId="2" xfId="0" applyNumberFormat="1" applyFont="1" applyBorder="1" applyAlignment="1">
      <alignment vertical="center"/>
    </xf>
    <xf numFmtId="164" fontId="28" fillId="0" borderId="2" xfId="1" applyNumberFormat="1" applyFont="1" applyBorder="1" applyAlignment="1">
      <alignment vertical="center"/>
    </xf>
    <xf numFmtId="168" fontId="27" fillId="2" borderId="2" xfId="5" quotePrefix="1" applyNumberFormat="1" applyFont="1" applyFill="1" applyBorder="1" applyAlignment="1">
      <alignment horizontal="right" vertical="center" wrapText="1"/>
    </xf>
    <xf numFmtId="9" fontId="26" fillId="2" borderId="2" xfId="31" quotePrefix="1" applyFont="1" applyFill="1" applyBorder="1" applyAlignment="1">
      <alignment horizontal="right" vertical="center" wrapText="1"/>
    </xf>
    <xf numFmtId="0" fontId="27" fillId="2" borderId="4" xfId="24" applyFont="1" applyFill="1" applyBorder="1" applyAlignment="1">
      <alignment horizontal="left" vertical="center" wrapText="1"/>
    </xf>
    <xf numFmtId="165" fontId="26" fillId="5" borderId="2" xfId="24" applyNumberFormat="1" applyFont="1" applyFill="1" applyBorder="1" applyAlignment="1">
      <alignment horizontal="center" vertical="center" wrapText="1"/>
    </xf>
    <xf numFmtId="9" fontId="26" fillId="5" borderId="2" xfId="31" quotePrefix="1" applyFont="1" applyFill="1" applyBorder="1" applyAlignment="1">
      <alignment horizontal="right" vertical="center" wrapText="1"/>
    </xf>
    <xf numFmtId="0" fontId="27" fillId="0" borderId="2" xfId="24" applyFont="1" applyBorder="1" applyAlignment="1">
      <alignment horizontal="center" vertical="center" wrapText="1"/>
    </xf>
    <xf numFmtId="0" fontId="27" fillId="0" borderId="2" xfId="24" applyFont="1" applyBorder="1" applyAlignment="1">
      <alignment horizontal="left" vertical="center" wrapText="1"/>
    </xf>
    <xf numFmtId="165" fontId="27" fillId="0" borderId="2" xfId="24" applyNumberFormat="1" applyFont="1" applyBorder="1" applyAlignment="1">
      <alignment horizontal="center" vertical="center" wrapText="1"/>
    </xf>
    <xf numFmtId="164" fontId="27" fillId="0" borderId="2" xfId="1" quotePrefix="1" applyNumberFormat="1" applyFont="1" applyFill="1" applyBorder="1" applyAlignment="1">
      <alignment horizontal="center" vertical="center" wrapText="1"/>
    </xf>
    <xf numFmtId="0" fontId="27" fillId="0" borderId="4" xfId="24" applyFont="1" applyBorder="1" applyAlignment="1">
      <alignment horizontal="left" vertical="center" wrapText="1"/>
    </xf>
    <xf numFmtId="180" fontId="26" fillId="5" borderId="2" xfId="5" quotePrefix="1" applyNumberFormat="1" applyFont="1" applyFill="1" applyBorder="1" applyAlignment="1">
      <alignment horizontal="right" vertical="center" wrapText="1"/>
    </xf>
    <xf numFmtId="167" fontId="26" fillId="2" borderId="2" xfId="5" quotePrefix="1" applyNumberFormat="1" applyFont="1" applyFill="1" applyBorder="1" applyAlignment="1">
      <alignment horizontal="right" vertical="center" wrapText="1"/>
    </xf>
    <xf numFmtId="167" fontId="26" fillId="5" borderId="2" xfId="5" quotePrefix="1" applyNumberFormat="1" applyFont="1" applyFill="1" applyBorder="1" applyAlignment="1">
      <alignment horizontal="right" vertical="center" wrapText="1"/>
    </xf>
    <xf numFmtId="186" fontId="26" fillId="2" borderId="2" xfId="5" quotePrefix="1" applyNumberFormat="1" applyFont="1" applyFill="1" applyBorder="1" applyAlignment="1">
      <alignment horizontal="right" vertical="center" wrapText="1"/>
    </xf>
    <xf numFmtId="164" fontId="27" fillId="2" borderId="2" xfId="1" quotePrefix="1" applyNumberFormat="1" applyFont="1" applyFill="1" applyBorder="1" applyAlignment="1">
      <alignment horizontal="right" vertical="center" wrapText="1"/>
    </xf>
    <xf numFmtId="164" fontId="26" fillId="2" borderId="2" xfId="1" quotePrefix="1" applyNumberFormat="1" applyFont="1" applyFill="1" applyBorder="1" applyAlignment="1">
      <alignment horizontal="right" vertical="center" wrapText="1"/>
    </xf>
    <xf numFmtId="178" fontId="27" fillId="2" borderId="2" xfId="5" quotePrefix="1" applyNumberFormat="1" applyFont="1" applyFill="1" applyBorder="1" applyAlignment="1">
      <alignment horizontal="right" vertical="center" wrapText="1"/>
    </xf>
    <xf numFmtId="0" fontId="26" fillId="2" borderId="2" xfId="24" applyFont="1" applyFill="1" applyBorder="1" applyAlignment="1">
      <alignment horizontal="center" vertical="center" wrapText="1"/>
    </xf>
    <xf numFmtId="0" fontId="26" fillId="2" borderId="2" xfId="24" applyFont="1" applyFill="1" applyBorder="1" applyAlignment="1">
      <alignment horizontal="left" vertical="center" wrapText="1"/>
    </xf>
    <xf numFmtId="165" fontId="26" fillId="2" borderId="2" xfId="24" applyNumberFormat="1" applyFont="1" applyFill="1" applyBorder="1" applyAlignment="1">
      <alignment horizontal="center" vertical="center" wrapText="1"/>
    </xf>
    <xf numFmtId="165" fontId="26" fillId="11" borderId="2" xfId="31" applyNumberFormat="1" applyFont="1" applyFill="1" applyBorder="1" applyAlignment="1">
      <alignment horizontal="left" vertical="center"/>
    </xf>
    <xf numFmtId="165" fontId="26" fillId="11" borderId="2" xfId="31" applyNumberFormat="1" applyFont="1" applyFill="1" applyBorder="1" applyAlignment="1">
      <alignment horizontal="center" vertical="center" wrapText="1"/>
    </xf>
    <xf numFmtId="165" fontId="27" fillId="2" borderId="2" xfId="31" applyNumberFormat="1" applyFont="1" applyFill="1" applyBorder="1" applyAlignment="1">
      <alignment horizontal="center" vertical="center" wrapText="1"/>
    </xf>
    <xf numFmtId="9" fontId="27" fillId="0" borderId="2" xfId="31" applyFont="1" applyFill="1" applyBorder="1" applyAlignment="1">
      <alignment horizontal="center" vertical="center" wrapText="1"/>
    </xf>
    <xf numFmtId="9" fontId="26" fillId="2" borderId="2" xfId="31" applyFont="1" applyFill="1" applyBorder="1" applyAlignment="1">
      <alignment horizontal="center" vertical="center" wrapText="1"/>
    </xf>
    <xf numFmtId="0" fontId="26" fillId="20" borderId="2" xfId="24" applyFont="1" applyFill="1" applyBorder="1" applyAlignment="1">
      <alignment horizontal="center" vertical="center" wrapText="1"/>
    </xf>
    <xf numFmtId="0" fontId="26" fillId="20" borderId="2" xfId="24" applyFont="1" applyFill="1" applyBorder="1" applyAlignment="1">
      <alignment horizontal="left" vertical="center" wrapText="1"/>
    </xf>
    <xf numFmtId="165" fontId="26" fillId="20" borderId="2" xfId="24" applyNumberFormat="1" applyFont="1" applyFill="1" applyBorder="1" applyAlignment="1">
      <alignment horizontal="center" vertical="center" wrapText="1"/>
    </xf>
    <xf numFmtId="167" fontId="26" fillId="20" borderId="2" xfId="5" quotePrefix="1" applyNumberFormat="1" applyFont="1" applyFill="1" applyBorder="1" applyAlignment="1">
      <alignment horizontal="right" vertical="center" wrapText="1"/>
    </xf>
    <xf numFmtId="0" fontId="26" fillId="11" borderId="2" xfId="24" applyFont="1" applyFill="1" applyBorder="1" applyAlignment="1">
      <alignment horizontal="center" vertical="center" wrapText="1"/>
    </xf>
    <xf numFmtId="0" fontId="26" fillId="11" borderId="2" xfId="24" applyFont="1" applyFill="1" applyBorder="1" applyAlignment="1">
      <alignment horizontal="left" vertical="center" wrapText="1"/>
    </xf>
    <xf numFmtId="165" fontId="26" fillId="11" borderId="2" xfId="24" applyNumberFormat="1" applyFont="1" applyFill="1" applyBorder="1" applyAlignment="1">
      <alignment horizontal="center" vertical="center" wrapText="1"/>
    </xf>
    <xf numFmtId="164" fontId="26" fillId="11" borderId="2" xfId="5" quotePrefix="1" applyNumberFormat="1" applyFont="1" applyFill="1" applyBorder="1" applyAlignment="1">
      <alignment horizontal="center" vertical="center" wrapText="1"/>
    </xf>
    <xf numFmtId="164" fontId="27" fillId="2" borderId="2" xfId="5" quotePrefix="1" applyNumberFormat="1" applyFont="1" applyFill="1" applyBorder="1" applyAlignment="1">
      <alignment horizontal="center" vertical="center" wrapText="1"/>
    </xf>
    <xf numFmtId="0" fontId="26" fillId="6" borderId="2" xfId="24" applyFont="1" applyFill="1" applyBorder="1" applyAlignment="1">
      <alignment horizontal="center" vertical="center" wrapText="1"/>
    </xf>
    <xf numFmtId="0" fontId="26" fillId="6" borderId="2" xfId="24" applyFont="1" applyFill="1" applyBorder="1" applyAlignment="1">
      <alignment horizontal="left" vertical="center" wrapText="1"/>
    </xf>
    <xf numFmtId="165" fontId="26" fillId="6" borderId="2" xfId="24" applyNumberFormat="1" applyFont="1" applyFill="1" applyBorder="1" applyAlignment="1">
      <alignment horizontal="center" vertical="center" wrapText="1"/>
    </xf>
    <xf numFmtId="164" fontId="26" fillId="6" borderId="2" xfId="5" quotePrefix="1" applyNumberFormat="1" applyFont="1" applyFill="1" applyBorder="1" applyAlignment="1">
      <alignment horizontal="center" vertical="center" wrapText="1"/>
    </xf>
    <xf numFmtId="167" fontId="27" fillId="2" borderId="2" xfId="5" quotePrefix="1" applyNumberFormat="1" applyFont="1" applyFill="1" applyBorder="1" applyAlignment="1">
      <alignment horizontal="center" vertical="center" wrapText="1"/>
    </xf>
    <xf numFmtId="167" fontId="26" fillId="11" borderId="2" xfId="5" quotePrefix="1" applyNumberFormat="1" applyFont="1" applyFill="1" applyBorder="1" applyAlignment="1">
      <alignment horizontal="center" vertical="center" wrapText="1"/>
    </xf>
    <xf numFmtId="10" fontId="26" fillId="0" borderId="2" xfId="31" applyNumberFormat="1" applyFont="1" applyBorder="1" applyAlignment="1">
      <alignment vertical="center"/>
    </xf>
    <xf numFmtId="10" fontId="27" fillId="0" borderId="2" xfId="31" applyNumberFormat="1" applyFont="1" applyBorder="1" applyAlignment="1">
      <alignment vertical="center"/>
    </xf>
    <xf numFmtId="165" fontId="26" fillId="0" borderId="2" xfId="31" applyNumberFormat="1" applyFont="1" applyFill="1" applyBorder="1" applyAlignment="1">
      <alignment vertical="center"/>
    </xf>
    <xf numFmtId="165" fontId="26" fillId="0" borderId="2" xfId="0" applyNumberFormat="1" applyFont="1" applyBorder="1" applyAlignment="1">
      <alignment vertical="center"/>
    </xf>
    <xf numFmtId="0" fontId="69" fillId="9" borderId="2" xfId="0" applyFont="1" applyFill="1" applyBorder="1" applyAlignment="1">
      <alignment horizontal="left" vertical="center"/>
    </xf>
    <xf numFmtId="0" fontId="43" fillId="8" borderId="2" xfId="0" applyFont="1" applyFill="1" applyBorder="1" applyAlignment="1">
      <alignment horizontal="left" vertical="center"/>
    </xf>
    <xf numFmtId="0" fontId="25" fillId="0" borderId="6" xfId="20" applyFont="1" applyFill="1" applyBorder="1" applyAlignment="1">
      <alignment horizontal="center"/>
    </xf>
    <xf numFmtId="0" fontId="25" fillId="20" borderId="6" xfId="20" applyFont="1" applyFill="1" applyBorder="1" applyAlignment="1">
      <alignment horizontal="center"/>
    </xf>
    <xf numFmtId="0" fontId="25" fillId="35" borderId="6" xfId="20" applyFont="1" applyFill="1" applyBorder="1" applyAlignment="1">
      <alignment horizontal="center"/>
    </xf>
    <xf numFmtId="164" fontId="25" fillId="0" borderId="6" xfId="20" applyNumberFormat="1" applyFont="1" applyFill="1" applyBorder="1" applyAlignment="1">
      <alignment horizontal="center"/>
    </xf>
    <xf numFmtId="164" fontId="25" fillId="0" borderId="6" xfId="19" applyNumberFormat="1" applyFont="1" applyFill="1" applyBorder="1"/>
    <xf numFmtId="0" fontId="27" fillId="0" borderId="6" xfId="16" applyFont="1" applyFill="1" applyBorder="1" applyAlignment="1">
      <alignment vertical="center"/>
    </xf>
    <xf numFmtId="0" fontId="25" fillId="0" borderId="6" xfId="20" applyFont="1" applyFill="1" applyBorder="1"/>
    <xf numFmtId="0" fontId="27" fillId="0" borderId="6" xfId="16" applyFont="1" applyFill="1" applyBorder="1" applyAlignment="1">
      <alignment vertical="center" wrapText="1"/>
    </xf>
    <xf numFmtId="2" fontId="25" fillId="0" borderId="6" xfId="20" applyNumberFormat="1" applyFont="1" applyFill="1" applyBorder="1"/>
    <xf numFmtId="164" fontId="14" fillId="0" borderId="6" xfId="1" applyNumberFormat="1" applyFont="1" applyBorder="1" applyAlignment="1">
      <alignment vertical="center"/>
    </xf>
    <xf numFmtId="164" fontId="14" fillId="0" borderId="6" xfId="1" applyNumberFormat="1" applyFont="1" applyFill="1" applyBorder="1" applyAlignment="1">
      <alignment vertical="center"/>
    </xf>
    <xf numFmtId="167" fontId="27" fillId="0" borderId="6" xfId="1" applyNumberFormat="1" applyFont="1" applyBorder="1" applyAlignment="1">
      <alignment vertical="center"/>
    </xf>
    <xf numFmtId="0" fontId="25" fillId="0" borderId="2" xfId="20" applyFont="1" applyBorder="1" applyAlignment="1">
      <alignment horizontal="left" indent="2"/>
    </xf>
    <xf numFmtId="164" fontId="25" fillId="0" borderId="6" xfId="19" applyNumberFormat="1" applyFont="1" applyFill="1" applyBorder="1" applyAlignment="1">
      <alignment horizontal="left" wrapText="1" indent="1"/>
    </xf>
    <xf numFmtId="164" fontId="25" fillId="0" borderId="6" xfId="19" applyNumberFormat="1" applyFont="1" applyFill="1" applyBorder="1" applyAlignment="1">
      <alignment horizontal="left" wrapText="1" indent="2"/>
    </xf>
    <xf numFmtId="0" fontId="25" fillId="0" borderId="6" xfId="20" applyFont="1" applyBorder="1" applyAlignment="1">
      <alignment horizontal="left" wrapText="1" indent="1"/>
    </xf>
    <xf numFmtId="164" fontId="25" fillId="0" borderId="6" xfId="20" applyNumberFormat="1" applyFont="1" applyBorder="1" applyAlignment="1">
      <alignment horizontal="left" wrapText="1" indent="1"/>
    </xf>
    <xf numFmtId="0" fontId="25" fillId="35" borderId="6" xfId="20" applyFont="1" applyFill="1" applyBorder="1" applyAlignment="1">
      <alignment horizontal="center" wrapText="1"/>
    </xf>
    <xf numFmtId="0" fontId="25" fillId="0" borderId="12" xfId="20" applyFont="1" applyBorder="1" applyAlignment="1">
      <alignment horizontal="center" wrapText="1"/>
    </xf>
    <xf numFmtId="0" fontId="1" fillId="35" borderId="6" xfId="20" applyFont="1" applyFill="1" applyBorder="1" applyAlignment="1">
      <alignment horizontal="left" wrapText="1"/>
    </xf>
    <xf numFmtId="0" fontId="25" fillId="0" borderId="6" xfId="20" applyFont="1" applyBorder="1" applyAlignment="1">
      <alignment horizontal="left" wrapText="1"/>
    </xf>
    <xf numFmtId="0" fontId="1" fillId="0" borderId="6" xfId="20" applyFont="1" applyBorder="1" applyAlignment="1">
      <alignment horizontal="left" wrapText="1"/>
    </xf>
    <xf numFmtId="0" fontId="25" fillId="18" borderId="6" xfId="20" applyFont="1" applyFill="1" applyBorder="1" applyAlignment="1">
      <alignment horizontal="left" wrapText="1"/>
    </xf>
    <xf numFmtId="0" fontId="43" fillId="0" borderId="6" xfId="20" applyFont="1" applyBorder="1" applyAlignment="1">
      <alignment horizontal="left" wrapText="1"/>
    </xf>
    <xf numFmtId="0" fontId="25" fillId="0" borderId="8" xfId="20" applyFont="1" applyBorder="1" applyAlignment="1">
      <alignment horizontal="left" wrapText="1"/>
    </xf>
    <xf numFmtId="164" fontId="25" fillId="0" borderId="6" xfId="19" applyNumberFormat="1" applyFont="1" applyFill="1" applyBorder="1" applyAlignment="1">
      <alignment wrapText="1"/>
    </xf>
    <xf numFmtId="0" fontId="25" fillId="0" borderId="6" xfId="16" applyFont="1" applyFill="1" applyBorder="1" applyAlignment="1">
      <alignment horizontal="left" vertical="center" wrapText="1" indent="1"/>
    </xf>
    <xf numFmtId="2" fontId="25" fillId="0" borderId="6" xfId="20" applyNumberFormat="1" applyFont="1" applyFill="1" applyBorder="1"/>
    <xf numFmtId="167" fontId="1" fillId="0" borderId="6" xfId="1" applyNumberFormat="1" applyFont="1" applyFill="1" applyBorder="1" applyAlignment="1">
      <alignment vertical="center"/>
    </xf>
    <xf numFmtId="0" fontId="1" fillId="0" borderId="6" xfId="20" applyFont="1" applyFill="1" applyBorder="1"/>
    <xf numFmtId="167" fontId="80" fillId="0" borderId="6" xfId="1" applyNumberFormat="1" applyFont="1" applyFill="1" applyBorder="1" applyAlignment="1">
      <alignment vertical="center"/>
    </xf>
    <xf numFmtId="167" fontId="80" fillId="0" borderId="6" xfId="1" applyNumberFormat="1" applyFont="1" applyFill="1" applyBorder="1" applyAlignment="1">
      <alignment vertical="center"/>
    </xf>
    <xf numFmtId="167" fontId="27" fillId="0" borderId="6" xfId="1" applyNumberFormat="1" applyFont="1" applyFill="1" applyBorder="1" applyAlignment="1">
      <alignment vertical="center"/>
    </xf>
    <xf numFmtId="167" fontId="26" fillId="0" borderId="6" xfId="1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67" xfId="0" applyFont="1" applyFill="1" applyBorder="1" applyAlignment="1">
      <alignment horizontal="center" vertical="center"/>
    </xf>
    <xf numFmtId="0" fontId="27" fillId="0" borderId="67" xfId="0" applyFont="1" applyFill="1" applyBorder="1" applyAlignment="1">
      <alignment horizontal="left" vertical="center"/>
    </xf>
    <xf numFmtId="0" fontId="27" fillId="0" borderId="67" xfId="0" applyFont="1" applyFill="1" applyBorder="1" applyAlignment="1">
      <alignment vertical="center"/>
    </xf>
    <xf numFmtId="0" fontId="27" fillId="0" borderId="67" xfId="0" applyFont="1" applyFill="1" applyBorder="1"/>
    <xf numFmtId="167" fontId="26" fillId="0" borderId="67" xfId="1" applyNumberFormat="1" applyFont="1" applyFill="1" applyBorder="1" applyAlignment="1">
      <alignment vertical="center"/>
    </xf>
    <xf numFmtId="167" fontId="27" fillId="0" borderId="66" xfId="1" applyNumberFormat="1" applyFont="1" applyFill="1" applyBorder="1" applyAlignment="1">
      <alignment vertical="center"/>
    </xf>
    <xf numFmtId="9" fontId="27" fillId="0" borderId="66" xfId="31" applyFont="1" applyFill="1" applyBorder="1" applyAlignment="1">
      <alignment vertical="center"/>
    </xf>
    <xf numFmtId="0" fontId="27" fillId="0" borderId="70" xfId="0" applyFont="1" applyFill="1" applyBorder="1" applyAlignment="1">
      <alignment horizontal="left" vertical="center"/>
    </xf>
    <xf numFmtId="0" fontId="27" fillId="0" borderId="70" xfId="0" applyFont="1" applyFill="1" applyBorder="1" applyAlignment="1">
      <alignment vertical="center"/>
    </xf>
    <xf numFmtId="0" fontId="27" fillId="0" borderId="70" xfId="0" applyFont="1" applyFill="1" applyBorder="1"/>
    <xf numFmtId="167" fontId="27" fillId="0" borderId="70" xfId="1" applyNumberFormat="1" applyFont="1" applyFill="1" applyBorder="1" applyAlignment="1">
      <alignment vertical="center"/>
    </xf>
    <xf numFmtId="167" fontId="26" fillId="0" borderId="70" xfId="1" applyNumberFormat="1" applyFont="1" applyFill="1" applyBorder="1" applyAlignment="1">
      <alignment vertical="center"/>
    </xf>
    <xf numFmtId="0" fontId="37" fillId="0" borderId="86" xfId="0" applyFont="1" applyFill="1" applyBorder="1" applyAlignment="1">
      <alignment horizontal="left" vertical="top"/>
    </xf>
    <xf numFmtId="0" fontId="37" fillId="0" borderId="86" xfId="0" applyFont="1" applyFill="1" applyBorder="1" applyAlignment="1">
      <alignment vertical="top"/>
    </xf>
    <xf numFmtId="0" fontId="0" fillId="0" borderId="0" xfId="0" applyFill="1"/>
    <xf numFmtId="0" fontId="25" fillId="0" borderId="6" xfId="20" applyFont="1" applyBorder="1" applyAlignment="1">
      <alignment horizontal="left"/>
    </xf>
    <xf numFmtId="0" fontId="25" fillId="0" borderId="6" xfId="20" applyFont="1" applyFill="1" applyBorder="1" applyAlignment="1">
      <alignment horizontal="center"/>
    </xf>
    <xf numFmtId="0" fontId="25" fillId="20" borderId="6" xfId="20" applyFont="1" applyFill="1" applyBorder="1" applyAlignment="1">
      <alignment horizontal="center"/>
    </xf>
    <xf numFmtId="0" fontId="25" fillId="35" borderId="6" xfId="20" applyFont="1" applyFill="1" applyBorder="1" applyAlignment="1">
      <alignment horizontal="center"/>
    </xf>
    <xf numFmtId="190" fontId="25" fillId="35" borderId="6" xfId="20" applyNumberFormat="1" applyFont="1" applyFill="1" applyBorder="1" applyAlignment="1">
      <alignment horizontal="center"/>
    </xf>
    <xf numFmtId="164" fontId="25" fillId="0" borderId="6" xfId="19" applyNumberFormat="1" applyFont="1" applyFill="1" applyBorder="1"/>
    <xf numFmtId="0" fontId="27" fillId="0" borderId="6" xfId="16" applyFont="1" applyFill="1" applyBorder="1" applyAlignment="1">
      <alignment vertical="center"/>
    </xf>
    <xf numFmtId="0" fontId="25" fillId="0" borderId="6" xfId="20" applyFont="1" applyFill="1" applyBorder="1"/>
    <xf numFmtId="0" fontId="27" fillId="0" borderId="6" xfId="20" applyFont="1" applyBorder="1" applyAlignment="1">
      <alignment horizontal="center"/>
    </xf>
    <xf numFmtId="0" fontId="27" fillId="0" borderId="6" xfId="20" applyFont="1" applyBorder="1" applyAlignment="1">
      <alignment horizontal="left" wrapText="1"/>
    </xf>
    <xf numFmtId="0" fontId="27" fillId="0" borderId="6" xfId="20" applyFont="1" applyBorder="1"/>
    <xf numFmtId="0" fontId="27" fillId="0" borderId="62" xfId="16" applyFont="1" applyBorder="1" applyAlignment="1">
      <alignment horizontal="center" vertical="center"/>
    </xf>
    <xf numFmtId="0" fontId="27" fillId="0" borderId="62" xfId="16" applyFont="1" applyBorder="1" applyAlignment="1">
      <alignment horizontal="left" vertical="center"/>
    </xf>
    <xf numFmtId="0" fontId="27" fillId="0" borderId="62" xfId="16" applyFont="1" applyBorder="1" applyAlignment="1">
      <alignment vertical="center"/>
    </xf>
    <xf numFmtId="0" fontId="27" fillId="0" borderId="0" xfId="20" applyFont="1"/>
    <xf numFmtId="164" fontId="27" fillId="0" borderId="6" xfId="19" applyNumberFormat="1" applyFont="1" applyFill="1" applyBorder="1"/>
    <xf numFmtId="0" fontId="25" fillId="35" borderId="6" xfId="20" applyFont="1" applyFill="1" applyBorder="1" applyAlignment="1">
      <alignment horizontal="left" wrapText="1"/>
    </xf>
    <xf numFmtId="0" fontId="25" fillId="0" borderId="6" xfId="16" applyFont="1" applyFill="1" applyBorder="1" applyAlignment="1">
      <alignment vertical="center"/>
    </xf>
    <xf numFmtId="167" fontId="25" fillId="0" borderId="0" xfId="20" applyNumberFormat="1" applyFont="1"/>
    <xf numFmtId="167" fontId="26" fillId="0" borderId="2" xfId="1" applyNumberFormat="1" applyFont="1" applyFill="1" applyBorder="1" applyAlignment="1">
      <alignment vertical="center"/>
    </xf>
    <xf numFmtId="190" fontId="25" fillId="0" borderId="6" xfId="20" applyNumberFormat="1" applyFont="1" applyFill="1" applyBorder="1"/>
    <xf numFmtId="190" fontId="25" fillId="0" borderId="6" xfId="20" applyNumberFormat="1" applyFont="1" applyFill="1" applyBorder="1"/>
    <xf numFmtId="0" fontId="43" fillId="0" borderId="6" xfId="20" applyFont="1" applyFill="1" applyBorder="1"/>
    <xf numFmtId="0" fontId="27" fillId="0" borderId="6" xfId="20" applyFont="1" applyFill="1" applyBorder="1"/>
    <xf numFmtId="190" fontId="27" fillId="0" borderId="6" xfId="20" applyNumberFormat="1" applyFont="1" applyFill="1" applyBorder="1"/>
    <xf numFmtId="0" fontId="25" fillId="0" borderId="8" xfId="20" applyFont="1" applyFill="1" applyBorder="1"/>
    <xf numFmtId="2" fontId="27" fillId="0" borderId="6" xfId="20" applyNumberFormat="1" applyFont="1" applyBorder="1"/>
    <xf numFmtId="2" fontId="27" fillId="0" borderId="0" xfId="20" applyNumberFormat="1" applyFont="1"/>
    <xf numFmtId="0" fontId="27" fillId="0" borderId="6" xfId="20" applyFont="1" applyFill="1" applyBorder="1" applyAlignment="1">
      <alignment horizontal="center"/>
    </xf>
    <xf numFmtId="164" fontId="25" fillId="0" borderId="6" xfId="1" applyNumberFormat="1" applyFont="1" applyFill="1" applyBorder="1" applyAlignment="1">
      <alignment horizontal="center"/>
    </xf>
    <xf numFmtId="0" fontId="25" fillId="0" borderId="12" xfId="16" applyFont="1" applyBorder="1" applyAlignment="1">
      <alignment vertical="center"/>
    </xf>
    <xf numFmtId="0" fontId="25" fillId="0" borderId="12" xfId="16" applyFont="1" applyBorder="1" applyAlignment="1">
      <alignment vertical="center" wrapText="1"/>
    </xf>
    <xf numFmtId="0" fontId="27" fillId="0" borderId="6" xfId="20" applyFont="1" applyFill="1" applyBorder="1" applyAlignment="1">
      <alignment horizontal="center" wrapText="1"/>
    </xf>
    <xf numFmtId="190" fontId="27" fillId="0" borderId="6" xfId="20" applyNumberFormat="1" applyFont="1" applyFill="1" applyBorder="1" applyAlignment="1">
      <alignment horizontal="center"/>
    </xf>
    <xf numFmtId="0" fontId="25" fillId="0" borderId="6" xfId="20" applyFont="1" applyFill="1" applyBorder="1" applyAlignment="1">
      <alignment horizontal="center" wrapText="1"/>
    </xf>
    <xf numFmtId="190" fontId="25" fillId="0" borderId="6" xfId="20" applyNumberFormat="1" applyFont="1" applyFill="1" applyBorder="1" applyAlignment="1">
      <alignment horizontal="center"/>
    </xf>
    <xf numFmtId="190" fontId="25" fillId="0" borderId="6" xfId="20" applyNumberFormat="1" applyFont="1" applyFill="1" applyBorder="1" applyAlignment="1">
      <alignment horizontal="center"/>
    </xf>
    <xf numFmtId="190" fontId="43" fillId="0" borderId="6" xfId="20" applyNumberFormat="1" applyFont="1" applyFill="1" applyBorder="1"/>
    <xf numFmtId="0" fontId="9" fillId="0" borderId="62" xfId="16" applyFont="1" applyFill="1" applyBorder="1" applyAlignment="1">
      <alignment vertical="center"/>
    </xf>
    <xf numFmtId="0" fontId="27" fillId="0" borderId="62" xfId="16" applyFont="1" applyFill="1" applyBorder="1" applyAlignment="1">
      <alignment vertical="center"/>
    </xf>
    <xf numFmtId="164" fontId="34" fillId="0" borderId="0" xfId="1" applyNumberFormat="1" applyFont="1" applyFill="1" applyBorder="1" applyAlignment="1">
      <alignment vertical="center"/>
    </xf>
    <xf numFmtId="167" fontId="25" fillId="18" borderId="6" xfId="1" applyNumberFormat="1" applyFont="1" applyFill="1" applyBorder="1" applyAlignment="1">
      <alignment vertical="center"/>
    </xf>
    <xf numFmtId="0" fontId="25" fillId="0" borderId="6" xfId="20" applyFont="1" applyBorder="1" applyAlignment="1">
      <alignment horizontal="left" indent="1"/>
    </xf>
    <xf numFmtId="43" fontId="27" fillId="0" borderId="0" xfId="1" applyFont="1" applyFill="1" applyBorder="1" applyAlignment="1">
      <alignment vertical="center"/>
    </xf>
    <xf numFmtId="43" fontId="27" fillId="0" borderId="2" xfId="1" applyNumberFormat="1" applyFont="1" applyBorder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7" fontId="25" fillId="18" borderId="2" xfId="0" applyNumberFormat="1" applyFont="1" applyFill="1" applyBorder="1"/>
    <xf numFmtId="164" fontId="26" fillId="0" borderId="0" xfId="1" applyNumberFormat="1" applyFont="1" applyFill="1" applyBorder="1" applyAlignment="1">
      <alignment horizontal="right" vertical="center"/>
    </xf>
    <xf numFmtId="164" fontId="27" fillId="0" borderId="0" xfId="1" applyNumberFormat="1" applyFont="1" applyFill="1" applyBorder="1" applyAlignment="1">
      <alignment horizontal="right" vertical="center"/>
    </xf>
    <xf numFmtId="168" fontId="26" fillId="0" borderId="2" xfId="5" quotePrefix="1" applyNumberFormat="1" applyFont="1" applyFill="1" applyBorder="1" applyAlignment="1">
      <alignment horizontal="center" vertical="center" wrapText="1"/>
    </xf>
    <xf numFmtId="168" fontId="27" fillId="0" borderId="0" xfId="0" applyNumberFormat="1" applyFont="1"/>
    <xf numFmtId="43" fontId="26" fillId="0" borderId="0" xfId="1" applyFont="1" applyFill="1" applyBorder="1" applyAlignment="1">
      <alignment vertical="center"/>
    </xf>
    <xf numFmtId="0" fontId="28" fillId="0" borderId="52" xfId="1" applyNumberFormat="1" applyFont="1" applyFill="1" applyBorder="1" applyAlignment="1" applyProtection="1">
      <alignment horizontal="left" vertical="center"/>
    </xf>
    <xf numFmtId="0" fontId="28" fillId="0" borderId="6" xfId="1" applyNumberFormat="1" applyFont="1" applyFill="1" applyBorder="1" applyAlignment="1" applyProtection="1">
      <alignment horizontal="left" vertical="center"/>
    </xf>
    <xf numFmtId="0" fontId="27" fillId="0" borderId="66" xfId="0" applyFont="1" applyFill="1" applyBorder="1" applyAlignment="1">
      <alignment horizontal="center" vertical="center"/>
    </xf>
    <xf numFmtId="0" fontId="27" fillId="0" borderId="66" xfId="0" applyFont="1" applyFill="1" applyBorder="1" applyAlignment="1">
      <alignment horizontal="left" vertical="center"/>
    </xf>
    <xf numFmtId="0" fontId="27" fillId="0" borderId="66" xfId="0" applyFont="1" applyFill="1" applyBorder="1" applyAlignment="1">
      <alignment vertical="center"/>
    </xf>
    <xf numFmtId="0" fontId="27" fillId="0" borderId="66" xfId="0" applyFont="1" applyFill="1" applyBorder="1"/>
    <xf numFmtId="167" fontId="26" fillId="0" borderId="66" xfId="1" applyNumberFormat="1" applyFont="1" applyFill="1" applyBorder="1" applyAlignment="1">
      <alignment vertical="center"/>
    </xf>
    <xf numFmtId="0" fontId="25" fillId="0" borderId="0" xfId="20" applyFont="1" applyAlignment="1">
      <alignment horizontal="center" vertical="center" wrapText="1"/>
    </xf>
    <xf numFmtId="0" fontId="1" fillId="0" borderId="0" xfId="20" applyFont="1" applyAlignment="1">
      <alignment wrapText="1"/>
    </xf>
    <xf numFmtId="0" fontId="25" fillId="18" borderId="6" xfId="20" applyFont="1" applyFill="1" applyBorder="1" applyAlignment="1">
      <alignment horizontal="center"/>
    </xf>
    <xf numFmtId="0" fontId="25" fillId="18" borderId="12" xfId="20" applyFont="1" applyFill="1" applyBorder="1" applyAlignment="1">
      <alignment horizontal="center"/>
    </xf>
    <xf numFmtId="0" fontId="25" fillId="18" borderId="6" xfId="16" applyFont="1" applyFill="1" applyBorder="1" applyAlignment="1">
      <alignment vertical="center"/>
    </xf>
    <xf numFmtId="0" fontId="25" fillId="18" borderId="6" xfId="20" applyFont="1" applyFill="1" applyBorder="1"/>
    <xf numFmtId="0" fontId="25" fillId="18" borderId="6" xfId="16" applyFont="1" applyFill="1" applyBorder="1" applyAlignment="1">
      <alignment vertical="center" wrapText="1"/>
    </xf>
    <xf numFmtId="0" fontId="27" fillId="18" borderId="62" xfId="16" applyFont="1" applyFill="1" applyBorder="1" applyAlignment="1">
      <alignment horizontal="center" vertical="center"/>
    </xf>
    <xf numFmtId="0" fontId="25" fillId="18" borderId="62" xfId="16" applyFont="1" applyFill="1" applyBorder="1" applyAlignment="1">
      <alignment horizontal="left" vertical="center"/>
    </xf>
    <xf numFmtId="0" fontId="25" fillId="18" borderId="62" xfId="16" applyFont="1" applyFill="1" applyBorder="1" applyAlignment="1">
      <alignment vertical="center"/>
    </xf>
    <xf numFmtId="0" fontId="25" fillId="18" borderId="0" xfId="20" applyFont="1" applyFill="1"/>
    <xf numFmtId="0" fontId="1" fillId="18" borderId="0" xfId="20" applyFont="1" applyFill="1" applyAlignment="1">
      <alignment wrapText="1"/>
    </xf>
    <xf numFmtId="0" fontId="1" fillId="18" borderId="0" xfId="20" applyFont="1" applyFill="1"/>
    <xf numFmtId="164" fontId="43" fillId="0" borderId="0" xfId="1" applyNumberFormat="1" applyFont="1"/>
    <xf numFmtId="164" fontId="1" fillId="0" borderId="0" xfId="1" applyNumberFormat="1" applyFont="1"/>
    <xf numFmtId="0" fontId="25" fillId="0" borderId="6" xfId="20" applyFont="1" applyFill="1" applyBorder="1" applyAlignment="1">
      <alignment horizontal="center"/>
    </xf>
    <xf numFmtId="0" fontId="25" fillId="20" borderId="6" xfId="20" applyFont="1" applyFill="1" applyBorder="1" applyAlignment="1">
      <alignment horizontal="center"/>
    </xf>
    <xf numFmtId="0" fontId="25" fillId="35" borderId="6" xfId="20" applyFont="1" applyFill="1" applyBorder="1" applyAlignment="1">
      <alignment horizontal="center"/>
    </xf>
    <xf numFmtId="0" fontId="25" fillId="0" borderId="6" xfId="20" applyNumberFormat="1" applyFont="1" applyFill="1" applyBorder="1" applyAlignment="1">
      <alignment horizontal="center"/>
    </xf>
    <xf numFmtId="190" fontId="25" fillId="35" borderId="6" xfId="20" applyNumberFormat="1" applyFont="1" applyFill="1" applyBorder="1" applyAlignment="1">
      <alignment horizontal="center"/>
    </xf>
    <xf numFmtId="164" fontId="25" fillId="0" borderId="6" xfId="20" applyNumberFormat="1" applyFont="1" applyFill="1" applyBorder="1" applyAlignment="1">
      <alignment horizontal="center"/>
    </xf>
    <xf numFmtId="164" fontId="25" fillId="0" borderId="6" xfId="19" applyNumberFormat="1" applyFont="1" applyFill="1" applyBorder="1"/>
    <xf numFmtId="0" fontId="27" fillId="0" borderId="6" xfId="16" applyFont="1" applyFill="1" applyBorder="1" applyAlignment="1">
      <alignment vertical="center"/>
    </xf>
    <xf numFmtId="0" fontId="25" fillId="0" borderId="6" xfId="20" applyFont="1" applyFill="1" applyBorder="1"/>
    <xf numFmtId="190" fontId="25" fillId="35" borderId="6" xfId="20" applyNumberFormat="1" applyFont="1" applyFill="1" applyBorder="1"/>
    <xf numFmtId="0" fontId="27" fillId="0" borderId="6" xfId="16" applyFont="1" applyFill="1" applyBorder="1" applyAlignment="1">
      <alignment vertical="center" wrapText="1"/>
    </xf>
    <xf numFmtId="2" fontId="25" fillId="0" borderId="6" xfId="20" applyNumberFormat="1" applyFont="1" applyFill="1" applyBorder="1"/>
    <xf numFmtId="190" fontId="25" fillId="35" borderId="6" xfId="20" applyNumberFormat="1" applyFont="1" applyFill="1" applyBorder="1" applyAlignment="1">
      <alignment horizontal="left"/>
    </xf>
    <xf numFmtId="164" fontId="15" fillId="0" borderId="6" xfId="1" applyNumberFormat="1" applyFont="1" applyBorder="1" applyAlignment="1">
      <alignment vertical="center"/>
    </xf>
    <xf numFmtId="164" fontId="15" fillId="0" borderId="6" xfId="1" applyNumberFormat="1" applyFont="1" applyFill="1" applyBorder="1" applyAlignment="1">
      <alignment vertical="center"/>
    </xf>
    <xf numFmtId="167" fontId="27" fillId="0" borderId="6" xfId="1" applyNumberFormat="1" applyFont="1" applyFill="1" applyBorder="1" applyAlignment="1">
      <alignment vertical="center"/>
    </xf>
    <xf numFmtId="164" fontId="81" fillId="0" borderId="0" xfId="1" applyNumberFormat="1" applyFont="1" applyAlignment="1">
      <alignment vertical="center"/>
    </xf>
    <xf numFmtId="164" fontId="27" fillId="0" borderId="73" xfId="1" applyNumberFormat="1" applyFont="1" applyFill="1" applyBorder="1" applyAlignment="1">
      <alignment vertical="center"/>
    </xf>
    <xf numFmtId="164" fontId="26" fillId="0" borderId="66" xfId="1" applyNumberFormat="1" applyFont="1" applyFill="1" applyBorder="1" applyAlignment="1">
      <alignment vertical="center"/>
    </xf>
    <xf numFmtId="0" fontId="27" fillId="0" borderId="67" xfId="0" applyFont="1" applyFill="1" applyBorder="1" applyAlignment="1">
      <alignment horizontal="center"/>
    </xf>
    <xf numFmtId="49" fontId="27" fillId="0" borderId="67" xfId="0" applyNumberFormat="1" applyFont="1" applyFill="1" applyBorder="1" applyAlignment="1">
      <alignment horizontal="left" vertical="center"/>
    </xf>
    <xf numFmtId="0" fontId="27" fillId="0" borderId="67" xfId="0" applyFont="1" applyFill="1" applyBorder="1" applyAlignment="1">
      <alignment horizontal="left"/>
    </xf>
    <xf numFmtId="167" fontId="27" fillId="0" borderId="66" xfId="1" applyNumberFormat="1" applyFont="1" applyFill="1" applyBorder="1"/>
    <xf numFmtId="167" fontId="26" fillId="0" borderId="67" xfId="1" applyNumberFormat="1" applyFont="1" applyFill="1" applyBorder="1"/>
    <xf numFmtId="0" fontId="27" fillId="0" borderId="0" xfId="0" applyFont="1" applyFill="1"/>
    <xf numFmtId="9" fontId="27" fillId="0" borderId="67" xfId="31" applyFont="1" applyFill="1" applyBorder="1"/>
    <xf numFmtId="0" fontId="26" fillId="0" borderId="0" xfId="0" applyFont="1" applyFill="1"/>
    <xf numFmtId="49" fontId="0" fillId="0" borderId="86" xfId="0" applyNumberFormat="1" applyFill="1" applyBorder="1" applyAlignment="1">
      <alignment horizontal="left" vertical="top"/>
    </xf>
    <xf numFmtId="167" fontId="81" fillId="0" borderId="0" xfId="1" applyNumberFormat="1" applyFont="1" applyAlignment="1">
      <alignment vertical="center"/>
    </xf>
    <xf numFmtId="0" fontId="27" fillId="0" borderId="0" xfId="0" applyFont="1" applyFill="1" applyAlignment="1">
      <alignment horizontal="right" vertical="center"/>
    </xf>
    <xf numFmtId="167" fontId="25" fillId="0" borderId="0" xfId="1" applyNumberFormat="1" applyFont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30" fillId="18" borderId="0" xfId="0" applyFont="1" applyFill="1" applyAlignment="1">
      <alignment vertical="center"/>
    </xf>
    <xf numFmtId="0" fontId="82" fillId="2" borderId="0" xfId="19" applyFont="1" applyFill="1"/>
    <xf numFmtId="0" fontId="17" fillId="2" borderId="0" xfId="19" applyFill="1"/>
    <xf numFmtId="0" fontId="83" fillId="36" borderId="48" xfId="19" applyFont="1" applyFill="1" applyBorder="1"/>
    <xf numFmtId="0" fontId="83" fillId="36" borderId="49" xfId="19" applyFont="1" applyFill="1" applyBorder="1"/>
    <xf numFmtId="0" fontId="83" fillId="36" borderId="16" xfId="19" applyFont="1" applyFill="1" applyBorder="1"/>
    <xf numFmtId="0" fontId="42" fillId="2" borderId="3" xfId="19" applyFont="1" applyFill="1" applyBorder="1"/>
    <xf numFmtId="0" fontId="42" fillId="2" borderId="6" xfId="19" applyFont="1" applyFill="1" applyBorder="1"/>
    <xf numFmtId="172" fontId="42" fillId="2" borderId="6" xfId="2" applyNumberFormat="1" applyFont="1" applyFill="1" applyBorder="1"/>
    <xf numFmtId="0" fontId="84" fillId="2" borderId="6" xfId="19" applyFont="1" applyFill="1" applyBorder="1"/>
    <xf numFmtId="172" fontId="84" fillId="2" borderId="6" xfId="2" applyNumberFormat="1" applyFont="1" applyFill="1" applyBorder="1"/>
    <xf numFmtId="0" fontId="17" fillId="2" borderId="6" xfId="19" applyFill="1" applyBorder="1" applyAlignment="1">
      <alignment horizontal="right"/>
    </xf>
    <xf numFmtId="0" fontId="17" fillId="2" borderId="6" xfId="19" applyFill="1" applyBorder="1"/>
    <xf numFmtId="172" fontId="16" fillId="2" borderId="6" xfId="2" applyNumberFormat="1" applyFont="1" applyFill="1" applyBorder="1"/>
    <xf numFmtId="0" fontId="85" fillId="2" borderId="6" xfId="19" applyFont="1" applyFill="1" applyBorder="1" applyAlignment="1">
      <alignment horizontal="right"/>
    </xf>
    <xf numFmtId="0" fontId="86" fillId="2" borderId="6" xfId="19" applyFont="1" applyFill="1" applyBorder="1"/>
    <xf numFmtId="9" fontId="86" fillId="2" borderId="6" xfId="32" applyFont="1" applyFill="1" applyBorder="1"/>
    <xf numFmtId="172" fontId="86" fillId="2" borderId="6" xfId="2" applyNumberFormat="1" applyFont="1" applyFill="1" applyBorder="1"/>
    <xf numFmtId="0" fontId="85" fillId="2" borderId="0" xfId="19" applyFont="1" applyFill="1"/>
    <xf numFmtId="9" fontId="17" fillId="2" borderId="6" xfId="19" applyNumberFormat="1" applyFill="1" applyBorder="1"/>
    <xf numFmtId="164" fontId="87" fillId="2" borderId="0" xfId="1" applyNumberFormat="1" applyFont="1" applyFill="1"/>
    <xf numFmtId="43" fontId="17" fillId="2" borderId="0" xfId="19" applyNumberFormat="1" applyFill="1"/>
    <xf numFmtId="172" fontId="17" fillId="2" borderId="6" xfId="19" applyNumberFormat="1" applyFill="1" applyBorder="1"/>
    <xf numFmtId="0" fontId="17" fillId="2" borderId="7" xfId="19" applyFill="1" applyBorder="1"/>
    <xf numFmtId="165" fontId="17" fillId="2" borderId="7" xfId="19" applyNumberFormat="1" applyFill="1" applyBorder="1"/>
    <xf numFmtId="172" fontId="16" fillId="2" borderId="7" xfId="2" applyNumberFormat="1" applyFont="1" applyFill="1" applyBorder="1"/>
    <xf numFmtId="172" fontId="17" fillId="2" borderId="0" xfId="19" applyNumberFormat="1" applyFill="1"/>
    <xf numFmtId="168" fontId="17" fillId="2" borderId="0" xfId="19" applyNumberFormat="1" applyFill="1"/>
    <xf numFmtId="167" fontId="17" fillId="2" borderId="0" xfId="19" applyNumberFormat="1" applyFill="1"/>
    <xf numFmtId="49" fontId="27" fillId="0" borderId="6" xfId="1" applyNumberFormat="1" applyFont="1" applyBorder="1" applyAlignment="1" applyProtection="1">
      <alignment horizontal="left" vertical="center"/>
    </xf>
    <xf numFmtId="49" fontId="27" fillId="0" borderId="6" xfId="28" applyNumberFormat="1" applyFont="1" applyBorder="1" applyAlignment="1">
      <alignment horizontal="left" vertical="center"/>
    </xf>
    <xf numFmtId="168" fontId="17" fillId="18" borderId="0" xfId="19" applyNumberFormat="1" applyFill="1"/>
    <xf numFmtId="9" fontId="17" fillId="2" borderId="0" xfId="19" applyNumberFormat="1" applyFill="1"/>
    <xf numFmtId="0" fontId="27" fillId="0" borderId="2" xfId="0" applyFont="1" applyBorder="1" applyAlignment="1">
      <alignment horizontal="center" vertical="center"/>
    </xf>
    <xf numFmtId="178" fontId="26" fillId="2" borderId="2" xfId="5" quotePrefix="1" applyNumberFormat="1" applyFont="1" applyFill="1" applyBorder="1" applyAlignment="1">
      <alignment horizontal="right" vertical="center" wrapText="1"/>
    </xf>
    <xf numFmtId="167" fontId="51" fillId="9" borderId="5" xfId="1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167" fontId="73" fillId="0" borderId="66" xfId="1" applyNumberFormat="1" applyFont="1" applyBorder="1" applyAlignment="1">
      <alignment vertical="center"/>
    </xf>
    <xf numFmtId="167" fontId="51" fillId="0" borderId="66" xfId="1" applyNumberFormat="1" applyFont="1" applyBorder="1" applyAlignment="1">
      <alignment vertical="center"/>
    </xf>
    <xf numFmtId="0" fontId="73" fillId="0" borderId="0" xfId="0" applyFont="1" applyAlignment="1">
      <alignment vertical="center"/>
    </xf>
    <xf numFmtId="167" fontId="73" fillId="0" borderId="67" xfId="1" applyNumberFormat="1" applyFont="1" applyBorder="1" applyAlignment="1">
      <alignment vertical="center"/>
    </xf>
    <xf numFmtId="167" fontId="51" fillId="0" borderId="67" xfId="1" applyNumberFormat="1" applyFont="1" applyBorder="1" applyAlignment="1">
      <alignment vertical="center"/>
    </xf>
    <xf numFmtId="167" fontId="73" fillId="0" borderId="67" xfId="1" applyNumberFormat="1" applyFont="1" applyFill="1" applyBorder="1" applyAlignment="1">
      <alignment vertical="center"/>
    </xf>
    <xf numFmtId="167" fontId="51" fillId="0" borderId="67" xfId="1" applyNumberFormat="1" applyFont="1" applyFill="1" applyBorder="1" applyAlignment="1">
      <alignment vertical="center"/>
    </xf>
    <xf numFmtId="0" fontId="73" fillId="0" borderId="0" xfId="0" applyFont="1" applyFill="1" applyAlignment="1">
      <alignment vertical="center"/>
    </xf>
    <xf numFmtId="9" fontId="51" fillId="9" borderId="5" xfId="31" applyFont="1" applyFill="1" applyBorder="1" applyAlignment="1">
      <alignment vertical="center"/>
    </xf>
    <xf numFmtId="9" fontId="73" fillId="0" borderId="66" xfId="31" applyFont="1" applyBorder="1" applyAlignment="1">
      <alignment vertical="center"/>
    </xf>
    <xf numFmtId="167" fontId="73" fillId="0" borderId="66" xfId="1" applyNumberFormat="1" applyFont="1" applyFill="1" applyBorder="1" applyAlignment="1">
      <alignment vertical="center"/>
    </xf>
    <xf numFmtId="9" fontId="73" fillId="0" borderId="66" xfId="31" applyFont="1" applyFill="1" applyBorder="1" applyAlignment="1">
      <alignment vertical="center"/>
    </xf>
    <xf numFmtId="167" fontId="73" fillId="0" borderId="68" xfId="1" applyNumberFormat="1" applyFont="1" applyBorder="1" applyAlignment="1">
      <alignment vertical="center"/>
    </xf>
    <xf numFmtId="167" fontId="51" fillId="0" borderId="68" xfId="1" applyNumberFormat="1" applyFont="1" applyBorder="1" applyAlignment="1">
      <alignment vertical="center"/>
    </xf>
    <xf numFmtId="167" fontId="51" fillId="10" borderId="5" xfId="1" applyNumberFormat="1" applyFont="1" applyFill="1" applyBorder="1" applyAlignment="1">
      <alignment vertical="center"/>
    </xf>
    <xf numFmtId="0" fontId="78" fillId="0" borderId="0" xfId="0" applyFont="1" applyAlignment="1">
      <alignment vertical="center"/>
    </xf>
    <xf numFmtId="167" fontId="51" fillId="9" borderId="2" xfId="1" applyNumberFormat="1" applyFont="1" applyFill="1" applyBorder="1" applyAlignment="1">
      <alignment vertical="center"/>
    </xf>
    <xf numFmtId="167" fontId="51" fillId="9" borderId="9" xfId="1" applyNumberFormat="1" applyFont="1" applyFill="1" applyBorder="1" applyAlignment="1">
      <alignment vertical="center"/>
    </xf>
    <xf numFmtId="177" fontId="73" fillId="0" borderId="67" xfId="1" applyNumberFormat="1" applyFont="1" applyFill="1" applyBorder="1" applyAlignment="1">
      <alignment vertical="center"/>
    </xf>
    <xf numFmtId="164" fontId="73" fillId="0" borderId="0" xfId="1" applyNumberFormat="1" applyFont="1" applyAlignment="1">
      <alignment vertical="center"/>
    </xf>
    <xf numFmtId="164" fontId="51" fillId="0" borderId="0" xfId="1" applyNumberFormat="1" applyFont="1" applyAlignment="1">
      <alignment vertical="center"/>
    </xf>
    <xf numFmtId="164" fontId="51" fillId="0" borderId="0" xfId="1" applyNumberFormat="1" applyFont="1" applyAlignment="1">
      <alignment horizontal="right" vertical="center"/>
    </xf>
    <xf numFmtId="0" fontId="51" fillId="4" borderId="2" xfId="0" applyFont="1" applyFill="1" applyBorder="1" applyAlignment="1">
      <alignment horizontal="center" vertical="center" wrapText="1"/>
    </xf>
    <xf numFmtId="177" fontId="88" fillId="0" borderId="67" xfId="1" applyNumberFormat="1" applyFont="1" applyFill="1" applyBorder="1" applyAlignment="1">
      <alignment vertical="center"/>
    </xf>
    <xf numFmtId="0" fontId="51" fillId="17" borderId="2" xfId="0" applyFont="1" applyFill="1" applyBorder="1" applyAlignment="1">
      <alignment horizontal="center" vertical="center" wrapText="1"/>
    </xf>
    <xf numFmtId="9" fontId="51" fillId="10" borderId="5" xfId="31" applyFont="1" applyFill="1" applyBorder="1" applyAlignment="1">
      <alignment vertical="center"/>
    </xf>
    <xf numFmtId="9" fontId="73" fillId="0" borderId="67" xfId="31" applyFont="1" applyBorder="1" applyAlignment="1">
      <alignment vertical="center"/>
    </xf>
    <xf numFmtId="9" fontId="73" fillId="0" borderId="67" xfId="31" applyFont="1" applyFill="1" applyBorder="1" applyAlignment="1">
      <alignment vertical="center"/>
    </xf>
    <xf numFmtId="9" fontId="73" fillId="0" borderId="68" xfId="31" applyFont="1" applyBorder="1" applyAlignment="1">
      <alignment vertical="center"/>
    </xf>
    <xf numFmtId="9" fontId="51" fillId="9" borderId="2" xfId="31" applyFont="1" applyFill="1" applyBorder="1" applyAlignment="1">
      <alignment vertical="center"/>
    </xf>
    <xf numFmtId="167" fontId="73" fillId="0" borderId="70" xfId="1" applyNumberFormat="1" applyFont="1" applyFill="1" applyBorder="1" applyAlignment="1">
      <alignment vertical="center"/>
    </xf>
    <xf numFmtId="9" fontId="73" fillId="0" borderId="70" xfId="31" applyFont="1" applyFill="1" applyBorder="1" applyAlignment="1">
      <alignment vertical="center"/>
    </xf>
    <xf numFmtId="9" fontId="51" fillId="0" borderId="0" xfId="31" applyFont="1" applyAlignment="1">
      <alignment vertical="center"/>
    </xf>
    <xf numFmtId="9" fontId="51" fillId="0" borderId="0" xfId="31" applyFont="1" applyAlignment="1">
      <alignment horizontal="right" vertical="center"/>
    </xf>
    <xf numFmtId="0" fontId="51" fillId="10" borderId="2" xfId="0" applyFont="1" applyFill="1" applyBorder="1" applyAlignment="1">
      <alignment horizontal="center" vertical="center" wrapText="1"/>
    </xf>
    <xf numFmtId="9" fontId="51" fillId="10" borderId="2" xfId="31" applyFont="1" applyFill="1" applyBorder="1" applyAlignment="1">
      <alignment horizontal="center" vertical="center" wrapText="1"/>
    </xf>
    <xf numFmtId="0" fontId="64" fillId="9" borderId="5" xfId="0" applyFont="1" applyFill="1" applyBorder="1" applyAlignment="1">
      <alignment horizontal="center" vertical="center"/>
    </xf>
    <xf numFmtId="0" fontId="89" fillId="0" borderId="66" xfId="0" applyFont="1" applyBorder="1" applyAlignment="1">
      <alignment horizontal="center" vertical="center"/>
    </xf>
    <xf numFmtId="0" fontId="89" fillId="0" borderId="67" xfId="0" applyFont="1" applyBorder="1" applyAlignment="1">
      <alignment horizontal="center" vertical="center"/>
    </xf>
    <xf numFmtId="0" fontId="89" fillId="0" borderId="67" xfId="0" applyFont="1" applyFill="1" applyBorder="1" applyAlignment="1">
      <alignment horizontal="center" vertical="center"/>
    </xf>
    <xf numFmtId="0" fontId="64" fillId="9" borderId="0" xfId="0" applyFont="1" applyFill="1" applyAlignment="1">
      <alignment horizontal="left" vertical="center"/>
    </xf>
    <xf numFmtId="0" fontId="89" fillId="2" borderId="66" xfId="0" applyFont="1" applyFill="1" applyBorder="1" applyAlignment="1">
      <alignment vertical="center"/>
    </xf>
    <xf numFmtId="0" fontId="89" fillId="2" borderId="67" xfId="0" applyFont="1" applyFill="1" applyBorder="1" applyAlignment="1">
      <alignment vertical="center"/>
    </xf>
    <xf numFmtId="0" fontId="89" fillId="0" borderId="67" xfId="0" applyFont="1" applyFill="1" applyBorder="1" applyAlignment="1">
      <alignment vertical="center"/>
    </xf>
    <xf numFmtId="0" fontId="89" fillId="0" borderId="68" xfId="0" applyFont="1" applyBorder="1" applyAlignment="1">
      <alignment horizontal="center" vertical="center"/>
    </xf>
    <xf numFmtId="0" fontId="64" fillId="10" borderId="5" xfId="0" applyFont="1" applyFill="1" applyBorder="1" applyAlignment="1">
      <alignment horizontal="center" vertical="center"/>
    </xf>
    <xf numFmtId="0" fontId="89" fillId="2" borderId="68" xfId="0" applyFont="1" applyFill="1" applyBorder="1" applyAlignment="1">
      <alignment vertical="center"/>
    </xf>
    <xf numFmtId="0" fontId="64" fillId="10" borderId="0" xfId="0" applyFont="1" applyFill="1" applyAlignment="1">
      <alignment horizontal="left" vertical="center"/>
    </xf>
    <xf numFmtId="0" fontId="64" fillId="9" borderId="10" xfId="0" applyFont="1" applyFill="1" applyBorder="1" applyAlignment="1">
      <alignment horizontal="center" vertical="center"/>
    </xf>
    <xf numFmtId="0" fontId="89" fillId="0" borderId="66" xfId="0" applyFont="1" applyFill="1" applyBorder="1" applyAlignment="1">
      <alignment horizontal="center" vertical="center"/>
    </xf>
    <xf numFmtId="0" fontId="89" fillId="0" borderId="66" xfId="0" applyFont="1" applyFill="1" applyBorder="1" applyAlignment="1">
      <alignment vertical="center"/>
    </xf>
    <xf numFmtId="0" fontId="64" fillId="9" borderId="2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0" borderId="0" xfId="0" applyFont="1" applyAlignment="1">
      <alignment vertical="center"/>
    </xf>
    <xf numFmtId="164" fontId="64" fillId="4" borderId="2" xfId="1" applyNumberFormat="1" applyFont="1" applyFill="1" applyBorder="1" applyAlignment="1">
      <alignment horizontal="center" vertical="center" wrapText="1"/>
    </xf>
    <xf numFmtId="0" fontId="89" fillId="0" borderId="70" xfId="0" applyFont="1" applyFill="1" applyBorder="1" applyAlignment="1">
      <alignment vertical="center"/>
    </xf>
    <xf numFmtId="0" fontId="64" fillId="9" borderId="1" xfId="0" applyFont="1" applyFill="1" applyBorder="1" applyAlignment="1">
      <alignment horizontal="left" vertical="center"/>
    </xf>
    <xf numFmtId="0" fontId="63" fillId="6" borderId="2" xfId="16" applyFont="1" applyFill="1" applyBorder="1" applyAlignment="1">
      <alignment horizontal="center" vertical="center"/>
    </xf>
    <xf numFmtId="0" fontId="64" fillId="9" borderId="5" xfId="0" applyFont="1" applyFill="1" applyBorder="1" applyAlignment="1">
      <alignment horizontal="left" vertical="center"/>
    </xf>
    <xf numFmtId="0" fontId="64" fillId="4" borderId="2" xfId="0" applyFont="1" applyFill="1" applyBorder="1" applyAlignment="1">
      <alignment horizontal="center" vertical="center" wrapText="1"/>
    </xf>
    <xf numFmtId="0" fontId="89" fillId="0" borderId="0" xfId="0" applyFont="1" applyAlignment="1">
      <alignment vertical="center"/>
    </xf>
    <xf numFmtId="0" fontId="64" fillId="17" borderId="2" xfId="0" applyFont="1" applyFill="1" applyBorder="1" applyAlignment="1">
      <alignment horizontal="center" vertical="center" wrapText="1"/>
    </xf>
    <xf numFmtId="0" fontId="64" fillId="7" borderId="2" xfId="0" applyFont="1" applyFill="1" applyBorder="1" applyAlignment="1">
      <alignment horizontal="center" vertical="center" wrapText="1"/>
    </xf>
    <xf numFmtId="9" fontId="64" fillId="7" borderId="2" xfId="31" applyFont="1" applyFill="1" applyBorder="1" applyAlignment="1">
      <alignment horizontal="center" vertical="center" wrapText="1"/>
    </xf>
    <xf numFmtId="0" fontId="89" fillId="2" borderId="67" xfId="0" applyFont="1" applyFill="1" applyBorder="1" applyAlignment="1">
      <alignment vertical="center" wrapText="1"/>
    </xf>
    <xf numFmtId="0" fontId="89" fillId="0" borderId="67" xfId="0" applyFont="1" applyFill="1" applyBorder="1" applyAlignment="1">
      <alignment vertical="center" wrapText="1"/>
    </xf>
    <xf numFmtId="0" fontId="67" fillId="0" borderId="0" xfId="0" applyFont="1" applyAlignment="1">
      <alignment vertical="center"/>
    </xf>
    <xf numFmtId="0" fontId="25" fillId="0" borderId="6" xfId="0" applyFont="1" applyFill="1" applyBorder="1" applyAlignment="1">
      <alignment vertical="center"/>
    </xf>
    <xf numFmtId="0" fontId="27" fillId="0" borderId="6" xfId="0" applyFont="1" applyFill="1" applyBorder="1" applyAlignment="1">
      <alignment horizontal="left" vertical="center"/>
    </xf>
    <xf numFmtId="0" fontId="27" fillId="0" borderId="7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vertical="center"/>
    </xf>
    <xf numFmtId="0" fontId="81" fillId="0" borderId="0" xfId="0" applyFont="1"/>
    <xf numFmtId="0" fontId="81" fillId="0" borderId="0" xfId="0" applyFont="1" applyAlignment="1">
      <alignment vertical="center"/>
    </xf>
    <xf numFmtId="167" fontId="81" fillId="0" borderId="0" xfId="0" applyNumberFormat="1" applyFont="1"/>
    <xf numFmtId="0" fontId="9" fillId="0" borderId="62" xfId="16" applyFont="1" applyBorder="1" applyAlignment="1">
      <alignment vertical="center" wrapText="1"/>
    </xf>
    <xf numFmtId="0" fontId="1" fillId="0" borderId="65" xfId="16" applyFont="1" applyBorder="1" applyAlignment="1">
      <alignment vertical="center" wrapText="1"/>
    </xf>
    <xf numFmtId="190" fontId="1" fillId="35" borderId="6" xfId="20" applyNumberFormat="1" applyFont="1" applyFill="1" applyBorder="1" applyAlignment="1">
      <alignment wrapText="1"/>
    </xf>
    <xf numFmtId="0" fontId="1" fillId="0" borderId="62" xfId="16" applyFont="1" applyBorder="1" applyAlignment="1">
      <alignment vertical="center" wrapText="1"/>
    </xf>
    <xf numFmtId="190" fontId="1" fillId="0" borderId="6" xfId="20" applyNumberFormat="1" applyFont="1" applyBorder="1" applyAlignment="1">
      <alignment wrapText="1"/>
    </xf>
    <xf numFmtId="190" fontId="1" fillId="0" borderId="0" xfId="20" applyNumberFormat="1" applyFont="1" applyAlignment="1">
      <alignment wrapText="1"/>
    </xf>
    <xf numFmtId="0" fontId="25" fillId="0" borderId="62" xfId="16" applyFont="1" applyBorder="1" applyAlignment="1">
      <alignment vertical="center" wrapText="1"/>
    </xf>
    <xf numFmtId="190" fontId="25" fillId="0" borderId="6" xfId="20" applyNumberFormat="1" applyFont="1" applyBorder="1" applyAlignment="1">
      <alignment wrapText="1"/>
    </xf>
    <xf numFmtId="190" fontId="27" fillId="0" borderId="6" xfId="20" applyNumberFormat="1" applyFont="1" applyFill="1" applyBorder="1" applyAlignment="1">
      <alignment wrapText="1"/>
    </xf>
    <xf numFmtId="190" fontId="25" fillId="0" borderId="6" xfId="20" applyNumberFormat="1" applyFont="1" applyFill="1" applyBorder="1" applyAlignment="1">
      <alignment wrapText="1"/>
    </xf>
    <xf numFmtId="190" fontId="43" fillId="0" borderId="6" xfId="20" applyNumberFormat="1" applyFont="1" applyFill="1" applyBorder="1" applyAlignment="1">
      <alignment wrapText="1"/>
    </xf>
    <xf numFmtId="190" fontId="25" fillId="0" borderId="6" xfId="20" applyNumberFormat="1" applyFont="1" applyFill="1" applyBorder="1" applyAlignment="1">
      <alignment wrapText="1"/>
    </xf>
    <xf numFmtId="0" fontId="27" fillId="0" borderId="62" xfId="16" applyFont="1" applyBorder="1" applyAlignment="1">
      <alignment vertical="center" wrapText="1"/>
    </xf>
    <xf numFmtId="0" fontId="1" fillId="0" borderId="59" xfId="16" applyFont="1" applyBorder="1" applyAlignment="1">
      <alignment vertical="center" wrapText="1"/>
    </xf>
    <xf numFmtId="0" fontId="25" fillId="0" borderId="2" xfId="20" applyFont="1" applyBorder="1" applyAlignment="1">
      <alignment horizontal="left" wrapText="1"/>
    </xf>
    <xf numFmtId="0" fontId="9" fillId="0" borderId="62" xfId="16" applyFont="1" applyFill="1" applyBorder="1" applyAlignment="1">
      <alignment vertical="center" wrapText="1"/>
    </xf>
    <xf numFmtId="0" fontId="27" fillId="0" borderId="62" xfId="16" applyFont="1" applyFill="1" applyBorder="1" applyAlignment="1">
      <alignment vertical="center" wrapText="1"/>
    </xf>
    <xf numFmtId="0" fontId="43" fillId="7" borderId="2" xfId="16" applyFont="1" applyFill="1" applyBorder="1" applyAlignment="1">
      <alignment horizontal="center" vertical="center" wrapText="1"/>
    </xf>
    <xf numFmtId="0" fontId="27" fillId="0" borderId="62" xfId="16" applyFont="1" applyFill="1" applyBorder="1" applyAlignment="1">
      <alignment horizontal="center" vertical="center"/>
    </xf>
    <xf numFmtId="0" fontId="27" fillId="0" borderId="62" xfId="16" applyFont="1" applyFill="1" applyBorder="1" applyAlignment="1">
      <alignment horizontal="left" vertical="center"/>
    </xf>
    <xf numFmtId="0" fontId="25" fillId="0" borderId="62" xfId="16" applyFont="1" applyFill="1" applyBorder="1" applyAlignment="1">
      <alignment horizontal="center" vertical="center"/>
    </xf>
    <xf numFmtId="0" fontId="25" fillId="0" borderId="62" xfId="16" applyFont="1" applyFill="1" applyBorder="1" applyAlignment="1">
      <alignment horizontal="left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50" fillId="18" borderId="0" xfId="0" applyFont="1" applyFill="1"/>
    <xf numFmtId="0" fontId="26" fillId="17" borderId="4" xfId="24" applyFont="1" applyFill="1" applyBorder="1" applyAlignment="1">
      <alignment horizontal="center" vertical="center" wrapText="1"/>
    </xf>
    <xf numFmtId="0" fontId="27" fillId="0" borderId="87" xfId="24" applyFont="1" applyBorder="1" applyAlignment="1">
      <alignment horizontal="center" vertical="center" wrapText="1"/>
    </xf>
    <xf numFmtId="0" fontId="27" fillId="0" borderId="87" xfId="24" applyFont="1" applyBorder="1" applyAlignment="1">
      <alignment horizontal="left" vertical="center" wrapText="1"/>
    </xf>
    <xf numFmtId="165" fontId="27" fillId="0" borderId="87" xfId="24" applyNumberFormat="1" applyFont="1" applyBorder="1" applyAlignment="1">
      <alignment horizontal="center" vertical="center" wrapText="1"/>
    </xf>
    <xf numFmtId="164" fontId="27" fillId="0" borderId="87" xfId="1" quotePrefix="1" applyNumberFormat="1" applyFont="1" applyFill="1" applyBorder="1" applyAlignment="1">
      <alignment horizontal="center" vertical="center" wrapText="1"/>
    </xf>
    <xf numFmtId="0" fontId="27" fillId="0" borderId="86" xfId="24" applyFont="1" applyBorder="1" applyAlignment="1">
      <alignment horizontal="center" vertical="center" wrapText="1"/>
    </xf>
    <xf numFmtId="0" fontId="27" fillId="0" borderId="86" xfId="24" applyFont="1" applyBorder="1" applyAlignment="1">
      <alignment horizontal="left" vertical="center" wrapText="1"/>
    </xf>
    <xf numFmtId="165" fontId="27" fillId="0" borderId="86" xfId="24" applyNumberFormat="1" applyFont="1" applyBorder="1" applyAlignment="1">
      <alignment horizontal="center" vertical="center" wrapText="1"/>
    </xf>
    <xf numFmtId="164" fontId="27" fillId="0" borderId="86" xfId="1" quotePrefix="1" applyNumberFormat="1" applyFont="1" applyFill="1" applyBorder="1" applyAlignment="1">
      <alignment horizontal="center" vertical="center" wrapText="1"/>
    </xf>
    <xf numFmtId="0" fontId="27" fillId="2" borderId="86" xfId="24" applyFont="1" applyFill="1" applyBorder="1" applyAlignment="1">
      <alignment horizontal="left" vertical="center" wrapText="1"/>
    </xf>
    <xf numFmtId="165" fontId="27" fillId="2" borderId="86" xfId="24" applyNumberFormat="1" applyFont="1" applyFill="1" applyBorder="1" applyAlignment="1">
      <alignment horizontal="center" vertical="center" wrapText="1"/>
    </xf>
    <xf numFmtId="164" fontId="27" fillId="2" borderId="86" xfId="1" quotePrefix="1" applyNumberFormat="1" applyFont="1" applyFill="1" applyBorder="1" applyAlignment="1">
      <alignment horizontal="right" vertical="center" wrapText="1"/>
    </xf>
    <xf numFmtId="0" fontId="27" fillId="0" borderId="88" xfId="24" applyFont="1" applyBorder="1" applyAlignment="1">
      <alignment horizontal="center" vertical="center" wrapText="1"/>
    </xf>
    <xf numFmtId="0" fontId="27" fillId="2" borderId="88" xfId="24" applyFont="1" applyFill="1" applyBorder="1" applyAlignment="1">
      <alignment horizontal="left" vertical="center" wrapText="1"/>
    </xf>
    <xf numFmtId="165" fontId="27" fillId="2" borderId="88" xfId="24" applyNumberFormat="1" applyFont="1" applyFill="1" applyBorder="1" applyAlignment="1">
      <alignment horizontal="center" vertical="center" wrapText="1"/>
    </xf>
    <xf numFmtId="164" fontId="27" fillId="2" borderId="88" xfId="1" quotePrefix="1" applyNumberFormat="1" applyFont="1" applyFill="1" applyBorder="1" applyAlignment="1">
      <alignment horizontal="right" vertical="center" wrapText="1"/>
    </xf>
    <xf numFmtId="164" fontId="27" fillId="0" borderId="88" xfId="1" quotePrefix="1" applyNumberFormat="1" applyFont="1" applyFill="1" applyBorder="1" applyAlignment="1">
      <alignment horizontal="center" vertical="center" wrapText="1"/>
    </xf>
    <xf numFmtId="0" fontId="27" fillId="0" borderId="89" xfId="24" applyFont="1" applyBorder="1" applyAlignment="1">
      <alignment horizontal="center" vertical="center" wrapText="1"/>
    </xf>
    <xf numFmtId="0" fontId="27" fillId="0" borderId="89" xfId="24" applyFont="1" applyBorder="1" applyAlignment="1">
      <alignment horizontal="left" vertical="center" wrapText="1"/>
    </xf>
    <xf numFmtId="0" fontId="27" fillId="2" borderId="87" xfId="24" applyFont="1" applyFill="1" applyBorder="1" applyAlignment="1">
      <alignment horizontal="left" vertical="center" wrapText="1"/>
    </xf>
    <xf numFmtId="165" fontId="27" fillId="2" borderId="90" xfId="24" applyNumberFormat="1" applyFont="1" applyFill="1" applyBorder="1" applyAlignment="1">
      <alignment horizontal="center" vertical="center" wrapText="1"/>
    </xf>
    <xf numFmtId="165" fontId="27" fillId="0" borderId="88" xfId="24" applyNumberFormat="1" applyFont="1" applyBorder="1" applyAlignment="1">
      <alignment horizontal="center" vertical="center" wrapText="1"/>
    </xf>
    <xf numFmtId="164" fontId="27" fillId="2" borderId="90" xfId="1" quotePrefix="1" applyNumberFormat="1" applyFont="1" applyFill="1" applyBorder="1" applyAlignment="1">
      <alignment horizontal="right" vertical="center" wrapText="1"/>
    </xf>
    <xf numFmtId="164" fontId="27" fillId="0" borderId="90" xfId="1" quotePrefix="1" applyNumberFormat="1" applyFont="1" applyFill="1" applyBorder="1" applyAlignment="1">
      <alignment horizontal="center" vertical="center" wrapText="1"/>
    </xf>
    <xf numFmtId="164" fontId="27" fillId="0" borderId="90" xfId="1" quotePrefix="1" applyNumberFormat="1" applyFont="1" applyFill="1" applyBorder="1" applyAlignment="1">
      <alignment horizontal="center" vertical="center" wrapText="1"/>
    </xf>
    <xf numFmtId="164" fontId="27" fillId="0" borderId="86" xfId="1" quotePrefix="1" applyNumberFormat="1" applyFont="1" applyFill="1" applyBorder="1" applyAlignment="1">
      <alignment horizontal="center" vertical="center" wrapText="1"/>
    </xf>
    <xf numFmtId="164" fontId="27" fillId="0" borderId="88" xfId="1" quotePrefix="1" applyNumberFormat="1" applyFont="1" applyFill="1" applyBorder="1" applyAlignment="1">
      <alignment horizontal="center" vertical="center" wrapText="1"/>
    </xf>
    <xf numFmtId="164" fontId="27" fillId="0" borderId="86" xfId="1" quotePrefix="1" applyNumberFormat="1" applyFont="1" applyFill="1" applyBorder="1" applyAlignment="1">
      <alignment horizontal="left" vertical="center" wrapText="1"/>
    </xf>
    <xf numFmtId="164" fontId="27" fillId="0" borderId="88" xfId="1" quotePrefix="1" applyNumberFormat="1" applyFont="1" applyFill="1" applyBorder="1" applyAlignment="1">
      <alignment horizontal="left" vertical="center" wrapText="1"/>
    </xf>
    <xf numFmtId="167" fontId="27" fillId="8" borderId="6" xfId="1" applyNumberFormat="1" applyFont="1" applyFill="1" applyBorder="1" applyAlignment="1">
      <alignment vertical="center"/>
    </xf>
    <xf numFmtId="167" fontId="73" fillId="17" borderId="67" xfId="1" applyNumberFormat="1" applyFont="1" applyFill="1" applyBorder="1" applyAlignment="1">
      <alignment vertical="center"/>
    </xf>
    <xf numFmtId="167" fontId="26" fillId="9" borderId="4" xfId="1" applyNumberFormat="1" applyFont="1" applyFill="1" applyBorder="1" applyAlignment="1">
      <alignment vertical="center"/>
    </xf>
    <xf numFmtId="167" fontId="25" fillId="0" borderId="0" xfId="20" applyNumberFormat="1" applyFont="1" applyBorder="1"/>
    <xf numFmtId="164" fontId="25" fillId="0" borderId="0" xfId="1" applyNumberFormat="1" applyFont="1" applyBorder="1"/>
    <xf numFmtId="167" fontId="25" fillId="0" borderId="0" xfId="1" applyNumberFormat="1" applyFont="1" applyFill="1" applyBorder="1" applyAlignment="1">
      <alignment vertical="center"/>
    </xf>
    <xf numFmtId="0" fontId="25" fillId="0" borderId="0" xfId="0" applyFont="1" applyBorder="1"/>
    <xf numFmtId="0" fontId="25" fillId="0" borderId="0" xfId="20" applyFont="1" applyBorder="1"/>
    <xf numFmtId="0" fontId="27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43" fontId="27" fillId="0" borderId="0" xfId="0" applyNumberFormat="1" applyFont="1" applyAlignment="1">
      <alignment vertical="center"/>
    </xf>
    <xf numFmtId="0" fontId="27" fillId="18" borderId="2" xfId="0" applyFont="1" applyFill="1" applyBorder="1" applyAlignment="1">
      <alignment vertical="center"/>
    </xf>
    <xf numFmtId="0" fontId="27" fillId="18" borderId="2" xfId="0" applyFont="1" applyFill="1" applyBorder="1" applyAlignment="1">
      <alignment vertical="center" wrapText="1"/>
    </xf>
    <xf numFmtId="166" fontId="27" fillId="18" borderId="2" xfId="0" applyNumberFormat="1" applyFont="1" applyFill="1" applyBorder="1" applyAlignment="1">
      <alignment vertical="center"/>
    </xf>
    <xf numFmtId="164" fontId="27" fillId="18" borderId="2" xfId="1" applyNumberFormat="1" applyFont="1" applyFill="1" applyBorder="1" applyAlignment="1" applyProtection="1">
      <alignment horizontal="center" vertical="center"/>
    </xf>
    <xf numFmtId="43" fontId="27" fillId="18" borderId="2" xfId="0" applyNumberFormat="1" applyFont="1" applyFill="1" applyBorder="1" applyAlignment="1">
      <alignment vertical="center"/>
    </xf>
    <xf numFmtId="43" fontId="27" fillId="18" borderId="2" xfId="1" applyNumberFormat="1" applyFont="1" applyFill="1" applyBorder="1" applyAlignment="1">
      <alignment vertical="center"/>
    </xf>
    <xf numFmtId="0" fontId="27" fillId="18" borderId="2" xfId="0" applyFont="1" applyFill="1" applyBorder="1" applyAlignment="1">
      <alignment horizontal="right" vertical="center"/>
    </xf>
    <xf numFmtId="43" fontId="27" fillId="0" borderId="0" xfId="1" applyNumberFormat="1" applyFont="1" applyAlignment="1">
      <alignment vertical="center"/>
    </xf>
    <xf numFmtId="43" fontId="26" fillId="0" borderId="0" xfId="0" applyNumberFormat="1" applyFont="1"/>
    <xf numFmtId="167" fontId="1" fillId="10" borderId="12" xfId="1" applyNumberFormat="1" applyFont="1" applyFill="1" applyBorder="1" applyAlignment="1">
      <alignment vertical="center"/>
    </xf>
    <xf numFmtId="0" fontId="81" fillId="0" borderId="0" xfId="20" applyFont="1" applyFill="1"/>
    <xf numFmtId="0" fontId="67" fillId="0" borderId="0" xfId="20" applyFont="1" applyFill="1"/>
    <xf numFmtId="166" fontId="27" fillId="0" borderId="2" xfId="0" applyNumberFormat="1" applyFont="1" applyFill="1" applyBorder="1" applyAlignment="1">
      <alignment vertical="center"/>
    </xf>
    <xf numFmtId="168" fontId="26" fillId="18" borderId="2" xfId="5" quotePrefix="1" applyNumberFormat="1" applyFont="1" applyFill="1" applyBorder="1" applyAlignment="1">
      <alignment horizontal="center" vertical="center" wrapText="1"/>
    </xf>
    <xf numFmtId="167" fontId="73" fillId="10" borderId="67" xfId="1" applyNumberFormat="1" applyFont="1" applyFill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 wrapText="1"/>
    </xf>
    <xf numFmtId="166" fontId="27" fillId="0" borderId="2" xfId="1" applyNumberFormat="1" applyFont="1" applyFill="1" applyBorder="1" applyAlignment="1">
      <alignment vertical="center"/>
    </xf>
    <xf numFmtId="43" fontId="27" fillId="0" borderId="2" xfId="1" applyFont="1" applyFill="1" applyBorder="1" applyAlignment="1">
      <alignment vertical="center"/>
    </xf>
    <xf numFmtId="164" fontId="27" fillId="0" borderId="0" xfId="0" applyNumberFormat="1" applyFont="1" applyFill="1" applyAlignment="1">
      <alignment vertical="center"/>
    </xf>
    <xf numFmtId="167" fontId="73" fillId="18" borderId="66" xfId="1" applyNumberFormat="1" applyFont="1" applyFill="1" applyBorder="1" applyAlignment="1">
      <alignment vertical="center"/>
    </xf>
    <xf numFmtId="167" fontId="73" fillId="18" borderId="67" xfId="1" applyNumberFormat="1" applyFont="1" applyFill="1" applyBorder="1" applyAlignment="1">
      <alignment vertical="center"/>
    </xf>
    <xf numFmtId="167" fontId="27" fillId="10" borderId="6" xfId="1" applyNumberFormat="1" applyFont="1" applyFill="1" applyBorder="1" applyAlignment="1">
      <alignment vertical="center"/>
    </xf>
    <xf numFmtId="164" fontId="81" fillId="0" borderId="0" xfId="1" applyNumberFormat="1" applyFont="1" applyFill="1" applyBorder="1" applyAlignment="1">
      <alignment vertical="center"/>
    </xf>
    <xf numFmtId="164" fontId="67" fillId="0" borderId="0" xfId="1" applyNumberFormat="1" applyFont="1" applyFill="1" applyBorder="1" applyAlignment="1">
      <alignment vertical="center"/>
    </xf>
    <xf numFmtId="43" fontId="92" fillId="0" borderId="0" xfId="1" applyNumberFormat="1" applyFont="1" applyFill="1" applyBorder="1" applyAlignment="1">
      <alignment vertical="center"/>
    </xf>
    <xf numFmtId="164" fontId="92" fillId="0" borderId="0" xfId="1" applyNumberFormat="1" applyFont="1" applyFill="1" applyBorder="1" applyAlignment="1">
      <alignment vertical="center"/>
    </xf>
    <xf numFmtId="43" fontId="67" fillId="0" borderId="0" xfId="1" applyNumberFormat="1" applyFont="1" applyFill="1" applyBorder="1" applyAlignment="1">
      <alignment vertical="center"/>
    </xf>
    <xf numFmtId="164" fontId="93" fillId="0" borderId="0" xfId="1" applyNumberFormat="1" applyFont="1" applyAlignment="1">
      <alignment horizontal="left" vertical="center"/>
    </xf>
    <xf numFmtId="164" fontId="93" fillId="0" borderId="0" xfId="1" applyNumberFormat="1" applyFont="1" applyAlignment="1">
      <alignment vertical="center" wrapText="1"/>
    </xf>
    <xf numFmtId="171" fontId="93" fillId="0" borderId="0" xfId="1" applyNumberFormat="1" applyFont="1" applyAlignment="1">
      <alignment vertical="center"/>
    </xf>
    <xf numFmtId="164" fontId="93" fillId="0" borderId="0" xfId="1" applyNumberFormat="1" applyFont="1" applyFill="1" applyBorder="1" applyAlignment="1">
      <alignment vertical="center"/>
    </xf>
    <xf numFmtId="167" fontId="26" fillId="17" borderId="66" xfId="1" applyNumberFormat="1" applyFont="1" applyFill="1" applyBorder="1"/>
    <xf numFmtId="167" fontId="26" fillId="17" borderId="67" xfId="1" applyNumberFormat="1" applyFont="1" applyFill="1" applyBorder="1"/>
    <xf numFmtId="164" fontId="81" fillId="0" borderId="0" xfId="0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43" fontId="27" fillId="0" borderId="0" xfId="1" applyNumberFormat="1" applyFont="1" applyFill="1" applyBorder="1" applyAlignment="1">
      <alignment vertical="center"/>
    </xf>
    <xf numFmtId="167" fontId="27" fillId="16" borderId="12" xfId="1" applyNumberFormat="1" applyFont="1" applyFill="1" applyBorder="1" applyAlignment="1">
      <alignment vertical="center"/>
    </xf>
    <xf numFmtId="167" fontId="27" fillId="16" borderId="6" xfId="1" applyNumberFormat="1" applyFont="1" applyFill="1" applyBorder="1" applyAlignment="1">
      <alignment vertical="center"/>
    </xf>
    <xf numFmtId="167" fontId="1" fillId="16" borderId="6" xfId="1" applyNumberFormat="1" applyFont="1" applyFill="1" applyBorder="1" applyAlignment="1">
      <alignment vertical="center"/>
    </xf>
    <xf numFmtId="167" fontId="26" fillId="16" borderId="6" xfId="1" applyNumberFormat="1" applyFont="1" applyFill="1" applyBorder="1" applyAlignment="1">
      <alignment vertical="center"/>
    </xf>
    <xf numFmtId="171" fontId="26" fillId="16" borderId="6" xfId="1" applyNumberFormat="1" applyFont="1" applyFill="1" applyBorder="1" applyAlignment="1" applyProtection="1">
      <alignment vertical="center"/>
    </xf>
    <xf numFmtId="171" fontId="27" fillId="16" borderId="6" xfId="1" applyNumberFormat="1" applyFont="1" applyFill="1" applyBorder="1" applyAlignment="1" applyProtection="1">
      <alignment vertical="center"/>
    </xf>
    <xf numFmtId="167" fontId="51" fillId="16" borderId="67" xfId="1" applyNumberFormat="1" applyFont="1" applyFill="1" applyBorder="1" applyAlignment="1">
      <alignment vertical="center"/>
    </xf>
    <xf numFmtId="167" fontId="51" fillId="17" borderId="67" xfId="1" applyNumberFormat="1" applyFont="1" applyFill="1" applyBorder="1" applyAlignment="1">
      <alignment vertical="center"/>
    </xf>
    <xf numFmtId="167" fontId="51" fillId="37" borderId="66" xfId="1" applyNumberFormat="1" applyFont="1" applyFill="1" applyBorder="1" applyAlignment="1">
      <alignment vertical="center"/>
    </xf>
    <xf numFmtId="167" fontId="51" fillId="37" borderId="67" xfId="1" applyNumberFormat="1" applyFont="1" applyFill="1" applyBorder="1" applyAlignment="1">
      <alignment vertical="center"/>
    </xf>
    <xf numFmtId="0" fontId="27" fillId="37" borderId="67" xfId="0" applyFont="1" applyFill="1" applyBorder="1" applyAlignment="1">
      <alignment vertical="center"/>
    </xf>
    <xf numFmtId="0" fontId="27" fillId="37" borderId="67" xfId="0" applyFont="1" applyFill="1" applyBorder="1" applyAlignment="1">
      <alignment horizontal="left" vertical="center"/>
    </xf>
    <xf numFmtId="0" fontId="27" fillId="37" borderId="67" xfId="0" applyFont="1" applyFill="1" applyBorder="1"/>
    <xf numFmtId="167" fontId="27" fillId="37" borderId="67" xfId="1" applyNumberFormat="1" applyFont="1" applyFill="1" applyBorder="1" applyAlignment="1">
      <alignment vertical="center"/>
    </xf>
    <xf numFmtId="167" fontId="73" fillId="37" borderId="67" xfId="1" applyNumberFormat="1" applyFont="1" applyFill="1" applyBorder="1" applyAlignment="1">
      <alignment vertical="center"/>
    </xf>
    <xf numFmtId="167" fontId="27" fillId="0" borderId="66" xfId="1" applyNumberFormat="1" applyFont="1" applyBorder="1"/>
    <xf numFmtId="167" fontId="27" fillId="18" borderId="66" xfId="1" applyNumberFormat="1" applyFont="1" applyFill="1" applyBorder="1"/>
    <xf numFmtId="167" fontId="27" fillId="18" borderId="67" xfId="1" applyNumberFormat="1" applyFont="1" applyFill="1" applyBorder="1"/>
    <xf numFmtId="167" fontId="27" fillId="0" borderId="67" xfId="1" applyNumberFormat="1" applyFont="1" applyFill="1" applyBorder="1"/>
    <xf numFmtId="167" fontId="27" fillId="0" borderId="66" xfId="1" applyNumberFormat="1" applyFont="1" applyFill="1" applyBorder="1"/>
    <xf numFmtId="167" fontId="27" fillId="20" borderId="66" xfId="1" applyNumberFormat="1" applyFont="1" applyFill="1" applyBorder="1"/>
    <xf numFmtId="167" fontId="27" fillId="20" borderId="67" xfId="1" applyNumberFormat="1" applyFont="1" applyFill="1" applyBorder="1"/>
    <xf numFmtId="0" fontId="0" fillId="0" borderId="0" xfId="0"/>
    <xf numFmtId="167" fontId="26" fillId="9" borderId="5" xfId="1" applyNumberFormat="1" applyFont="1" applyFill="1" applyBorder="1" applyAlignment="1">
      <alignment vertical="center"/>
    </xf>
    <xf numFmtId="167" fontId="26" fillId="10" borderId="5" xfId="1" applyNumberFormat="1" applyFont="1" applyFill="1" applyBorder="1" applyAlignment="1">
      <alignment vertical="center"/>
    </xf>
    <xf numFmtId="167" fontId="26" fillId="9" borderId="9" xfId="1" applyNumberFormat="1" applyFont="1" applyFill="1" applyBorder="1" applyAlignment="1">
      <alignment vertical="center"/>
    </xf>
    <xf numFmtId="167" fontId="26" fillId="9" borderId="2" xfId="1" applyNumberFormat="1" applyFont="1" applyFill="1" applyBorder="1" applyAlignment="1">
      <alignment vertical="center"/>
    </xf>
    <xf numFmtId="167" fontId="27" fillId="0" borderId="66" xfId="1" applyNumberFormat="1" applyFont="1" applyBorder="1" applyAlignment="1">
      <alignment vertical="center"/>
    </xf>
    <xf numFmtId="167" fontId="27" fillId="0" borderId="67" xfId="1" applyNumberFormat="1" applyFont="1" applyBorder="1" applyAlignment="1">
      <alignment vertical="center"/>
    </xf>
    <xf numFmtId="167" fontId="27" fillId="0" borderId="68" xfId="1" applyNumberFormat="1" applyFont="1" applyBorder="1" applyAlignment="1">
      <alignment vertical="center"/>
    </xf>
    <xf numFmtId="0" fontId="26" fillId="17" borderId="2" xfId="0" applyFont="1" applyFill="1" applyBorder="1" applyAlignment="1">
      <alignment horizontal="center" vertical="center" wrapText="1"/>
    </xf>
    <xf numFmtId="167" fontId="27" fillId="18" borderId="66" xfId="1" applyNumberFormat="1" applyFont="1" applyFill="1" applyBorder="1" applyAlignment="1">
      <alignment vertical="center"/>
    </xf>
    <xf numFmtId="167" fontId="26" fillId="18" borderId="9" xfId="1" applyNumberFormat="1" applyFont="1" applyFill="1" applyBorder="1" applyAlignment="1">
      <alignment vertical="center"/>
    </xf>
    <xf numFmtId="167" fontId="27" fillId="0" borderId="67" xfId="1" applyNumberFormat="1" applyFont="1" applyFill="1" applyBorder="1" applyAlignment="1">
      <alignment vertical="center"/>
    </xf>
    <xf numFmtId="167" fontId="27" fillId="0" borderId="66" xfId="1" applyNumberFormat="1" applyFont="1" applyFill="1" applyBorder="1" applyAlignment="1">
      <alignment vertical="center"/>
    </xf>
    <xf numFmtId="177" fontId="68" fillId="0" borderId="67" xfId="1" applyNumberFormat="1" applyFont="1" applyFill="1" applyBorder="1" applyAlignment="1">
      <alignment vertical="center"/>
    </xf>
    <xf numFmtId="167" fontId="27" fillId="0" borderId="85" xfId="1" applyNumberFormat="1" applyFont="1" applyFill="1" applyBorder="1" applyAlignment="1">
      <alignment vertical="center"/>
    </xf>
    <xf numFmtId="167" fontId="27" fillId="10" borderId="66" xfId="1" applyNumberFormat="1" applyFont="1" applyFill="1" applyBorder="1" applyAlignment="1">
      <alignment vertical="center"/>
    </xf>
    <xf numFmtId="167" fontId="27" fillId="31" borderId="67" xfId="1" applyNumberFormat="1" applyFont="1" applyFill="1" applyBorder="1" applyAlignment="1">
      <alignment vertical="center"/>
    </xf>
    <xf numFmtId="167" fontId="27" fillId="31" borderId="66" xfId="1" applyNumberFormat="1" applyFont="1" applyFill="1" applyBorder="1" applyAlignment="1">
      <alignment vertical="center"/>
    </xf>
    <xf numFmtId="167" fontId="27" fillId="20" borderId="66" xfId="1" applyNumberFormat="1" applyFont="1" applyFill="1" applyBorder="1" applyAlignment="1">
      <alignment vertical="center"/>
    </xf>
    <xf numFmtId="167" fontId="27" fillId="20" borderId="67" xfId="1" applyNumberFormat="1" applyFont="1" applyFill="1" applyBorder="1" applyAlignment="1">
      <alignment vertical="center"/>
    </xf>
    <xf numFmtId="167" fontId="27" fillId="6" borderId="66" xfId="1" applyNumberFormat="1" applyFont="1" applyFill="1" applyBorder="1" applyAlignment="1">
      <alignment vertical="center"/>
    </xf>
    <xf numFmtId="167" fontId="27" fillId="5" borderId="66" xfId="1" applyNumberFormat="1" applyFont="1" applyFill="1" applyBorder="1" applyAlignment="1">
      <alignment vertical="center"/>
    </xf>
    <xf numFmtId="167" fontId="26" fillId="2" borderId="2" xfId="5" quotePrefix="1" applyNumberFormat="1" applyFont="1" applyFill="1" applyBorder="1" applyAlignment="1">
      <alignment horizontal="right" vertical="center" wrapText="1"/>
    </xf>
    <xf numFmtId="164" fontId="27" fillId="2" borderId="2" xfId="1" quotePrefix="1" applyNumberFormat="1" applyFont="1" applyFill="1" applyBorder="1" applyAlignment="1">
      <alignment horizontal="right" vertical="center" wrapText="1"/>
    </xf>
    <xf numFmtId="178" fontId="27" fillId="2" borderId="2" xfId="5" quotePrefix="1" applyNumberFormat="1" applyFont="1" applyFill="1" applyBorder="1" applyAlignment="1">
      <alignment horizontal="right" vertical="center" wrapText="1"/>
    </xf>
    <xf numFmtId="0" fontId="11" fillId="6" borderId="1" xfId="15" applyFont="1" applyFill="1" applyBorder="1" applyAlignment="1">
      <alignment horizontal="center" vertical="center"/>
    </xf>
    <xf numFmtId="0" fontId="11" fillId="6" borderId="13" xfId="15" applyFont="1" applyFill="1" applyBorder="1" applyAlignment="1">
      <alignment horizontal="center" vertical="center"/>
    </xf>
    <xf numFmtId="0" fontId="11" fillId="6" borderId="14" xfId="15" applyFont="1" applyFill="1" applyBorder="1" applyAlignment="1">
      <alignment horizontal="center" vertical="center"/>
    </xf>
    <xf numFmtId="187" fontId="11" fillId="0" borderId="4" xfId="30" applyFont="1" applyBorder="1" applyAlignment="1">
      <alignment horizontal="center" vertical="center" wrapText="1"/>
    </xf>
    <xf numFmtId="187" fontId="11" fillId="0" borderId="17" xfId="30" applyFont="1" applyBorder="1" applyAlignment="1">
      <alignment horizontal="center" vertical="center" wrapText="1"/>
    </xf>
    <xf numFmtId="187" fontId="11" fillId="0" borderId="5" xfId="30" applyFont="1" applyBorder="1" applyAlignment="1">
      <alignment horizontal="center" vertical="center" wrapText="1"/>
    </xf>
    <xf numFmtId="187" fontId="11" fillId="0" borderId="1" xfId="30" applyFont="1" applyBorder="1" applyAlignment="1">
      <alignment horizontal="center" vertical="center"/>
    </xf>
    <xf numFmtId="187" fontId="11" fillId="0" borderId="13" xfId="30" applyFont="1" applyBorder="1" applyAlignment="1">
      <alignment horizontal="center" vertical="center"/>
    </xf>
    <xf numFmtId="187" fontId="11" fillId="8" borderId="1" xfId="30" applyFont="1" applyFill="1" applyBorder="1" applyAlignment="1">
      <alignment horizontal="center" vertical="center"/>
    </xf>
    <xf numFmtId="187" fontId="11" fillId="8" borderId="13" xfId="30" applyFont="1" applyFill="1" applyBorder="1" applyAlignment="1">
      <alignment horizontal="center" vertical="center"/>
    </xf>
    <xf numFmtId="0" fontId="32" fillId="0" borderId="4" xfId="0" quotePrefix="1" applyFont="1" applyBorder="1" applyAlignment="1">
      <alignment horizontal="left" vertical="center" wrapText="1"/>
    </xf>
    <xf numFmtId="0" fontId="32" fillId="0" borderId="17" xfId="0" quotePrefix="1" applyFont="1" applyBorder="1" applyAlignment="1">
      <alignment horizontal="left" vertical="center" wrapText="1"/>
    </xf>
    <xf numFmtId="0" fontId="32" fillId="0" borderId="5" xfId="0" quotePrefix="1" applyFont="1" applyBorder="1" applyAlignment="1">
      <alignment horizontal="left" vertical="center" wrapText="1"/>
    </xf>
    <xf numFmtId="0" fontId="32" fillId="0" borderId="4" xfId="0" applyFont="1" applyBorder="1" applyAlignment="1">
      <alignment horizontal="right" vertical="center" wrapText="1"/>
    </xf>
    <xf numFmtId="0" fontId="32" fillId="0" borderId="17" xfId="0" applyFont="1" applyBorder="1" applyAlignment="1">
      <alignment horizontal="right" vertical="center" wrapText="1"/>
    </xf>
    <xf numFmtId="0" fontId="32" fillId="0" borderId="5" xfId="0" applyFont="1" applyBorder="1" applyAlignment="1">
      <alignment horizontal="right" vertical="center" wrapText="1"/>
    </xf>
    <xf numFmtId="0" fontId="32" fillId="0" borderId="4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3" fillId="17" borderId="4" xfId="0" applyFont="1" applyFill="1" applyBorder="1" applyAlignment="1">
      <alignment horizontal="center" vertical="center" wrapText="1"/>
    </xf>
    <xf numFmtId="0" fontId="33" fillId="17" borderId="5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33" fillId="20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 wrapText="1"/>
    </xf>
    <xf numFmtId="176" fontId="33" fillId="3" borderId="2" xfId="0" applyNumberFormat="1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168" fontId="27" fillId="18" borderId="2" xfId="5" quotePrefix="1" applyNumberFormat="1" applyFont="1" applyFill="1" applyBorder="1" applyAlignment="1">
      <alignment horizontal="right" vertical="center" wrapText="1"/>
    </xf>
    <xf numFmtId="167" fontId="27" fillId="18" borderId="2" xfId="5" quotePrefix="1" applyNumberFormat="1" applyFont="1" applyFill="1" applyBorder="1" applyAlignment="1">
      <alignment horizontal="right" vertical="center" wrapText="1"/>
    </xf>
  </cellXfs>
  <cellStyles count="34">
    <cellStyle name="Comma" xfId="1" builtinId="3"/>
    <cellStyle name="Comma 2" xfId="2"/>
    <cellStyle name="Comma 2 23" xfId="3"/>
    <cellStyle name="Comma 3" xfId="4"/>
    <cellStyle name="Comma 3 2" xfId="5"/>
    <cellStyle name="Comma 3 3" xfId="6"/>
    <cellStyle name="Comma 3 5" xfId="7"/>
    <cellStyle name="Comma 4" xfId="8"/>
    <cellStyle name="Comma 4 2" xfId="9"/>
    <cellStyle name="Comma 4 4" xfId="10"/>
    <cellStyle name="Comma 5" xfId="11"/>
    <cellStyle name="Comma 7" xfId="12"/>
    <cellStyle name="Heading 3 2" xfId="13"/>
    <cellStyle name="Normal" xfId="0" builtinId="0"/>
    <cellStyle name="Normal 10" xfId="14"/>
    <cellStyle name="Normal 13" xfId="15"/>
    <cellStyle name="Normal 14" xfId="16"/>
    <cellStyle name="Normal 16" xfId="17"/>
    <cellStyle name="Normal 16 2" xfId="18"/>
    <cellStyle name="Normal 2" xfId="19"/>
    <cellStyle name="Normal 2 2" xfId="20"/>
    <cellStyle name="Normal 2 3" xfId="21"/>
    <cellStyle name="Normal 2 3 6" xfId="22"/>
    <cellStyle name="Normal 2 3 6 2" xfId="23"/>
    <cellStyle name="Normal 3" xfId="24"/>
    <cellStyle name="Normal 4" xfId="25"/>
    <cellStyle name="Normal 5" xfId="26"/>
    <cellStyle name="Normal 6" xfId="27"/>
    <cellStyle name="Normal 7" xfId="28"/>
    <cellStyle name="Normal 8" xfId="29"/>
    <cellStyle name="Normal_SCHEDULE" xfId="30"/>
    <cellStyle name="Percent" xfId="31" builtinId="5"/>
    <cellStyle name="Percent 2" xfId="32"/>
    <cellStyle name="Percent 3" xfId="33"/>
  </cellStyles>
  <dxfs count="3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scheme val="major"/>
      </font>
      <fill>
        <patternFill patternType="solid">
          <fgColor indexed="64"/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90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vertAlign val="baseline"/>
        <sz val="10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19050</xdr:colOff>
      <xdr:row>2</xdr:row>
      <xdr:rowOff>38100</xdr:rowOff>
    </xdr:to>
    <xdr:pic>
      <xdr:nvPicPr>
        <xdr:cNvPr id="105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19050</xdr:colOff>
      <xdr:row>1</xdr:row>
      <xdr:rowOff>95250</xdr:rowOff>
    </xdr:to>
    <xdr:pic>
      <xdr:nvPicPr>
        <xdr:cNvPr id="2074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19050</xdr:colOff>
      <xdr:row>2</xdr:row>
      <xdr:rowOff>19050</xdr:rowOff>
    </xdr:to>
    <xdr:pic>
      <xdr:nvPicPr>
        <xdr:cNvPr id="309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19050</xdr:colOff>
      <xdr:row>2</xdr:row>
      <xdr:rowOff>28575</xdr:rowOff>
    </xdr:to>
    <xdr:pic>
      <xdr:nvPicPr>
        <xdr:cNvPr id="412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</xdr:colOff>
      <xdr:row>56</xdr:row>
      <xdr:rowOff>60960</xdr:rowOff>
    </xdr:from>
    <xdr:to>
      <xdr:col>18</xdr:col>
      <xdr:colOff>266700</xdr:colOff>
      <xdr:row>57</xdr:row>
      <xdr:rowOff>15240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01CB224-73A1-4BF4-85BD-84B6BE153061}"/>
            </a:ext>
          </a:extLst>
        </xdr:cNvPr>
        <xdr:cNvSpPr/>
      </xdr:nvSpPr>
      <xdr:spPr>
        <a:xfrm>
          <a:off x="10759440" y="9890760"/>
          <a:ext cx="220980" cy="129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MONTHLY/#RE_PLAN/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U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%20%20Rin\aa\tcrt\client\non%20tax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WPP%20-%20Apex%20(Chengdu)\Info%20from%20Apex\DERICKC\TECHN\CMSI\D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HOST-02\Cong%20ty\01%20Tai%20Chinh%20Ke%20Toan\02%20Bao%20Cao\01.Bao%20Cao%20Quan%20Tri\04.Nhom%20quan%20tri\1.Sang\Data%20sub%20&amp;%20thanh%20vien\Subgroup_CPDHCLFTD_2015%20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ngocanhtuan_duytan_com/Documents/HR%20Division/Scorecard/2.%20B&#225;o%20c&#225;o%20Ti&#7871;n%20&#273;&#7897;%20th&#7921;c%20hi&#7879;n/K&#7871;t%20qu&#7843;%20KPI%20042020%20g&#7917;i%20Kh&#225;nh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baoquoc_duytan_com/Documents/B&#193;O%20C&#193;O%20T&#192;I%20CH&#205;NH%20K&#7870;%20TO&#193;N/B&#225;o%20c&#225;o%20KTQT%20T&#7893;ng%20H&#7907;p/B&#225;o%20C&#225;o%20KQKD/ketoantaichinh-KPI-20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nguyenngocanhtuan/OneDrive%20-%20DuyTan%20Plastics/HR%20Division/Scorecard/2.%20B&#225;o%20c&#225;o%20Ti&#7871;n%20&#273;&#7897;%20th&#7921;c%20hi&#7879;n/KPI-BC%20TGD-2020_NNAT%20-%20Thuc%20hien%20(042020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Users/khanhngoc/Desktop/TemplateImport_Human_Resource_Management_Systems_202009041732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hoangpd_duytanrecycling_com/Documents/Hoang%20-%20DTR/Tram/KHNS,%20KPI%203%20Tram/KHNS%202025%20-%20DAI%20LOC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Desktop/Handbook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ales%20Seasonality%20by%20Month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OneDrive%20-%20DuyTan%20Plastics/B&#193;O%20C&#193;O%20T&#192;I%20CH&#205;NH%20K&#7870;%20TO&#193;N/B&#225;o%20c&#225;o%20KTQT%20T&#7893;ng%20H&#7907;p/B&#225;o%20C&#225;o%20KQKD/6.%20Projections/Breakeven%20Point_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Reports\Single%20Measure%20Repor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tranthihuong_dailoc-recycling_vn/Documents/Documents/HUONG%20TRAN/BAO%20CAO/NGAN%20SACH/2026/01.%20DLOC%20-%20NGAN%20SACH%202026/02.%20Form%20k&#7871;%20ho&#7841;ch%20Capex%20-%20B&#7897;%20ph&#7853;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filesvr03\Vinamilk2\BMA%20Advantage\BMA%20Advantage%203\PERFORMANCE%20Advantage\Data%20Files\Dimensi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2%20Year%20Plan%202009-2010\Financial%20Models\FC%202%202008%20&amp;%202-1%20Plan%20-%20NOVEMBE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ce\2008\FC%202008\FC2-2008\UnisonTM%20Report\VN%20FC2%202008%20and%202009%20-%20TM1%20Reports_Sept_2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ervice%20Invoice9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Data%20Files\Dimens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penggehelp\Dhananjay\DOCUME~1\vinitt\LOCALS~1\Temp\basisbeam_december_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etic\c\windows\TEMP\Nov%2020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nhn\Local%20Settings\Temporary%20Internet%20Files\Content.IE5\RB55PX9I\SaoLuu\O%20C\Accouthp\CTMT\HLC\tha\Tai%20Chinh-%20QT-Hala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tranthihuong_dailoc-recycling_vn/Documents/Documents/HUONG%20TRAN/BAO%20CAO/NGAN%20SACH/26/00.%20KHNS%202026%20KN/29.01%20-%20KHNS/DLOC%20-%20NS%20CP%20LUONG%2012.02%20-%20Op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sales3level"/>
      <sheetName val="Macro5"/>
      <sheetName val="Sheet1"/>
      <sheetName val="Sheet1 (2)"/>
      <sheetName val="Sheet2"/>
      <sheetName val="Tax coupon"/>
      <sheetName val="PGMMNG"/>
      <sheetName val="PRO-TOTAL"/>
      <sheetName val="UPC_SKU"/>
      <sheetName val="DDL"/>
      <sheetName val="ตารางคำนวณกระเบื้อง A"/>
      <sheetName val="BAL"/>
      <sheetName val="55555"/>
      <sheetName val="ใบปะหน้าใหม่ Bidding"/>
      <sheetName val="ต้นไม้ทางเท้า"/>
      <sheetName val="SH-E"/>
      <sheetName val="Structure"/>
      <sheetName val="ลูกหนี้(เก่า)"/>
      <sheetName val="stat local"/>
      <sheetName val="Law data"/>
      <sheetName val="4.1CAPEX_Additional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Index"/>
      <sheetName val="Volume Loco May 2015"/>
      <sheetName val="Summary"/>
      <sheetName val="Summary report"/>
      <sheetName val="Performance BP"/>
      <sheetName val="code"/>
      <sheetName val="MyWork"/>
      <sheetName val="data"/>
      <sheetName val="TYPE SD125"/>
      <sheetName val="Drop Down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Bill No. 2 - Carpark"/>
      <sheetName val="sheetNO"/>
      <sheetName val="คำชี้แจง"/>
      <sheetName val="SCG group"/>
      <sheetName val="com"/>
      <sheetName val="List"/>
      <sheetName val="2017"/>
      <sheetName val="43"/>
      <sheetName val="อ้างอิง"/>
      <sheetName val="Chart"/>
      <sheetName val="Comapny Name"/>
      <sheetName val="Company Name"/>
      <sheetName val="Mapping"/>
      <sheetName val="Master"/>
      <sheetName val="Prhd"/>
      <sheetName val="Control"/>
      <sheetName val="Cost center"/>
      <sheetName val="Account code"/>
      <sheetName val="S-Plant"/>
      <sheetName val="Office_plants"/>
      <sheetName val="Sheet3"/>
      <sheetName val="Driver"/>
      <sheetName val="ZPS02"/>
      <sheetName val="I-slab"/>
      <sheetName val="Goal"/>
      <sheetName val="Zone"/>
      <sheetName val="Northeast"/>
      <sheetName val="2018"/>
      <sheetName val="คำอธิบาย"/>
      <sheetName val="PNT-QUOT-#3"/>
      <sheetName val="PNT-P3"/>
      <sheetName val="data validation"/>
      <sheetName val="Sheet5"/>
      <sheetName val="ห้ามลบ"/>
      <sheetName val="Cases Actuals SAP"/>
      <sheetName val="Chilled Vol &amp; GS"/>
      <sheetName val="Master Query_SL"/>
      <sheetName val="Addresses"/>
      <sheetName val="PBSG Severance"/>
      <sheetName val="วัดใต้"/>
      <sheetName val="สาเหตุ Error "/>
      <sheetName val="Table Name"/>
      <sheetName val="FR"/>
      <sheetName val="SCG Chemicals group"/>
      <sheetName val="Ref"/>
      <sheetName val="Config"/>
      <sheetName val="Dont delete!!"/>
      <sheetName val="Vender list"/>
      <sheetName val="Production Queue GB"/>
      <sheetName val="cost center name"/>
      <sheetName val="L410"/>
      <sheetName val="Log CCR TG 3"/>
      <sheetName val="Month"/>
      <sheetName val="DTA"/>
      <sheetName val="2019"/>
      <sheetName val="Assumption"/>
      <sheetName val="Ms"/>
      <sheetName val="Variance"/>
      <sheetName val="Type ถูก House"/>
      <sheetName val="รายชื่อ"/>
      <sheetName val="TB(PY 2016)"/>
      <sheetName val="IS"/>
      <sheetName val="GL"/>
      <sheetName val="Risk Level"/>
      <sheetName val="Risk Category"/>
      <sheetName val="Business"/>
      <sheetName val="DD List"/>
      <sheetName val="Multi Rater"/>
      <sheetName val="#REF"/>
      <sheetName val="Status"/>
      <sheetName val="TP"/>
      <sheetName val="MasterTB"/>
      <sheetName val="F-1"/>
      <sheetName val="P300"/>
      <sheetName val="Materiality"/>
      <sheetName val="ดอกเบี้ย TR2560"/>
      <sheetName val="REPORT"/>
      <sheetName val="ชลทิพย์"/>
      <sheetName val="Trial Balance"/>
      <sheetName val="Reason"/>
      <sheetName val="Dropdown list "/>
      <sheetName val="Accure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Master TB"/>
      <sheetName val="H300"/>
      <sheetName val="F-3"/>
      <sheetName val="K400"/>
      <sheetName val="CF weekly"/>
      <sheetName val="1.CF (M)(Ratchatewee)"/>
      <sheetName val="1.CF (M)(Rama4)"/>
      <sheetName val="1.CF (M) (TL10ph2)"/>
      <sheetName val=""/>
      <sheetName val="BS"/>
      <sheetName val="stair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V1"/>
      <sheetName val="V7 Confirm RPT"/>
      <sheetName val="S300"/>
      <sheetName val="แยกงบ"/>
      <sheetName val="Summary 31Mar'20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beer-indstry"/>
      <sheetName val="2020"/>
      <sheetName val="TTL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Master COA V21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3 Architectural"/>
      <sheetName val="ESS Performance 2020+2021"/>
      <sheetName val="A"/>
      <sheetName val="Reference(do not delete)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Parameters"/>
      <sheetName val="PGM_2LEVYTD"/>
      <sheetName val="LS"/>
      <sheetName val="S330 Increase salary rate"/>
      <sheetName val="Mat"/>
      <sheetName val="MasterBrand"/>
      <sheetName val="data บัญชี"/>
      <sheetName val="ฐานข้อมูล"/>
      <sheetName val="Data (2)"/>
      <sheetName val="masterEO IO"/>
      <sheetName val="กำหนดค่า"/>
      <sheetName val="Employee EN"/>
      <sheetName val="Reference(do_not_delete)"/>
      <sheetName val="発停サイクル表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ไม่ใช้"/>
      <sheetName val="ใช้หน้านี้"/>
      <sheetName val="S-CUVE-2 14 M"/>
      <sheetName val="Mapping account"/>
      <sheetName val="S-CUVE-2_14_M"/>
      <sheetName val="Data_2"/>
      <sheetName val="설계내역서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Discounted Cash Flow"/>
      <sheetName val="6.ข้อมูลวัสดุ-ค่าดำเนิน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Wkgs_BS Lead"/>
      <sheetName val="ZA110 Sal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TT-2"/>
      <sheetName val="코드관리"/>
      <sheetName val="SUM-AIR-Submit"/>
      <sheetName val="KKC Brkdwn"/>
      <sheetName val="SPT vs PHI"/>
      <sheetName val="escon"/>
      <sheetName val="Store"/>
      <sheetName val="JobSetup"/>
      <sheetName val="Proposal Form"/>
      <sheetName val="BQ-Ext  "/>
      <sheetName val="Sch 2"/>
      <sheetName val="Commun"/>
      <sheetName val="NOT"/>
      <sheetName val="DataValidation_NotDelete"/>
      <sheetName val="Validation"/>
      <sheetName val="asset"/>
      <sheetName val="STart"/>
      <sheetName val="TL"/>
      <sheetName val="マスタ"/>
      <sheetName val="5200"/>
      <sheetName val="Demand"/>
      <sheetName val="Occ"/>
      <sheetName val="สรุป"/>
      <sheetName val="interest income from VMI"/>
      <sheetName val="interest payable to PSH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Customer Name"/>
      <sheetName val="Designated P&amp;L"/>
      <sheetName val="PROJECT BRIEF"/>
      <sheetName val="footing"/>
      <sheetName val="upa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สีแถมโซดา"/>
      <sheetName val="Activity Q1"/>
      <sheetName val="Sheet15"/>
      <sheetName val="Drop Down Lists"/>
      <sheetName val="List of Rem Entries - IS"/>
      <sheetName val="Factor F Data"/>
      <sheetName val="PL"/>
      <sheetName val="RE9604"/>
      <sheetName val="PDPC0908"/>
      <sheetName val="Rank"/>
      <sheetName val="TB 1-3"/>
      <sheetName val="J01"/>
      <sheetName val="summary1-2"/>
      <sheetName val="summary1-3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 ANALYSIS FP"/>
      <sheetName val="Info"/>
      <sheetName val="Data (Forecast-m3)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แผนใหม่-BG22 รายเอเย่นต์"/>
      <sheetName val="In AG VS Sub"/>
      <sheetName val="ขน2019"/>
      <sheetName val="ขน2020"/>
      <sheetName val="ขน2021"/>
      <sheetName val="Calendar_นายสรศักดิ์ กล่ำศรี"/>
      <sheetName val="ยอดขาย"/>
      <sheetName val="สรุปโซนโฟกัส TT"/>
      <sheetName val="Analytic Sales&amp;Cost"/>
      <sheetName val="DO"/>
      <sheetName val="磨煤加压"/>
      <sheetName val="มีค 64"/>
      <sheetName val="Vendors Database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slipsumpR"/>
      <sheetName val="TB 10"/>
      <sheetName val="30's-Components"/>
      <sheetName val="Page4"/>
      <sheetName val="Final Summary - Base"/>
      <sheetName val="1B"/>
      <sheetName val="drop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co 10"/>
      <sheetName val="Status Budget"/>
      <sheetName val="Spread"/>
      <sheetName val="5X"/>
      <sheetName val="Utility and Fire flange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3">
          <cell r="BC3" t="str">
            <v>QUOTATION  NO.   :</v>
          </cell>
        </row>
      </sheetData>
      <sheetData sheetId="275">
        <row r="3">
          <cell r="BC3" t="str">
            <v>QUOTATION  NO.   :</v>
          </cell>
        </row>
      </sheetData>
      <sheetData sheetId="276">
        <row r="3">
          <cell r="BC3" t="str">
            <v>QUOTATION  NO.   :</v>
          </cell>
        </row>
      </sheetData>
      <sheetData sheetId="277">
        <row r="3">
          <cell r="BC3" t="str">
            <v>QUOTATION  NO.   :</v>
          </cell>
        </row>
      </sheetData>
      <sheetData sheetId="278">
        <row r="3">
          <cell r="BC3" t="str">
            <v>QUOTATION  NO.   :</v>
          </cell>
        </row>
      </sheetData>
      <sheetData sheetId="279">
        <row r="3">
          <cell r="BC3" t="str">
            <v>QUOTATION  NO.   :</v>
          </cell>
        </row>
      </sheetData>
      <sheetData sheetId="280">
        <row r="3">
          <cell r="BC3" t="str">
            <v>QUOTATION  NO.   :</v>
          </cell>
        </row>
      </sheetData>
      <sheetData sheetId="281">
        <row r="3">
          <cell r="BC3" t="str">
            <v>QUOTATION  NO.   :</v>
          </cell>
        </row>
      </sheetData>
      <sheetData sheetId="282">
        <row r="3">
          <cell r="BC3" t="str">
            <v>QUOTATION  NO.   :</v>
          </cell>
        </row>
      </sheetData>
      <sheetData sheetId="283">
        <row r="3">
          <cell r="BC3" t="str">
            <v>QUOTATION  NO.   :</v>
          </cell>
        </row>
      </sheetData>
      <sheetData sheetId="284">
        <row r="3">
          <cell r="BC3" t="str">
            <v>QUOTATION  NO.   :</v>
          </cell>
        </row>
      </sheetData>
      <sheetData sheetId="285">
        <row r="3">
          <cell r="BC3" t="str">
            <v>QUOTATION  NO.   :</v>
          </cell>
        </row>
      </sheetData>
      <sheetData sheetId="286">
        <row r="3">
          <cell r="BC3" t="str">
            <v>QUOTATION  NO.   :</v>
          </cell>
        </row>
      </sheetData>
      <sheetData sheetId="287">
        <row r="3">
          <cell r="BC3" t="str">
            <v>QUOTATION  NO.   :</v>
          </cell>
        </row>
      </sheetData>
      <sheetData sheetId="288">
        <row r="3">
          <cell r="BC3" t="str">
            <v>QUOTATION  NO.   :</v>
          </cell>
        </row>
      </sheetData>
      <sheetData sheetId="289">
        <row r="3">
          <cell r="BC3" t="str">
            <v>QUOTATION  NO.   :</v>
          </cell>
        </row>
      </sheetData>
      <sheetData sheetId="290">
        <row r="3">
          <cell r="BC3" t="str">
            <v>QUOTATION  NO.   :</v>
          </cell>
        </row>
      </sheetData>
      <sheetData sheetId="291">
        <row r="3">
          <cell r="BC3" t="str">
            <v>QUOTATION  NO.   :</v>
          </cell>
        </row>
      </sheetData>
      <sheetData sheetId="292">
        <row r="3">
          <cell r="BC3" t="str">
            <v>QUOTATION  NO.   :</v>
          </cell>
        </row>
      </sheetData>
      <sheetData sheetId="293">
        <row r="3">
          <cell r="BC3" t="str">
            <v>QUOTATION  NO.   :</v>
          </cell>
        </row>
      </sheetData>
      <sheetData sheetId="294">
        <row r="3">
          <cell r="BC3" t="str">
            <v>QUOTATION  NO.   :</v>
          </cell>
        </row>
      </sheetData>
      <sheetData sheetId="295">
        <row r="3">
          <cell r="BC3" t="str">
            <v>QUOTATION  NO.   :</v>
          </cell>
        </row>
      </sheetData>
      <sheetData sheetId="296">
        <row r="3">
          <cell r="BC3" t="str">
            <v>QUOTATION  NO.   :</v>
          </cell>
        </row>
      </sheetData>
      <sheetData sheetId="297">
        <row r="3">
          <cell r="BC3" t="str">
            <v>QUOTATION  NO.   :</v>
          </cell>
        </row>
      </sheetData>
      <sheetData sheetId="298">
        <row r="3">
          <cell r="BC3" t="str">
            <v>QUOTATION  NO.   :</v>
          </cell>
        </row>
      </sheetData>
      <sheetData sheetId="299">
        <row r="3">
          <cell r="BC3" t="str">
            <v>QUOTATION  NO.   :</v>
          </cell>
        </row>
      </sheetData>
      <sheetData sheetId="300">
        <row r="3">
          <cell r="BC3" t="str">
            <v>QUOTATION  NO.   :</v>
          </cell>
        </row>
      </sheetData>
      <sheetData sheetId="301">
        <row r="3">
          <cell r="BC3" t="str">
            <v>QUOTATION  NO.   :</v>
          </cell>
        </row>
      </sheetData>
      <sheetData sheetId="302">
        <row r="3">
          <cell r="BC3" t="str">
            <v>QUOTATION  NO.   :</v>
          </cell>
        </row>
      </sheetData>
      <sheetData sheetId="303">
        <row r="3">
          <cell r="BC3" t="str">
            <v>QUOTATION  NO.   :</v>
          </cell>
        </row>
      </sheetData>
      <sheetData sheetId="304">
        <row r="3">
          <cell r="BC3" t="str">
            <v>QUOTATION  NO.   :</v>
          </cell>
        </row>
      </sheetData>
      <sheetData sheetId="305">
        <row r="3">
          <cell r="BC3" t="str">
            <v>QUOTATION  NO.   :</v>
          </cell>
        </row>
      </sheetData>
      <sheetData sheetId="306">
        <row r="3">
          <cell r="BC3" t="str">
            <v>QUOTATION  NO.   :</v>
          </cell>
        </row>
      </sheetData>
      <sheetData sheetId="307">
        <row r="3">
          <cell r="BC3" t="str">
            <v>QUOTATION  NO.   :</v>
          </cell>
        </row>
      </sheetData>
      <sheetData sheetId="308">
        <row r="3">
          <cell r="BC3" t="str">
            <v>QUOTATION  NO.   :</v>
          </cell>
        </row>
      </sheetData>
      <sheetData sheetId="309">
        <row r="3">
          <cell r="BC3" t="str">
            <v>QUOTATION  NO.   :</v>
          </cell>
        </row>
      </sheetData>
      <sheetData sheetId="310">
        <row r="3">
          <cell r="BC3" t="str">
            <v>QUOTATION  NO.   :</v>
          </cell>
        </row>
      </sheetData>
      <sheetData sheetId="311">
        <row r="3">
          <cell r="BC3" t="str">
            <v>QUOTATION  NO.   :</v>
          </cell>
        </row>
      </sheetData>
      <sheetData sheetId="312">
        <row r="3">
          <cell r="BC3" t="str">
            <v>QUOTATION  NO.   :</v>
          </cell>
        </row>
      </sheetData>
      <sheetData sheetId="313">
        <row r="3">
          <cell r="BC3" t="str">
            <v>QUOTATION  NO.   :</v>
          </cell>
        </row>
      </sheetData>
      <sheetData sheetId="314">
        <row r="3">
          <cell r="BC3" t="str">
            <v>QUOTATION  NO.   :</v>
          </cell>
        </row>
      </sheetData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>
        <row r="3">
          <cell r="BC3" t="str">
            <v>QUOTATION  NO.   :</v>
          </cell>
        </row>
      </sheetData>
      <sheetData sheetId="334">
        <row r="3">
          <cell r="BC3" t="str">
            <v>QUOTATION  NO.   :</v>
          </cell>
        </row>
      </sheetData>
      <sheetData sheetId="335">
        <row r="3">
          <cell r="BC3" t="str">
            <v>QUOTATION  NO.   :</v>
          </cell>
        </row>
      </sheetData>
      <sheetData sheetId="336">
        <row r="3">
          <cell r="BC3" t="str">
            <v>QUOTATION  NO.   :</v>
          </cell>
        </row>
      </sheetData>
      <sheetData sheetId="337">
        <row r="3">
          <cell r="BC3" t="str">
            <v>QUOTATION  NO.   :</v>
          </cell>
        </row>
      </sheetData>
      <sheetData sheetId="338">
        <row r="3">
          <cell r="BC3" t="str">
            <v>QUOTATION  NO.   :</v>
          </cell>
        </row>
      </sheetData>
      <sheetData sheetId="339">
        <row r="3">
          <cell r="BC3" t="str">
            <v>QUOTATION  NO.   :</v>
          </cell>
        </row>
      </sheetData>
      <sheetData sheetId="340">
        <row r="3">
          <cell r="BC3" t="str">
            <v>QUOTATION  NO.   :</v>
          </cell>
        </row>
      </sheetData>
      <sheetData sheetId="341">
        <row r="3">
          <cell r="BC3" t="str">
            <v>QUOTATION  NO.   :</v>
          </cell>
        </row>
      </sheetData>
      <sheetData sheetId="342">
        <row r="3">
          <cell r="BC3" t="str">
            <v>QUOTATION  NO.   :</v>
          </cell>
        </row>
      </sheetData>
      <sheetData sheetId="343">
        <row r="3">
          <cell r="BC3" t="str">
            <v>QUOTATION  NO.   :</v>
          </cell>
        </row>
      </sheetData>
      <sheetData sheetId="344">
        <row r="3">
          <cell r="BC3" t="str">
            <v>QUOTATION  NO.   :</v>
          </cell>
        </row>
      </sheetData>
      <sheetData sheetId="345">
        <row r="3">
          <cell r="BC3" t="str">
            <v>QUOTATION  NO.   :</v>
          </cell>
        </row>
      </sheetData>
      <sheetData sheetId="346">
        <row r="3">
          <cell r="BC3" t="str">
            <v>QUOTATION  NO.   :</v>
          </cell>
        </row>
      </sheetData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>
        <row r="3">
          <cell r="BC3" t="str">
            <v>QUOTATION  NO.   :</v>
          </cell>
        </row>
      </sheetData>
      <sheetData sheetId="352">
        <row r="3">
          <cell r="BC3" t="str">
            <v>QUOTATION  NO.   :</v>
          </cell>
        </row>
      </sheetData>
      <sheetData sheetId="353">
        <row r="3">
          <cell r="BC3" t="str">
            <v>QUOTATION  NO.   :</v>
          </cell>
        </row>
      </sheetData>
      <sheetData sheetId="354">
        <row r="3">
          <cell r="BC3" t="str">
            <v>QUOTATION  NO.   :</v>
          </cell>
        </row>
      </sheetData>
      <sheetData sheetId="355">
        <row r="3">
          <cell r="BC3" t="str">
            <v>QUOTATION  NO.   :</v>
          </cell>
        </row>
      </sheetData>
      <sheetData sheetId="356">
        <row r="3">
          <cell r="BC3" t="str">
            <v>QUOTATION  NO.   :</v>
          </cell>
        </row>
      </sheetData>
      <sheetData sheetId="357">
        <row r="3">
          <cell r="BC3" t="str">
            <v>QUOTATION  NO.   :</v>
          </cell>
        </row>
      </sheetData>
      <sheetData sheetId="358">
        <row r="3">
          <cell r="BC3" t="str">
            <v>QUOTATION  NO.   :</v>
          </cell>
        </row>
      </sheetData>
      <sheetData sheetId="359">
        <row r="3">
          <cell r="BC3" t="str">
            <v>QUOTATION  NO.   :</v>
          </cell>
        </row>
      </sheetData>
      <sheetData sheetId="360">
        <row r="3">
          <cell r="BC3" t="str">
            <v>QUOTATION  NO.   :</v>
          </cell>
        </row>
      </sheetData>
      <sheetData sheetId="361">
        <row r="3">
          <cell r="BC3" t="str">
            <v>QUOTATION  NO.   :</v>
          </cell>
        </row>
      </sheetData>
      <sheetData sheetId="362">
        <row r="3">
          <cell r="BC3" t="str">
            <v>QUOTATION  NO.   :</v>
          </cell>
        </row>
      </sheetData>
      <sheetData sheetId="363">
        <row r="3">
          <cell r="BC3" t="str">
            <v>QUOTATION  NO.   :</v>
          </cell>
        </row>
      </sheetData>
      <sheetData sheetId="364">
        <row r="3">
          <cell r="BC3" t="str">
            <v>QUOTATION  NO.   :</v>
          </cell>
        </row>
      </sheetData>
      <sheetData sheetId="365">
        <row r="3">
          <cell r="BC3" t="str">
            <v>QUOTATION  NO.   :</v>
          </cell>
        </row>
      </sheetData>
      <sheetData sheetId="366">
        <row r="3">
          <cell r="BC3" t="str">
            <v>QUOTATION  NO.   :</v>
          </cell>
        </row>
      </sheetData>
      <sheetData sheetId="367">
        <row r="3">
          <cell r="BC3" t="str">
            <v>QUOTATION  NO.   :</v>
          </cell>
        </row>
      </sheetData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 refreshError="1"/>
      <sheetData sheetId="373" refreshError="1"/>
      <sheetData sheetId="374" refreshError="1"/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>
        <row r="3">
          <cell r="BC3" t="str">
            <v>QUOTATION  NO.   :</v>
          </cell>
        </row>
      </sheetData>
      <sheetData sheetId="467">
        <row r="3">
          <cell r="BC3" t="str">
            <v>QUOTATION  NO.   :</v>
          </cell>
        </row>
      </sheetData>
      <sheetData sheetId="468">
        <row r="3">
          <cell r="BC3" t="str">
            <v>QUOTATION  NO.   :</v>
          </cell>
        </row>
      </sheetData>
      <sheetData sheetId="469">
        <row r="3">
          <cell r="BC3" t="str">
            <v>QUOTATION  NO.   :</v>
          </cell>
        </row>
      </sheetData>
      <sheetData sheetId="470">
        <row r="3">
          <cell r="BC3" t="str">
            <v>QUOTATION  NO.   :</v>
          </cell>
        </row>
      </sheetData>
      <sheetData sheetId="471">
        <row r="3">
          <cell r="BC3" t="str">
            <v>QUOTATION  NO.   :</v>
          </cell>
        </row>
      </sheetData>
      <sheetData sheetId="472">
        <row r="3">
          <cell r="BC3" t="str">
            <v>QUOTATION  NO.   :</v>
          </cell>
        </row>
      </sheetData>
      <sheetData sheetId="473">
        <row r="3">
          <cell r="BC3" t="str">
            <v>QUOTATION  NO.   :</v>
          </cell>
        </row>
      </sheetData>
      <sheetData sheetId="474">
        <row r="3">
          <cell r="BC3" t="str">
            <v>QUOTATION  NO.   :</v>
          </cell>
        </row>
      </sheetData>
      <sheetData sheetId="475">
        <row r="3">
          <cell r="BC3" t="str">
            <v>QUOTATION  NO.   :</v>
          </cell>
        </row>
      </sheetData>
      <sheetData sheetId="476">
        <row r="3">
          <cell r="BC3" t="str">
            <v>QUOTATION  NO.   :</v>
          </cell>
        </row>
      </sheetData>
      <sheetData sheetId="477">
        <row r="3">
          <cell r="BC3" t="str">
            <v>QUOTATION  NO.   :</v>
          </cell>
        </row>
      </sheetData>
      <sheetData sheetId="478">
        <row r="3">
          <cell r="BC3" t="str">
            <v>QUOTATION  NO.   :</v>
          </cell>
        </row>
      </sheetData>
      <sheetData sheetId="479">
        <row r="3">
          <cell r="BC3" t="str">
            <v>QUOTATION  NO.   :</v>
          </cell>
        </row>
      </sheetData>
      <sheetData sheetId="480">
        <row r="3">
          <cell r="BC3" t="str">
            <v>QUOTATION  NO.   :</v>
          </cell>
        </row>
      </sheetData>
      <sheetData sheetId="481">
        <row r="3">
          <cell r="BC3" t="str">
            <v>QUOTATION  NO.   :</v>
          </cell>
        </row>
      </sheetData>
      <sheetData sheetId="482">
        <row r="3">
          <cell r="BC3" t="str">
            <v>QUOTATION  NO.   :</v>
          </cell>
        </row>
      </sheetData>
      <sheetData sheetId="483">
        <row r="3">
          <cell r="BC3" t="str">
            <v>QUOTATION  NO.   :</v>
          </cell>
        </row>
      </sheetData>
      <sheetData sheetId="484">
        <row r="3">
          <cell r="BC3" t="str">
            <v>QUOTATION  NO.   :</v>
          </cell>
        </row>
      </sheetData>
      <sheetData sheetId="485">
        <row r="3">
          <cell r="BC3" t="str">
            <v>QUOTATION  NO.   :</v>
          </cell>
        </row>
      </sheetData>
      <sheetData sheetId="486">
        <row r="3">
          <cell r="BC3" t="str">
            <v>QUOTATION  NO.   :</v>
          </cell>
        </row>
      </sheetData>
      <sheetData sheetId="487">
        <row r="3">
          <cell r="BC3" t="str">
            <v>QUOTATION  NO.   :</v>
          </cell>
        </row>
      </sheetData>
      <sheetData sheetId="488">
        <row r="3">
          <cell r="BC3" t="str">
            <v>QUOTATION  NO.   :</v>
          </cell>
        </row>
      </sheetData>
      <sheetData sheetId="489">
        <row r="3">
          <cell r="BC3" t="str">
            <v>QUOTATION  NO.   :</v>
          </cell>
        </row>
      </sheetData>
      <sheetData sheetId="490">
        <row r="3">
          <cell r="BC3" t="str">
            <v>QUOTATION  NO.   :</v>
          </cell>
        </row>
      </sheetData>
      <sheetData sheetId="491">
        <row r="3">
          <cell r="BC3" t="str">
            <v>QUOTATION  NO.   :</v>
          </cell>
        </row>
      </sheetData>
      <sheetData sheetId="492">
        <row r="3">
          <cell r="BC3" t="str">
            <v>QUOTATION  NO.   :</v>
          </cell>
        </row>
      </sheetData>
      <sheetData sheetId="493">
        <row r="3">
          <cell r="BC3" t="str">
            <v>QUOTATION  NO.   :</v>
          </cell>
        </row>
      </sheetData>
      <sheetData sheetId="494">
        <row r="3">
          <cell r="BC3" t="str">
            <v>QUOTATION  NO.   :</v>
          </cell>
        </row>
      </sheetData>
      <sheetData sheetId="495">
        <row r="3">
          <cell r="BC3" t="str">
            <v>QUOTATION  NO.   :</v>
          </cell>
        </row>
      </sheetData>
      <sheetData sheetId="496">
        <row r="3">
          <cell r="BC3" t="str">
            <v>QUOTATION  NO.   :</v>
          </cell>
        </row>
      </sheetData>
      <sheetData sheetId="497">
        <row r="3">
          <cell r="BC3" t="str">
            <v>QUOTATION  NO.   :</v>
          </cell>
        </row>
      </sheetData>
      <sheetData sheetId="498">
        <row r="3">
          <cell r="BC3" t="str">
            <v>QUOTATION  NO.   :</v>
          </cell>
        </row>
      </sheetData>
      <sheetData sheetId="499">
        <row r="3">
          <cell r="BC3" t="str">
            <v>QUOTATION  NO.   :</v>
          </cell>
        </row>
      </sheetData>
      <sheetData sheetId="500">
        <row r="3">
          <cell r="BC3" t="str">
            <v>QUOTATION  NO.   :</v>
          </cell>
        </row>
      </sheetData>
      <sheetData sheetId="501">
        <row r="3">
          <cell r="BC3" t="str">
            <v>QUOTATION  NO.   :</v>
          </cell>
        </row>
      </sheetData>
      <sheetData sheetId="502">
        <row r="3">
          <cell r="BC3" t="str">
            <v>QUOTATION  NO.   :</v>
          </cell>
        </row>
      </sheetData>
      <sheetData sheetId="503">
        <row r="3">
          <cell r="BC3" t="str">
            <v>QUOTATION  NO.   :</v>
          </cell>
        </row>
      </sheetData>
      <sheetData sheetId="504">
        <row r="3">
          <cell r="BC3" t="str">
            <v>QUOTATION  NO.   :</v>
          </cell>
        </row>
      </sheetData>
      <sheetData sheetId="505">
        <row r="3">
          <cell r="BC3" t="str">
            <v>QUOTATION  NO.   :</v>
          </cell>
        </row>
      </sheetData>
      <sheetData sheetId="506">
        <row r="3">
          <cell r="BC3" t="str">
            <v>QUOTATION  NO.   :</v>
          </cell>
        </row>
      </sheetData>
      <sheetData sheetId="507">
        <row r="3">
          <cell r="BC3" t="str">
            <v>QUOTATION  NO.   :</v>
          </cell>
        </row>
      </sheetData>
      <sheetData sheetId="508">
        <row r="3">
          <cell r="BC3" t="str">
            <v>QUOTATION  NO.   :</v>
          </cell>
        </row>
      </sheetData>
      <sheetData sheetId="509">
        <row r="3">
          <cell r="BC3" t="str">
            <v>QUOTATION  NO.   :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3">
          <cell r="BC3" t="str">
            <v>QUOTATION  NO.   :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3">
          <cell r="BC3" t="str">
            <v>QUOTATION  NO.   :</v>
          </cell>
        </row>
      </sheetData>
      <sheetData sheetId="540" refreshError="1"/>
      <sheetData sheetId="541" refreshError="1"/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 refreshError="1"/>
      <sheetData sheetId="555" refreshError="1"/>
      <sheetData sheetId="556">
        <row r="3">
          <cell r="BC3" t="str">
            <v>QUOTATION  NO.   :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 refreshError="1"/>
      <sheetData sheetId="565">
        <row r="3">
          <cell r="BC3" t="str">
            <v>QUOTATION  NO.   :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"/>
      <sheetName val="sandd"/>
      <sheetName val="sales"/>
      <sheetName val="prodn"/>
      <sheetName val="Inventory"/>
      <sheetName val="Rebat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BS3"/>
      <sheetName val="INDEX"/>
      <sheetName val="present"/>
      <sheetName val="capacity"/>
      <sheetName val="HL"/>
      <sheetName val="MKT"/>
      <sheetName val="COM-SALES"/>
      <sheetName val="PS-96"/>
      <sheetName val="SALES"/>
      <sheetName val="OTHER"/>
      <sheetName val="PS-@-95"/>
      <sheetName val="CAP"/>
      <sheetName val="ASSCAP"/>
      <sheetName val="detail"/>
      <sheetName val="UPC_SKU"/>
      <sheetName val="MasterList"/>
      <sheetName val="DropdownList"/>
      <sheetName val="4.1CAPEX_Additional"/>
      <sheetName val="Drop Down"/>
      <sheetName val="SCG group"/>
      <sheetName val="novOL2014"/>
      <sheetName val="dropdown"/>
      <sheetName val="data"/>
      <sheetName val="Function"/>
      <sheetName val="Comapny Name"/>
      <sheetName val="List"/>
      <sheetName val="Emplyee Record"/>
      <sheetName val="Master1"/>
      <sheetName val="BLUE"/>
      <sheetName val="Sheet1"/>
      <sheetName val="sales3level"/>
      <sheetName val="703105"/>
      <sheetName val="Est. Budget"/>
      <sheetName val="Sheet4"/>
      <sheetName val="4_1CAPEX_Additional"/>
      <sheetName val="Drop_Down"/>
      <sheetName val="SCG_group"/>
      <sheetName val="Comapny_Name"/>
      <sheetName val="Emplyee_Record"/>
      <sheetName val="Est__Budget"/>
      <sheetName val="MyWork"/>
      <sheetName val="SCG Chemicals group"/>
      <sheetName val="Merter"/>
      <sheetName val="Dropdown list "/>
      <sheetName val="2019"/>
      <sheetName val="4_1CAPEX_Additional1"/>
      <sheetName val="Drop_Down1"/>
      <sheetName val="SCG_group1"/>
      <sheetName val="Comapny_Name1"/>
      <sheetName val="Emplyee_Record1"/>
      <sheetName val="Est__Budget1"/>
      <sheetName val="SCG_Chemicals_group"/>
      <sheetName val="Dropdown_list_"/>
      <sheetName val="List of Note"/>
      <sheetName val="4_1CAPEX_Additional2"/>
      <sheetName val="Drop_Down2"/>
      <sheetName val="SCG_group2"/>
      <sheetName val="Comapny_Name2"/>
      <sheetName val="Emplyee_Record2"/>
      <sheetName val="Est__Budget2"/>
      <sheetName val="SCG_Chemicals_group1"/>
      <sheetName val="Dropdown_list_1"/>
      <sheetName val="List_of_Note"/>
      <sheetName val="การแจ้งเรียกเก็บ"/>
      <sheetName val="Note5_RelatedParties"/>
      <sheetName val="summary"/>
      <sheetName val="LCF"/>
      <sheetName val="1.Form2554"/>
      <sheetName val="2.รายการประกอบ54"/>
      <sheetName val="1.Form2555"/>
      <sheetName val="2.รายการประกอบ55"/>
      <sheetName val="TMFC"/>
      <sheetName val="Export"/>
      <sheetName val="Choose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Note30_Effect Tax Rate Recon"/>
      <sheetName val="4_1CAPEX_Additional3"/>
      <sheetName val="Drop_Down3"/>
      <sheetName val="SCG_group3"/>
      <sheetName val="Comapny_Name3"/>
      <sheetName val="Emplyee_Record3"/>
      <sheetName val="Est__Budget3"/>
      <sheetName val="SCG_Chemicals_group2"/>
      <sheetName val="Dropdown_list_2"/>
      <sheetName val="List_of_Note1"/>
      <sheetName val="1_Form2554"/>
      <sheetName val="2_รายการประกอบ54"/>
      <sheetName val="1_Form2555"/>
      <sheetName val="2_รายการประกอบ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xxxxx"/>
      <sheetName val="64xxxx"/>
      <sheetName val="total"/>
      <sheetName val="12.31.01"/>
      <sheetName val="#REF"/>
      <sheetName val="PLANBS3"/>
      <sheetName val="12_31_01"/>
      <sheetName val="5. Product Attribute"/>
      <sheetName val="คำชี้แจง"/>
      <sheetName val="Code 2"/>
      <sheetName val="Master"/>
      <sheetName val="Sheet1"/>
      <sheetName val="Nov"/>
      <sheetName val="Master1"/>
      <sheetName val="Sheet2"/>
      <sheetName val="S-Plant"/>
      <sheetName val="Wkgs_BS Lead"/>
      <sheetName val="vat"/>
      <sheetName val="OP2020 SSW"/>
      <sheetName val="OP2020 SSW DOM"/>
      <sheetName val="OP2020 SSW EXP"/>
      <sheetName val="W-D"/>
      <sheetName val="W-E"/>
      <sheetName val="20182019"/>
      <sheetName val="Net Mkt"/>
      <sheetName val="W OP1 DOM"/>
      <sheetName val="W EST4M DOM"/>
      <sheetName val="W OP2 EXP"/>
      <sheetName val="W EST4M EXP"/>
      <sheetName val="Cus Group"/>
      <sheetName val="Currency"/>
      <sheetName val="Revised_Base_MTP2020-24"/>
      <sheetName val="note"/>
      <sheetName val="GL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L4"/>
      <sheetName val="Comp"/>
      <sheetName val="Sheet3"/>
      <sheetName val="Monthly Rev."/>
      <sheetName val="Monthly Prod."/>
      <sheetName val="DIL"/>
      <sheetName val="Tongke"/>
      <sheetName val="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H_Sub"/>
      <sheetName val="OH_DUYTAN"/>
      <sheetName val="OH_DUCHOA"/>
      <sheetName val="OH_CLF BD"/>
      <sheetName val="OH_TANDO"/>
      <sheetName val="lailo"/>
      <sheetName val="8118"/>
      <sheetName val="P&amp;L_Subgroup"/>
      <sheetName val="P&amp;L_DUYTAN_CP"/>
      <sheetName val="P&amp;L_DUCHOA"/>
      <sheetName val="P&amp;L_CLFBD"/>
      <sheetName val="P&amp;L_TANDO"/>
      <sheetName val="NS2015_DUCHOA"/>
      <sheetName val="P&amp;L_CLF NS"/>
      <sheetName val="P&amp;L DUC HOA"/>
      <sheetName val="CLFVN"/>
      <sheetName val="LONGAN"/>
      <sheetName val="Chart"/>
      <sheetName val="sosanh"/>
      <sheetName val="Giai trinh-LK"/>
      <sheetName val="Giai trinh-vs T6"/>
      <sheetName val="Linh"/>
      <sheetName val="KM-DUC HOA"/>
      <sheetName val="KM-B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0">
          <cell r="BC10">
            <v>421.42313899999999</v>
          </cell>
        </row>
      </sheetData>
      <sheetData sheetId="8">
        <row r="10">
          <cell r="BC10">
            <v>421.42313899999999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qua"/>
      <sheetName val="Giaitrinh"/>
    </sheetNames>
    <sheetDataSet>
      <sheetData sheetId="0">
        <row r="4">
          <cell r="I4">
            <v>1</v>
          </cell>
          <cell r="J4">
            <v>2</v>
          </cell>
          <cell r="K4">
            <v>3</v>
          </cell>
          <cell r="L4">
            <v>4</v>
          </cell>
          <cell r="M4">
            <v>5</v>
          </cell>
          <cell r="N4">
            <v>6</v>
          </cell>
          <cell r="O4">
            <v>7</v>
          </cell>
          <cell r="P4">
            <v>8</v>
          </cell>
          <cell r="Q4">
            <v>9</v>
          </cell>
          <cell r="R4">
            <v>10</v>
          </cell>
          <cell r="S4">
            <v>11</v>
          </cell>
          <cell r="T4">
            <v>12</v>
          </cell>
          <cell r="U4">
            <v>12</v>
          </cell>
        </row>
        <row r="8">
          <cell r="I8">
            <v>0.30509570947575776</v>
          </cell>
          <cell r="J8">
            <v>0.17494118195736</v>
          </cell>
          <cell r="K8">
            <v>0.17937770828223368</v>
          </cell>
          <cell r="L8">
            <v>0.20976547998515047</v>
          </cell>
          <cell r="M8">
            <v>0.20976543426513672</v>
          </cell>
          <cell r="N8">
            <v>0.20976543426513672</v>
          </cell>
          <cell r="O8">
            <v>0.20976543426513672</v>
          </cell>
          <cell r="P8">
            <v>0.20976543426513672</v>
          </cell>
          <cell r="Q8">
            <v>0.20976543426513672</v>
          </cell>
          <cell r="R8">
            <v>0.20976543426513672</v>
          </cell>
          <cell r="S8">
            <v>0.20976543426513672</v>
          </cell>
          <cell r="T8">
            <v>0.20976543426513672</v>
          </cell>
          <cell r="U8">
            <v>0.20319999999999999</v>
          </cell>
          <cell r="V8">
            <v>0.20319998264312744</v>
          </cell>
          <cell r="W8">
            <v>0.20319998264312744</v>
          </cell>
          <cell r="X8">
            <v>0.20319998264312744</v>
          </cell>
          <cell r="Y8">
            <v>0.20319998264312744</v>
          </cell>
          <cell r="Z8">
            <v>0.20319998264312744</v>
          </cell>
          <cell r="AA8">
            <v>0.20319998264312744</v>
          </cell>
          <cell r="AB8">
            <v>0.20319998264312744</v>
          </cell>
          <cell r="AC8">
            <v>0.20319998264312744</v>
          </cell>
          <cell r="AD8">
            <v>0.20319998264312744</v>
          </cell>
          <cell r="AE8">
            <v>0.20319998264312744</v>
          </cell>
          <cell r="AF8">
            <v>0.20319998264312744</v>
          </cell>
          <cell r="AG8">
            <v>0.20319998264312744</v>
          </cell>
          <cell r="AH8">
            <v>0.20319998264312744</v>
          </cell>
          <cell r="AI8">
            <v>0.20319998264312744</v>
          </cell>
          <cell r="AJ8">
            <v>0.20319998264312744</v>
          </cell>
        </row>
        <row r="9">
          <cell r="I9">
            <v>0.21529697402733283</v>
          </cell>
          <cell r="J9">
            <v>0.22578675784213065</v>
          </cell>
          <cell r="K9">
            <v>0.17095967075561469</v>
          </cell>
          <cell r="L9">
            <v>0.18478708120854356</v>
          </cell>
          <cell r="M9">
            <v>0.18478703498840332</v>
          </cell>
          <cell r="N9">
            <v>0.18478703498840332</v>
          </cell>
          <cell r="O9">
            <v>0.18478703498840332</v>
          </cell>
          <cell r="P9">
            <v>0.18478703498840332</v>
          </cell>
          <cell r="Q9">
            <v>0.18478703498840332</v>
          </cell>
          <cell r="R9">
            <v>0.18478703498840332</v>
          </cell>
          <cell r="S9">
            <v>0.18478703498840332</v>
          </cell>
          <cell r="T9">
            <v>0.18478703498840332</v>
          </cell>
          <cell r="U9">
            <v>0.19670000000000001</v>
          </cell>
          <cell r="V9">
            <v>0.19669997692108154</v>
          </cell>
          <cell r="W9">
            <v>0.19669997692108154</v>
          </cell>
          <cell r="X9">
            <v>0.19669997692108154</v>
          </cell>
          <cell r="Y9">
            <v>0.19669997692108154</v>
          </cell>
          <cell r="Z9">
            <v>0.19669997692108154</v>
          </cell>
          <cell r="AA9">
            <v>0.19669997692108154</v>
          </cell>
          <cell r="AB9">
            <v>0.19669997692108154</v>
          </cell>
          <cell r="AC9">
            <v>0.19669997692108154</v>
          </cell>
          <cell r="AD9">
            <v>0.19669997692108154</v>
          </cell>
          <cell r="AE9">
            <v>0.19669997692108154</v>
          </cell>
          <cell r="AF9">
            <v>0.19669997692108154</v>
          </cell>
          <cell r="AG9">
            <v>0.19669997692108154</v>
          </cell>
          <cell r="AH9">
            <v>0.19669997692108154</v>
          </cell>
          <cell r="AI9">
            <v>0.19669997692108154</v>
          </cell>
          <cell r="AJ9">
            <v>0.19669997692108154</v>
          </cell>
        </row>
        <row r="10"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>
            <v>0.19669997692108154</v>
          </cell>
          <cell r="N10">
            <v>0.19669997692108154</v>
          </cell>
          <cell r="O10">
            <v>0.19669997692108154</v>
          </cell>
          <cell r="P10">
            <v>0.19669997692108154</v>
          </cell>
          <cell r="Q10">
            <v>0.19669997692108154</v>
          </cell>
          <cell r="R10">
            <v>0.19669997692108154</v>
          </cell>
          <cell r="S10">
            <v>0.19669997692108154</v>
          </cell>
          <cell r="T10">
            <v>0.19669997692108154</v>
          </cell>
          <cell r="U10">
            <v>0.19669997692108154</v>
          </cell>
          <cell r="V10">
            <v>0.19669997692108154</v>
          </cell>
          <cell r="W10">
            <v>0.19669997692108154</v>
          </cell>
          <cell r="X10">
            <v>0.19669997692108154</v>
          </cell>
          <cell r="Y10">
            <v>0.19669997692108154</v>
          </cell>
          <cell r="Z10">
            <v>0.19669997692108154</v>
          </cell>
          <cell r="AA10">
            <v>0.19669997692108154</v>
          </cell>
          <cell r="AB10">
            <v>0.19669997692108154</v>
          </cell>
          <cell r="AC10">
            <v>0.19669997692108154</v>
          </cell>
          <cell r="AD10">
            <v>0.19669997692108154</v>
          </cell>
          <cell r="AE10">
            <v>0.19669997692108154</v>
          </cell>
          <cell r="AF10">
            <v>0.19669997692108154</v>
          </cell>
          <cell r="AG10">
            <v>0.19669997692108154</v>
          </cell>
          <cell r="AH10">
            <v>0.19669997692108154</v>
          </cell>
          <cell r="AI10">
            <v>0.19669997692108154</v>
          </cell>
          <cell r="AJ10">
            <v>0.19669997692108154</v>
          </cell>
        </row>
        <row r="11">
          <cell r="I11">
            <v>0.19669997692108154</v>
          </cell>
          <cell r="J11">
            <v>0.19669997692108154</v>
          </cell>
          <cell r="K11">
            <v>0.19669997692108154</v>
          </cell>
          <cell r="L11">
            <v>0.19669997692108154</v>
          </cell>
          <cell r="M11">
            <v>0.19669997692108154</v>
          </cell>
          <cell r="N11">
            <v>0.19669997692108154</v>
          </cell>
          <cell r="O11">
            <v>0.19669997692108154</v>
          </cell>
          <cell r="P11">
            <v>0.19669997692108154</v>
          </cell>
          <cell r="Q11">
            <v>0.19669997692108154</v>
          </cell>
          <cell r="R11">
            <v>0.19669997692108154</v>
          </cell>
          <cell r="S11">
            <v>0.19669997692108154</v>
          </cell>
          <cell r="T11">
            <v>91</v>
          </cell>
          <cell r="U11">
            <v>91</v>
          </cell>
          <cell r="V11">
            <v>91</v>
          </cell>
          <cell r="W11">
            <v>91</v>
          </cell>
          <cell r="X11">
            <v>91</v>
          </cell>
          <cell r="Y11">
            <v>91</v>
          </cell>
          <cell r="Z11">
            <v>91</v>
          </cell>
          <cell r="AA11">
            <v>91</v>
          </cell>
          <cell r="AB11">
            <v>91</v>
          </cell>
          <cell r="AC11">
            <v>91</v>
          </cell>
          <cell r="AD11">
            <v>91</v>
          </cell>
          <cell r="AE11">
            <v>91</v>
          </cell>
          <cell r="AF11">
            <v>91</v>
          </cell>
          <cell r="AG11">
            <v>91</v>
          </cell>
          <cell r="AH11">
            <v>91</v>
          </cell>
          <cell r="AI11">
            <v>91</v>
          </cell>
          <cell r="AJ11">
            <v>91</v>
          </cell>
        </row>
        <row r="12">
          <cell r="I12">
            <v>0</v>
          </cell>
          <cell r="J12">
            <v>1</v>
          </cell>
          <cell r="K12">
            <v>2</v>
          </cell>
          <cell r="L12">
            <v>5</v>
          </cell>
          <cell r="M12">
            <v>5</v>
          </cell>
          <cell r="N12">
            <v>5</v>
          </cell>
          <cell r="O12">
            <v>5</v>
          </cell>
          <cell r="P12">
            <v>5</v>
          </cell>
          <cell r="Q12">
            <v>5</v>
          </cell>
          <cell r="R12">
            <v>5</v>
          </cell>
          <cell r="S12">
            <v>5</v>
          </cell>
          <cell r="T12">
            <v>5</v>
          </cell>
          <cell r="U12">
            <v>3</v>
          </cell>
          <cell r="V12">
            <v>2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>
            <v>2</v>
          </cell>
          <cell r="AH12">
            <v>2</v>
          </cell>
          <cell r="AI12">
            <v>2</v>
          </cell>
          <cell r="AJ12">
            <v>2</v>
          </cell>
        </row>
        <row r="13">
          <cell r="I13">
            <v>2</v>
          </cell>
          <cell r="J13">
            <v>2</v>
          </cell>
          <cell r="K13">
            <v>3</v>
          </cell>
          <cell r="L13">
            <v>5</v>
          </cell>
          <cell r="M13">
            <v>8</v>
          </cell>
          <cell r="N13">
            <v>9</v>
          </cell>
          <cell r="O13">
            <v>12</v>
          </cell>
          <cell r="P13">
            <v>13</v>
          </cell>
          <cell r="Q13">
            <v>14</v>
          </cell>
          <cell r="R13">
            <v>15</v>
          </cell>
          <cell r="S13">
            <v>15</v>
          </cell>
          <cell r="T13">
            <v>15</v>
          </cell>
          <cell r="U13">
            <v>5</v>
          </cell>
          <cell r="V13">
            <v>5</v>
          </cell>
          <cell r="W13">
            <v>5</v>
          </cell>
          <cell r="X13">
            <v>5</v>
          </cell>
          <cell r="Y13">
            <v>5</v>
          </cell>
          <cell r="Z13">
            <v>5</v>
          </cell>
          <cell r="AA13">
            <v>5</v>
          </cell>
          <cell r="AB13">
            <v>5</v>
          </cell>
          <cell r="AC13">
            <v>5</v>
          </cell>
          <cell r="AD13">
            <v>5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5</v>
          </cell>
          <cell r="AJ13">
            <v>5</v>
          </cell>
        </row>
        <row r="14"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>
            <v>5</v>
          </cell>
          <cell r="N14">
            <v>5</v>
          </cell>
          <cell r="O14">
            <v>5</v>
          </cell>
          <cell r="P14">
            <v>5</v>
          </cell>
          <cell r="Q14">
            <v>5</v>
          </cell>
          <cell r="R14">
            <v>5</v>
          </cell>
          <cell r="S14">
            <v>5</v>
          </cell>
          <cell r="T14">
            <v>5</v>
          </cell>
          <cell r="U14">
            <v>5</v>
          </cell>
          <cell r="V14">
            <v>5</v>
          </cell>
          <cell r="W14">
            <v>5</v>
          </cell>
          <cell r="X14">
            <v>5</v>
          </cell>
          <cell r="Y14">
            <v>5</v>
          </cell>
          <cell r="Z14">
            <v>5</v>
          </cell>
          <cell r="AA14">
            <v>5</v>
          </cell>
          <cell r="AB14">
            <v>5</v>
          </cell>
          <cell r="AC14">
            <v>5</v>
          </cell>
          <cell r="AD14">
            <v>5</v>
          </cell>
          <cell r="AE14">
            <v>5</v>
          </cell>
          <cell r="AF14">
            <v>5</v>
          </cell>
          <cell r="AG14">
            <v>5</v>
          </cell>
          <cell r="AH14">
            <v>5</v>
          </cell>
          <cell r="AI14">
            <v>5</v>
          </cell>
          <cell r="AJ14">
            <v>5</v>
          </cell>
        </row>
        <row r="15">
          <cell r="I15">
            <v>5</v>
          </cell>
          <cell r="J15">
            <v>5</v>
          </cell>
          <cell r="K15">
            <v>5</v>
          </cell>
          <cell r="L15">
            <v>5</v>
          </cell>
          <cell r="M15">
            <v>0.9</v>
          </cell>
          <cell r="N15">
            <v>0.9</v>
          </cell>
          <cell r="O15">
            <v>0.9</v>
          </cell>
          <cell r="P15">
            <v>0.9</v>
          </cell>
          <cell r="Q15">
            <v>0.9</v>
          </cell>
          <cell r="R15">
            <v>0.9</v>
          </cell>
          <cell r="S15">
            <v>0.9</v>
          </cell>
          <cell r="T15">
            <v>0.9</v>
          </cell>
          <cell r="U15">
            <v>0.89999961853027344</v>
          </cell>
          <cell r="V15">
            <v>0.89999961853027344</v>
          </cell>
          <cell r="W15">
            <v>0.89999961853027344</v>
          </cell>
          <cell r="X15">
            <v>0.89999961853027344</v>
          </cell>
          <cell r="Y15">
            <v>0.89999961853027344</v>
          </cell>
          <cell r="Z15">
            <v>0.89999961853027344</v>
          </cell>
          <cell r="AA15">
            <v>0.89999961853027344</v>
          </cell>
          <cell r="AB15">
            <v>0.89999961853027344</v>
          </cell>
          <cell r="AC15">
            <v>0.89999961853027344</v>
          </cell>
          <cell r="AD15">
            <v>0.89999961853027344</v>
          </cell>
          <cell r="AE15">
            <v>0.89999961853027344</v>
          </cell>
          <cell r="AF15">
            <v>0.89999961853027344</v>
          </cell>
          <cell r="AG15">
            <v>0.89999961853027344</v>
          </cell>
          <cell r="AH15">
            <v>0.89999961853027344</v>
          </cell>
          <cell r="AI15">
            <v>0.89999961853027344</v>
          </cell>
          <cell r="AJ15">
            <v>0.89999961853027344</v>
          </cell>
        </row>
        <row r="16"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>
            <v>0.89999961853027344</v>
          </cell>
          <cell r="N16">
            <v>0.89999961853027344</v>
          </cell>
          <cell r="O16">
            <v>0.89999961853027344</v>
          </cell>
          <cell r="P16">
            <v>0.89999961853027344</v>
          </cell>
          <cell r="Q16">
            <v>0.89999961853027344</v>
          </cell>
          <cell r="R16">
            <v>0.89999961853027344</v>
          </cell>
          <cell r="S16">
            <v>0.89999961853027344</v>
          </cell>
          <cell r="T16">
            <v>0.89999961853027344</v>
          </cell>
          <cell r="U16">
            <v>0.89999961853027344</v>
          </cell>
          <cell r="V16">
            <v>0.89999961853027344</v>
          </cell>
          <cell r="W16">
            <v>0.89999961853027344</v>
          </cell>
          <cell r="X16">
            <v>0.89999961853027344</v>
          </cell>
          <cell r="Y16">
            <v>0.89999961853027344</v>
          </cell>
          <cell r="Z16">
            <v>0.89999961853027344</v>
          </cell>
          <cell r="AA16">
            <v>0.89999961853027344</v>
          </cell>
          <cell r="AB16">
            <v>0.89999961853027344</v>
          </cell>
          <cell r="AC16">
            <v>0.89999961853027344</v>
          </cell>
          <cell r="AD16">
            <v>0.89999961853027344</v>
          </cell>
          <cell r="AE16">
            <v>0.89999961853027344</v>
          </cell>
          <cell r="AF16">
            <v>0.89999961853027344</v>
          </cell>
          <cell r="AG16">
            <v>0.89999961853027344</v>
          </cell>
          <cell r="AH16">
            <v>0.89999961853027344</v>
          </cell>
          <cell r="AI16">
            <v>0.89999961853027344</v>
          </cell>
          <cell r="AJ16">
            <v>0.89999961853027344</v>
          </cell>
        </row>
        <row r="17">
          <cell r="I17">
            <v>0.9</v>
          </cell>
          <cell r="J17">
            <v>0.9</v>
          </cell>
          <cell r="K17">
            <v>0.9</v>
          </cell>
          <cell r="L17">
            <v>0.9</v>
          </cell>
          <cell r="M17">
            <v>0.9</v>
          </cell>
          <cell r="N17">
            <v>0.9</v>
          </cell>
          <cell r="O17">
            <v>0.9</v>
          </cell>
          <cell r="P17">
            <v>0.9</v>
          </cell>
          <cell r="Q17">
            <v>0.9</v>
          </cell>
          <cell r="R17">
            <v>0.9</v>
          </cell>
          <cell r="S17">
            <v>0.9</v>
          </cell>
          <cell r="T17">
            <v>0.9</v>
          </cell>
          <cell r="U17">
            <v>0.89999961853027344</v>
          </cell>
          <cell r="V17">
            <v>0.89999961853027344</v>
          </cell>
          <cell r="W17">
            <v>0.89999961853027344</v>
          </cell>
          <cell r="X17">
            <v>0.89999961853027344</v>
          </cell>
          <cell r="Y17">
            <v>0.89999961853027344</v>
          </cell>
          <cell r="Z17">
            <v>0.89999961853027344</v>
          </cell>
          <cell r="AA17">
            <v>0.89999961853027344</v>
          </cell>
          <cell r="AB17">
            <v>0.89999961853027344</v>
          </cell>
          <cell r="AC17">
            <v>0.89999961853027344</v>
          </cell>
          <cell r="AD17">
            <v>0.89999961853027344</v>
          </cell>
          <cell r="AE17">
            <v>0.89999961853027344</v>
          </cell>
          <cell r="AF17">
            <v>0.89999961853027344</v>
          </cell>
          <cell r="AG17">
            <v>0.89999961853027344</v>
          </cell>
          <cell r="AH17">
            <v>0.89999961853027344</v>
          </cell>
          <cell r="AI17">
            <v>0.89999961853027344</v>
          </cell>
          <cell r="AJ17">
            <v>0.89999961853027344</v>
          </cell>
        </row>
        <row r="18"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>
            <v>0.89999961853027344</v>
          </cell>
          <cell r="N18">
            <v>0.89999961853027344</v>
          </cell>
          <cell r="O18">
            <v>0.89999961853027344</v>
          </cell>
          <cell r="P18">
            <v>0.89999961853027344</v>
          </cell>
          <cell r="Q18">
            <v>0.89999961853027344</v>
          </cell>
          <cell r="R18">
            <v>0.89999961853027344</v>
          </cell>
          <cell r="S18">
            <v>0.89999961853027344</v>
          </cell>
          <cell r="T18">
            <v>0.89999961853027344</v>
          </cell>
          <cell r="U18">
            <v>0.89999961853027344</v>
          </cell>
          <cell r="V18">
            <v>0.89999961853027344</v>
          </cell>
          <cell r="W18">
            <v>0.89999961853027344</v>
          </cell>
          <cell r="X18">
            <v>0.89999961853027344</v>
          </cell>
          <cell r="Y18">
            <v>0.89999961853027344</v>
          </cell>
          <cell r="Z18">
            <v>0.89999961853027344</v>
          </cell>
          <cell r="AA18">
            <v>0.89999961853027344</v>
          </cell>
          <cell r="AB18">
            <v>0.89999961853027344</v>
          </cell>
          <cell r="AC18">
            <v>0.89999961853027344</v>
          </cell>
          <cell r="AD18">
            <v>0.89999961853027344</v>
          </cell>
          <cell r="AE18">
            <v>0.89999961853027344</v>
          </cell>
          <cell r="AF18">
            <v>0.89999961853027344</v>
          </cell>
          <cell r="AG18">
            <v>0.89999961853027344</v>
          </cell>
          <cell r="AH18">
            <v>0.89999961853027344</v>
          </cell>
          <cell r="AI18">
            <v>0.89999961853027344</v>
          </cell>
          <cell r="AJ18">
            <v>0.89999961853027344</v>
          </cell>
        </row>
        <row r="19">
          <cell r="I19">
            <v>0.89999961853027344</v>
          </cell>
          <cell r="J19">
            <v>0.89999961853027344</v>
          </cell>
          <cell r="K19">
            <v>0.89999961853027344</v>
          </cell>
          <cell r="L19">
            <v>0.89999961853027344</v>
          </cell>
          <cell r="M19">
            <v>0.89999961853027344</v>
          </cell>
          <cell r="N19">
            <v>0.2</v>
          </cell>
          <cell r="O19">
            <v>0.19999992847442627</v>
          </cell>
          <cell r="P19">
            <v>0.19999992847442627</v>
          </cell>
          <cell r="Q19">
            <v>0.4</v>
          </cell>
          <cell r="R19">
            <v>0.39999985694885254</v>
          </cell>
          <cell r="S19">
            <v>0.39999985694885254</v>
          </cell>
          <cell r="T19">
            <v>0.5</v>
          </cell>
          <cell r="U19">
            <v>0.5</v>
          </cell>
          <cell r="V19">
            <v>0.5</v>
          </cell>
          <cell r="W19">
            <v>0.5</v>
          </cell>
          <cell r="X19">
            <v>0.5</v>
          </cell>
          <cell r="Y19">
            <v>0.5</v>
          </cell>
          <cell r="Z19">
            <v>0.5</v>
          </cell>
          <cell r="AA19">
            <v>0.5</v>
          </cell>
          <cell r="AB19">
            <v>0.5</v>
          </cell>
          <cell r="AC19">
            <v>0.5</v>
          </cell>
          <cell r="AD19">
            <v>0.5</v>
          </cell>
          <cell r="AE19">
            <v>0.5</v>
          </cell>
          <cell r="AF19">
            <v>0.5</v>
          </cell>
          <cell r="AG19">
            <v>0.5</v>
          </cell>
          <cell r="AH19">
            <v>0.5</v>
          </cell>
          <cell r="AI19">
            <v>0.5</v>
          </cell>
          <cell r="AJ19">
            <v>0.5</v>
          </cell>
        </row>
        <row r="20"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>
            <v>0.5</v>
          </cell>
          <cell r="N20">
            <v>0.5</v>
          </cell>
          <cell r="O20">
            <v>0.5</v>
          </cell>
          <cell r="P20">
            <v>0.5</v>
          </cell>
          <cell r="Q20">
            <v>0.5</v>
          </cell>
          <cell r="R20">
            <v>0.5</v>
          </cell>
          <cell r="S20">
            <v>0.5</v>
          </cell>
          <cell r="T20">
            <v>0.5</v>
          </cell>
          <cell r="U20">
            <v>0.5</v>
          </cell>
          <cell r="V20">
            <v>0.5</v>
          </cell>
          <cell r="W20">
            <v>0.5</v>
          </cell>
          <cell r="X20">
            <v>0.5</v>
          </cell>
          <cell r="Y20">
            <v>0.5</v>
          </cell>
          <cell r="Z20">
            <v>0.5</v>
          </cell>
          <cell r="AA20">
            <v>0.5</v>
          </cell>
          <cell r="AB20">
            <v>0.5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0.5</v>
          </cell>
          <cell r="AI20">
            <v>0.5</v>
          </cell>
          <cell r="AJ20">
            <v>0.5</v>
          </cell>
        </row>
        <row r="21">
          <cell r="I21">
            <v>0.5</v>
          </cell>
          <cell r="J21">
            <v>0.5</v>
          </cell>
          <cell r="K21">
            <v>0.5</v>
          </cell>
          <cell r="L21">
            <v>0.5</v>
          </cell>
          <cell r="M21">
            <v>0.5</v>
          </cell>
          <cell r="N21">
            <v>0.3</v>
          </cell>
          <cell r="O21">
            <v>0.29999995231628418</v>
          </cell>
          <cell r="P21">
            <v>0.29999995231628418</v>
          </cell>
          <cell r="Q21">
            <v>0.3</v>
          </cell>
          <cell r="R21">
            <v>0.29999995231628418</v>
          </cell>
          <cell r="S21">
            <v>0.29999995231628418</v>
          </cell>
          <cell r="T21">
            <v>0.2</v>
          </cell>
          <cell r="U21">
            <v>0.19999992847442627</v>
          </cell>
          <cell r="V21">
            <v>0.19999992847442627</v>
          </cell>
          <cell r="W21">
            <v>0.19999992847442627</v>
          </cell>
          <cell r="X21">
            <v>0.19999992847442627</v>
          </cell>
          <cell r="Y21">
            <v>0.19999992847442627</v>
          </cell>
          <cell r="Z21">
            <v>0.19999992847442627</v>
          </cell>
          <cell r="AA21">
            <v>0.19999992847442627</v>
          </cell>
          <cell r="AB21">
            <v>0.19999992847442627</v>
          </cell>
          <cell r="AC21">
            <v>0.19999992847442627</v>
          </cell>
          <cell r="AD21">
            <v>0.19999992847442627</v>
          </cell>
          <cell r="AE21">
            <v>0.19999992847442627</v>
          </cell>
          <cell r="AF21">
            <v>0.19999992847442627</v>
          </cell>
          <cell r="AG21">
            <v>0.19999992847442627</v>
          </cell>
          <cell r="AH21">
            <v>0.19999992847442627</v>
          </cell>
          <cell r="AI21">
            <v>0.19999992847442627</v>
          </cell>
          <cell r="AJ21">
            <v>0.19999992847442627</v>
          </cell>
        </row>
        <row r="22"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>
            <v>0.19999992847442627</v>
          </cell>
          <cell r="N22">
            <v>0.19999992847442627</v>
          </cell>
          <cell r="O22">
            <v>0.19999992847442627</v>
          </cell>
          <cell r="P22">
            <v>0.19999992847442627</v>
          </cell>
          <cell r="Q22">
            <v>0.19999992847442627</v>
          </cell>
          <cell r="R22">
            <v>0.19999992847442627</v>
          </cell>
          <cell r="S22">
            <v>0.19999992847442627</v>
          </cell>
          <cell r="T22">
            <v>0.19999992847442627</v>
          </cell>
          <cell r="U22">
            <v>0.19999992847442627</v>
          </cell>
          <cell r="V22">
            <v>0.19999992847442627</v>
          </cell>
          <cell r="W22">
            <v>0.19999992847442627</v>
          </cell>
          <cell r="X22">
            <v>0.19999992847442627</v>
          </cell>
          <cell r="Y22">
            <v>0.19999992847442627</v>
          </cell>
          <cell r="Z22">
            <v>0.19999992847442627</v>
          </cell>
          <cell r="AA22">
            <v>0.19999992847442627</v>
          </cell>
          <cell r="AB22">
            <v>0.19999992847442627</v>
          </cell>
          <cell r="AC22">
            <v>0.19999992847442627</v>
          </cell>
          <cell r="AD22">
            <v>0.19999992847442627</v>
          </cell>
          <cell r="AE22">
            <v>0.19999992847442627</v>
          </cell>
          <cell r="AF22">
            <v>0.19999992847442627</v>
          </cell>
          <cell r="AG22">
            <v>0.19999992847442627</v>
          </cell>
          <cell r="AH22">
            <v>0.19999992847442627</v>
          </cell>
          <cell r="AI22">
            <v>0.19999992847442627</v>
          </cell>
          <cell r="AJ22">
            <v>0.19999992847442627</v>
          </cell>
        </row>
        <row r="23">
          <cell r="I23">
            <v>0.19999992847442627</v>
          </cell>
          <cell r="J23">
            <v>0.19999992847442627</v>
          </cell>
          <cell r="K23">
            <v>0.19999992847442627</v>
          </cell>
          <cell r="L23">
            <v>0.19999992847442627</v>
          </cell>
          <cell r="M23">
            <v>0.19999992847442627</v>
          </cell>
          <cell r="N23">
            <v>0.65</v>
          </cell>
          <cell r="O23">
            <v>0.64999961853027344</v>
          </cell>
          <cell r="P23">
            <v>0.64999961853027344</v>
          </cell>
          <cell r="Q23">
            <v>0.64999961853027344</v>
          </cell>
          <cell r="R23">
            <v>0.64999961853027344</v>
          </cell>
          <cell r="S23">
            <v>0.64999961853027344</v>
          </cell>
          <cell r="T23">
            <v>0.65</v>
          </cell>
          <cell r="U23">
            <v>0.64999961853027344</v>
          </cell>
          <cell r="V23">
            <v>0.64999961853027344</v>
          </cell>
          <cell r="W23">
            <v>0.64999961853027344</v>
          </cell>
          <cell r="X23">
            <v>0.64999961853027344</v>
          </cell>
          <cell r="Y23">
            <v>0.64999961853027344</v>
          </cell>
          <cell r="Z23">
            <v>0.64999961853027344</v>
          </cell>
          <cell r="AA23">
            <v>0.64999961853027344</v>
          </cell>
          <cell r="AB23">
            <v>0.64999961853027344</v>
          </cell>
          <cell r="AC23">
            <v>0.64999961853027344</v>
          </cell>
          <cell r="AD23">
            <v>0.64999961853027344</v>
          </cell>
          <cell r="AE23">
            <v>0.64999961853027344</v>
          </cell>
          <cell r="AF23">
            <v>0.64999961853027344</v>
          </cell>
          <cell r="AG23">
            <v>0.64999961853027344</v>
          </cell>
          <cell r="AH23">
            <v>0.64999961853027344</v>
          </cell>
          <cell r="AI23">
            <v>0.64999961853027344</v>
          </cell>
          <cell r="AJ23">
            <v>0.64999961853027344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ml"/>
      <sheetName val="Ketqua"/>
      <sheetName val="Giaitrinh"/>
      <sheetName val="Kehoachchitiet"/>
      <sheetName val="Dulieu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ml"/>
      <sheetName val="1. HR Scorecard"/>
      <sheetName val="2. Scorecard ca nhan- da ky"/>
      <sheetName val="Scorecard cá nhân"/>
      <sheetName val="Ketqua"/>
      <sheetName val="Giaitrinh"/>
      <sheetName val="KHHD- M1K2"/>
      <sheetName val="KHHD- M4K1"/>
      <sheetName val="KHHD- M5K1"/>
      <sheetName val="KHHD- M5K2"/>
      <sheetName val="PDA m1k2"/>
      <sheetName val="PDA m3k2"/>
      <sheetName val="PDA m5k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"/>
      <sheetName val="CompanyCode"/>
      <sheetName val="DivisionCode"/>
      <sheetName val="DeptCode"/>
      <sheetName val="SectionCode"/>
      <sheetName val="JobTileCode"/>
      <sheetName val="Sheet2"/>
      <sheetName val="Sheet3"/>
    </sheetNames>
    <sheetDataSet>
      <sheetData sheetId="0"/>
      <sheetData sheetId="1">
        <row r="2">
          <cell r="A2" t="str">
            <v>CT01</v>
          </cell>
        </row>
        <row r="3">
          <cell r="A3" t="str">
            <v>CT04</v>
          </cell>
        </row>
        <row r="4">
          <cell r="A4" t="str">
            <v>CT05</v>
          </cell>
        </row>
        <row r="5">
          <cell r="A5" t="str">
            <v>CT03</v>
          </cell>
        </row>
      </sheetData>
      <sheetData sheetId="2">
        <row r="2">
          <cell r="A2" t="str">
            <v>DTLA</v>
          </cell>
        </row>
      </sheetData>
      <sheetData sheetId="3">
        <row r="2">
          <cell r="A2" t="str">
            <v>BGD</v>
          </cell>
        </row>
      </sheetData>
      <sheetData sheetId="4">
        <row r="2">
          <cell r="A2" t="str">
            <v>DTLA-HNS-BV</v>
          </cell>
        </row>
      </sheetData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CTY"/>
      <sheetName val="1.HUONGDAN"/>
      <sheetName val="2.GIADINH"/>
      <sheetName val="3.BCKQKD (2)"/>
      <sheetName val="3.BCKQKD"/>
      <sheetName val="Hoa von"/>
      <sheetName val="4.CAPEX"/>
      <sheetName val="5.NHANSU"/>
      <sheetName val="4.DOANH THU"/>
      <sheetName val="5.1.1.CPVNL"/>
      <sheetName val="5.1.2-1.3.CPSX"/>
      <sheetName val="1.Doanh thu "/>
      <sheetName val="CP NVL"/>
      <sheetName val="6.CPBH"/>
      <sheetName val="7.CPQL"/>
      <sheetName val="8.CPLAIVAY"/>
      <sheetName val="9. DTTAICHINH"/>
      <sheetName val="10.12.24"/>
      <sheetName val="09.12.24"/>
      <sheetName val="BANG TINH LUONG THOI VU"/>
      <sheetName val="CP SXC 2023"/>
      <sheetName val="CP SXC 10.2024"/>
      <sheetName val="CPSX 2025"/>
      <sheetName val="Gia mua - GB"/>
      <sheetName val="BOM"/>
      <sheetName val="CP THEO SL"/>
      <sheetName val="CP LUONG"/>
      <sheetName val="PBO 214"/>
      <sheetName val="PBO 242 2024"/>
      <sheetName val="TONG HOP HD"/>
    </sheetNames>
    <sheetDataSet>
      <sheetData sheetId="0">
        <row r="6">
          <cell r="D6" t="str">
            <v>Tên Công ty</v>
          </cell>
        </row>
        <row r="7">
          <cell r="D7" t="str">
            <v>MIDA</v>
          </cell>
        </row>
        <row r="8">
          <cell r="D8" t="str">
            <v>DUY PHONG</v>
          </cell>
        </row>
        <row r="9">
          <cell r="D9" t="str">
            <v>NATEC</v>
          </cell>
        </row>
        <row r="10">
          <cell r="D10" t="str">
            <v>PLENMA</v>
          </cell>
        </row>
        <row r="11">
          <cell r="D11" t="str">
            <v>PLASCENE</v>
          </cell>
        </row>
        <row r="12">
          <cell r="D12" t="str">
            <v>TNHH NHỰA DUY TÂN</v>
          </cell>
        </row>
        <row r="13">
          <cell r="D13" t="str">
            <v>TNHH DUYTAN</v>
          </cell>
        </row>
        <row r="14">
          <cell r="D14" t="str">
            <v>DTG</v>
          </cell>
        </row>
        <row r="15">
          <cell r="D15" t="str">
            <v>ABC VN</v>
          </cell>
        </row>
        <row r="16">
          <cell r="D16" t="str">
            <v>DUYTAN TÁI CHẾ</v>
          </cell>
        </row>
        <row r="17">
          <cell r="D17" t="str">
            <v>ĐẠI LỘC</v>
          </cell>
        </row>
        <row r="18">
          <cell r="D18" t="str">
            <v>KHÁNH NGA</v>
          </cell>
        </row>
        <row r="19">
          <cell r="D19" t="str">
            <v>ĐỒNG LÂM</v>
          </cell>
        </row>
        <row r="20">
          <cell r="D20" t="str">
            <v>TÂN ĐẠI PHÁT</v>
          </cell>
        </row>
        <row r="21">
          <cell r="D21" t="str">
            <v>TÂN LỢI PHÁT</v>
          </cell>
        </row>
        <row r="22">
          <cell r="D22" t="str">
            <v>CÁT VÂN</v>
          </cell>
        </row>
        <row r="23">
          <cell r="D23" t="str">
            <v>THẠNH PHÁT</v>
          </cell>
        </row>
        <row r="24">
          <cell r="D24" t="str">
            <v>TAN BÌNH GROUP</v>
          </cell>
        </row>
        <row r="25">
          <cell r="D25" t="str">
            <v>BV ĐÀ NẴNG</v>
          </cell>
        </row>
        <row r="26">
          <cell r="D26" t="str">
            <v>YẾN NHẤT VƯƠNG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Checklist"/>
      <sheetName val="Handbook"/>
    </sheetNames>
    <definedNames>
      <definedName name="Data.Top.Left"/>
    </defined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Seasonality by Month"/>
      <sheetName val="About JaxWorks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even Analysis"/>
      <sheetName val="P&amp;L"/>
      <sheetName val="P&amp;L Old"/>
      <sheetName val="P&amp;L (2)"/>
      <sheetName val="Sheet2"/>
      <sheetName val="Showroom"/>
    </sheetNames>
    <sheetDataSet>
      <sheetData sheetId="0">
        <row r="4">
          <cell r="F4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gle Measure Analysis"/>
    </sheetNames>
    <sheetDataSet>
      <sheetData sheetId="0">
        <row r="22">
          <cell r="P22" t="str">
            <v>%.%</v>
          </cell>
        </row>
        <row r="29">
          <cell r="B29">
            <v>0.9539249146757679</v>
          </cell>
          <cell r="C29">
            <v>0.93386243386243384</v>
          </cell>
          <cell r="D29">
            <v>0.88349514563106801</v>
          </cell>
          <cell r="E29">
            <v>0.72990654205607475</v>
          </cell>
          <cell r="F29">
            <v>0.75763962065331925</v>
          </cell>
          <cell r="G29">
            <v>0.80712625871417509</v>
          </cell>
          <cell r="H29">
            <v>0.9043956043956044</v>
          </cell>
          <cell r="I29">
            <v>0.9033189033189033</v>
          </cell>
          <cell r="J29">
            <v>0.93020134228187923</v>
          </cell>
          <cell r="K29">
            <v>0.79852941176470593</v>
          </cell>
          <cell r="L29">
            <v>0.69285714285714284</v>
          </cell>
          <cell r="M29">
            <v>0.88</v>
          </cell>
        </row>
        <row r="30">
          <cell r="B30">
            <v>0.9</v>
          </cell>
          <cell r="C30">
            <v>0.9</v>
          </cell>
          <cell r="D30">
            <v>0.9</v>
          </cell>
          <cell r="E30">
            <v>0.9</v>
          </cell>
          <cell r="F30">
            <v>0.9</v>
          </cell>
          <cell r="G30">
            <v>0.9</v>
          </cell>
          <cell r="H30">
            <v>0.9</v>
          </cell>
          <cell r="I30">
            <v>0.9</v>
          </cell>
          <cell r="J30">
            <v>0.9</v>
          </cell>
          <cell r="K30">
            <v>0.9</v>
          </cell>
          <cell r="L30">
            <v>0.9</v>
          </cell>
          <cell r="M30">
            <v>0.9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Hướng dẫn"/>
      <sheetName val="2. Giả định"/>
      <sheetName val="3. KPI"/>
      <sheetName val="1.1 Revenue_Manufacturing"/>
      <sheetName val="1.2 Revenue_Dropship"/>
      <sheetName val="Dep_Simulation 2023"/>
      <sheetName val="Dep_Simulation 2024"/>
      <sheetName val="Commission"/>
      <sheetName val="2.1Raw material_details"/>
      <sheetName val="Quickbook_Data 2023"/>
      <sheetName val="99.02Expense_23Jan-Apr pivot"/>
      <sheetName val="99.02Expense_23Jan-Apr_details"/>
      <sheetName val="99.03Expense_2022_details"/>
      <sheetName val="99.01Expense_23.May-Oct_pivot"/>
      <sheetName val="99.01Expense_23.May-Oct_details"/>
      <sheetName val="01. Cashflow"/>
      <sheetName val="02. PnL"/>
      <sheetName val="CS"/>
      <sheetName val="1. Revenue"/>
      <sheetName val="TT 22-23"/>
      <sheetName val="2. Cost of raw material"/>
      <sheetName val="11.02Payrolls details"/>
      <sheetName val="3. Production expense"/>
      <sheetName val="00.01TONG_HOP"/>
      <sheetName val="10. Capex"/>
      <sheetName val="11. Selling expense"/>
      <sheetName val="12. Admin expense"/>
      <sheetName val="3.1Allocated expense"/>
      <sheetName val="11.1 Selling expense_Details"/>
      <sheetName val="11.2 Tradeshow 2024"/>
      <sheetName val="10.1Capex details"/>
      <sheetName val="11.Payrolls"/>
      <sheetName val="13.14. Other income &amp; expense"/>
      <sheetName val="11.01Headcount"/>
      <sheetName val="11.03Payroll change_gửi cThủy"/>
      <sheetName val="11.04Payroll_Oct 2023"/>
      <sheetName val="11.05Lương TNHH 2024"/>
      <sheetName val="11.06Lương TNHH_2023"/>
      <sheetName val="Drop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 t="str">
            <v>PLASCENE INC.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Sheet1"/>
      <sheetName val="Tro giup"/>
      <sheetName val="THDZ0,4"/>
      <sheetName val="TH DZ35"/>
      <sheetName val="THTram"/>
      <sheetName val="SILICATE"/>
      <sheetName val="조명시설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VL,NC,MTC"/>
      <sheetName val="#REF"/>
      <sheetName val="DG"/>
      <sheetName val="공통가설"/>
      <sheetName val="물량표S"/>
      <sheetName val="DATA"/>
      <sheetName val="Customize Your Purchase Order"/>
      <sheetName val="Don gia"/>
      <sheetName val="Don gia chi tiet"/>
      <sheetName val="DC"/>
      <sheetName val="NL"/>
      <sheetName val="DON GIA TRAM (3)"/>
      <sheetName val="dongia"/>
      <sheetName val="JP_List"/>
      <sheetName val="SUBS"/>
      <sheetName val="Feeds"/>
      <sheetName val="final list 2005"/>
      <sheetName val="PU_ITALY_"/>
      <sheetName val="final_list_2005"/>
      <sheetName val="WORKINGS"/>
      <sheetName val="DON GIA CAN THO"/>
      <sheetName val="LV data"/>
      <sheetName val="SL"/>
      <sheetName val="TONGKE-HT"/>
      <sheetName val="Control"/>
      <sheetName val="THVATTU"/>
      <sheetName val="So doi chieu LC"/>
      <sheetName val="gvl"/>
      <sheetName val="7606 DZ"/>
      <sheetName val="phuluc1"/>
      <sheetName val="S-curve "/>
      <sheetName val="내역서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XT_Buoc 3"/>
      <sheetName val="DONVIBAN"/>
      <sheetName val="NGUON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TinhGiaMTC"/>
      <sheetName val="TinhGiaNC"/>
      <sheetName val="DON_GIA_CAN_THO"/>
      <sheetName val="PU_ITALY_1"/>
      <sheetName val="TH_DZ351"/>
      <sheetName val="Tro_giup1"/>
      <sheetName val="DON_GIA_CAN_THO1"/>
      <sheetName val="DGTH"/>
      <sheetName val="HĐ ngoài"/>
      <sheetName val="dongia (2)"/>
      <sheetName val="Mall"/>
      <sheetName val="Du_lieu"/>
      <sheetName val="CTG"/>
      <sheetName val="실행철강하도"/>
      <sheetName val="dnc4"/>
      <sheetName val="project management"/>
      <sheetName val="SITE-E"/>
      <sheetName val="침하계"/>
      <sheetName val="BETON"/>
      <sheetName val="갑지"/>
      <sheetName val="24-ACMV"/>
      <sheetName val="chitimc"/>
      <sheetName val="giathanh1"/>
      <sheetName val="Adix A"/>
      <sheetName val="THVT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TH_CNO"/>
      <sheetName val="NK_CHUNG"/>
      <sheetName val="DLDTLN"/>
      <sheetName val="차액보증"/>
      <sheetName val="Config"/>
      <sheetName val="DMCP"/>
      <sheetName val="HS_TDT"/>
      <sheetName val="ALLOWANCE"/>
      <sheetName val="MH RATE"/>
      <sheetName val="Source"/>
      <sheetName val="sochitiettaikhoan "/>
      <sheetName val="Bang KL"/>
      <sheetName val="TONG HOP VL-NC"/>
      <sheetName val="lam-moi"/>
      <sheetName val="Sheet3"/>
      <sheetName val="KPTH-T12"/>
      <sheetName val="Thamgia-T10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Database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Sheet2"/>
      <sheetName val="TK chi tie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DTXD"/>
      <sheetName val="PRI-LS"/>
      <sheetName val="NKC6"/>
      <sheetName val="Cước VC + ĐM CP Tư vấn"/>
      <sheetName val="Hệ số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DonGiaLD"/>
      <sheetName val="Active"/>
      <sheetName val="PMS"/>
      <sheetName val="Perform1"/>
      <sheetName val="DIL4"/>
      <sheetName val="Share price data"/>
      <sheetName val="Breadown-Nop"/>
      <sheetName val="B-111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PS-Labour_M"/>
      <sheetName val="Bang 3_Chi tiet phan Dz"/>
      <sheetName val="KHOI LUONG"/>
      <sheetName val="DG7606DZ"/>
      <sheetName val="VND"/>
      <sheetName val="Buy vs. Lease Car"/>
      <sheetName val="___S"/>
      <sheetName val="___"/>
      <sheetName val="__"/>
      <sheetName val="______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daf-3(OK)"/>
      <sheetName val="daf-7(OK)"/>
      <sheetName val="subcon sched"/>
      <sheetName val="NHÀ NHẬP LIỆU"/>
      <sheetName val="MÓNG SILO"/>
      <sheetName val="PRE (E)"/>
      <sheetName val="HVAC.BLOCK B4"/>
      <sheetName val="DANHMUC"/>
      <sheetName val="IBASE"/>
      <sheetName val="SourceData"/>
      <sheetName val="Z"/>
      <sheetName val="Tong du toan"/>
      <sheetName val="Bill 2 - ketcau"/>
      <sheetName val="A1"/>
      <sheetName val="SEX"/>
      <sheetName val="dghn"/>
      <sheetName val="CT1"/>
      <sheetName val="Chi tiet lan can"/>
      <sheetName val="Analisa &amp; Upah"/>
      <sheetName val="CTEMCOST"/>
      <sheetName val="Unit_Div6"/>
      <sheetName val="Purchase Order"/>
      <sheetName val="7606"/>
      <sheetName val="13-Cốt thép (10mm&lt;D≤18mm) FO16"/>
      <sheetName val="du lieu du toan"/>
      <sheetName val="경비2내역"/>
      <sheetName val="D &amp; W sizes"/>
      <sheetName val="DL ĐẦU VÀO"/>
      <sheetName val="RAB_AR&amp;STR2"/>
      <sheetName val="chi_tiet_TBA2"/>
      <sheetName val="chi_tiet_C2"/>
      <sheetName val="Customize_Your_Purchase_Order2"/>
      <sheetName val="CHITIET_VL-NC-TT-3p1"/>
      <sheetName val="Adix_A1"/>
      <sheetName val="S-curve_1"/>
      <sheetName val="HĐ_ngoài1"/>
      <sheetName val="XT_Buoc_31"/>
      <sheetName val="dongia_(2)1"/>
      <sheetName val="So_doi_chieu_LC1"/>
      <sheetName val="Đầu_vào"/>
      <sheetName val="Equip_"/>
      <sheetName val="A1_CN"/>
      <sheetName val="Trạm_biến_áp"/>
      <sheetName val="Đơn_Giá_"/>
      <sheetName val="TONG_HOP_T5_1998"/>
      <sheetName val="Chenh_lech_vat_tu"/>
      <sheetName val="Diện_tích"/>
      <sheetName val="1_Khái_toán"/>
      <sheetName val="Chi_tiet_XD_TBA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CT-0_4KV"/>
      <sheetName val="Chi_tiet_KL"/>
      <sheetName val="Tổng_hợp_KL"/>
      <sheetName val="KL_Chi_tiết_Xây_tô"/>
      <sheetName val="rate_material"/>
      <sheetName val="07Base_Cost"/>
      <sheetName val="DM_67"/>
      <sheetName val="Project_Data"/>
      <sheetName val="Phan_khai_KLuong"/>
      <sheetName val="Bill_1_Quy_dinh_chung"/>
      <sheetName val="1_R18_BF"/>
      <sheetName val="6_External_works-R18"/>
      <sheetName val="04_-_XUONG_DET_B"/>
      <sheetName val="Elect_(3)"/>
      <sheetName val="plan&amp;section_of_foundation"/>
      <sheetName val="design_criteria"/>
      <sheetName val="Bond_수수료_계산_포맷"/>
      <sheetName val="ITB_COST"/>
      <sheetName val="PAGE_1"/>
      <sheetName val="6787CWFASE2CASE2_00_xls"/>
      <sheetName val="Xay_lapduongR3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IRR&gt;_2"/>
      <sheetName val="Đầu_tư"/>
      <sheetName val="Loại_Vật_tư"/>
      <sheetName val="dg_tphcm"/>
      <sheetName val="T_KÊ_K_CẤU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4_PTDG"/>
      <sheetName val="A1,_May"/>
      <sheetName val="Vat_lieu"/>
      <sheetName val="Bang_trong_luong_rieng_thep"/>
      <sheetName val="6PILE__(돌출)"/>
      <sheetName val="HÐ_ngoài1"/>
      <sheetName val="gia_cong_tac"/>
      <sheetName val="Measure_1306"/>
      <sheetName val="THDT_goi_thau_TB"/>
      <sheetName val="Tien_do_TV"/>
      <sheetName val="Harga_ME_"/>
      <sheetName val="Analisa_Gabungan"/>
      <sheetName val="Door_and_Window"/>
      <sheetName val="GV1-D13_(Casement_door)"/>
      <sheetName val="Isolasi_Luar_Dalam"/>
      <sheetName val="Isolasi_Luar"/>
      <sheetName val="Buy_vs__Lease_Car"/>
      <sheetName val="bridge_#_1"/>
      <sheetName val="wsLists"/>
      <sheetName val="Main"/>
      <sheetName val="BOQ건축"/>
      <sheetName val="BocXep"/>
      <sheetName val="VCBo"/>
      <sheetName val="VCThuy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CDTK"/>
      <sheetName val="DongiaVL2"/>
      <sheetName val="BOQ THAN"/>
      <sheetName val="Formwork"/>
      <sheetName val="DETAIL_"/>
      <sheetName val="1_MV"/>
      <sheetName val="Ktmo"/>
      <sheetName val="外気負荷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Du lieu"/>
      <sheetName val="Cash2"/>
      <sheetName val="Markup"/>
      <sheetName val="cash budget"/>
      <sheetName val="Criteria"/>
      <sheetName val="ICGSIP"/>
      <sheetName val="Phan tich"/>
      <sheetName val="INPUT-STR"/>
      <sheetName val="REF"/>
      <sheetName val="CT Thang Mo"/>
      <sheetName val="CT  PL"/>
      <sheetName val="DTCTchung"/>
      <sheetName val="OT"/>
      <sheetName val="BANCO (2)"/>
      <sheetName val="MT DPin (2)"/>
      <sheetName val="SORT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DK1.Don gia"/>
      <sheetName val="Dlieu dau vao"/>
      <sheetName val="1.MONG 1-2"/>
      <sheetName val="Bill 2-Road HR2"/>
      <sheetName val="Bill 3 - Softscape HR2"/>
      <sheetName val="Brick"/>
      <sheetName val="dm 366"/>
      <sheetName val="DM 6060"/>
      <sheetName val="Gvlch"/>
      <sheetName val="DGLX"/>
      <sheetName val="Ma don vi"/>
      <sheetName val="bang cc"/>
      <sheetName val="0. Input"/>
      <sheetName val="TK-TUBU"/>
      <sheetName val="DGIA"/>
      <sheetName val="TT"/>
      <sheetName val="DM_4970"/>
      <sheetName val="DM7606"/>
      <sheetName val="XDM22"/>
      <sheetName val="02. PTDG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MTL(AG)"/>
      <sheetName val="Don gia (khong in)"/>
      <sheetName val="Chiết tính"/>
      <sheetName val="CHI PHI"/>
      <sheetName val="MDA"/>
      <sheetName val="MKH"/>
      <sheetName val="DMNV"/>
      <sheetName val="DMNCC"/>
      <sheetName val="MHH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TB NẶNG"/>
      <sheetName val="Du tru CP-Bieu 01"/>
      <sheetName val="DinhMuc"/>
      <sheetName val="Dự thầu"/>
      <sheetName val="Nhap VT oto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DG 1426"/>
      <sheetName val="Thongtin"/>
      <sheetName val="Dongia7606new"/>
      <sheetName val="Theo doi Doanh thu 2017"/>
      <sheetName val="gui BKCT"/>
      <sheetName val="VT190111"/>
      <sheetName val="Gia vat lieu"/>
      <sheetName val="Precios unitarios AXH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"/>
      <sheetName val="INF"/>
      <sheetName val="물량표"/>
      <sheetName val="Don gia chi tiet DIEN 2"/>
      <sheetName val="lam_moi"/>
      <sheetName val="7606(TT01)"/>
      <sheetName val="7606TBA(TT01)"/>
      <sheetName val="DG7606TBA"/>
      <sheetName val="CTTN"/>
      <sheetName val="Luong_Cnhan"/>
      <sheetName val="DMTN"/>
      <sheetName val="VatTU"/>
      <sheetName val="MTO REV.2(ARMOR)"/>
      <sheetName val="ReadFirst"/>
      <sheetName val="Door_and_window1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NHAP"/>
      <sheetName val="3. CNT"/>
      <sheetName val="unit price list(M)"/>
      <sheetName val="Rate1"/>
      <sheetName val="TH VL, NC, DDHT Thanhphuoc"/>
      <sheetName val="전기"/>
      <sheetName val="DMCT"/>
      <sheetName val="Chi tiet -tong 9 thang"/>
      <sheetName val="BangMa"/>
      <sheetName val="Ma_don_vi"/>
      <sheetName val="bang_cc"/>
      <sheetName val="유림콘도"/>
      <sheetName val="유림골조"/>
      <sheetName val="Btra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i so"/>
      <sheetName val="Notes"/>
      <sheetName val="1.2 Staff Schedule"/>
      <sheetName val="SPEC"/>
      <sheetName val="VO-PS02-XD"/>
      <sheetName val="Danh mục"/>
      <sheetName val="Q.A01.2-Sh"/>
      <sheetName val="PNT_QUOT__3"/>
      <sheetName val="COAT_WRAP_QIOT__3"/>
      <sheetName val="125x125"/>
      <sheetName val="Bảng đo bóc KL OLK-09"/>
      <sheetName val="6.3 CHI TIET OLK-09"/>
      <sheetName val="PV Graph Data"/>
      <sheetName val="GJ_06"/>
      <sheetName val="Classification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KHOI LUONG15-4"/>
      <sheetName val="HS"/>
      <sheetName val="Dot 4"/>
      <sheetName val="BTK-Dai Hoc Kien Giang"/>
      <sheetName val="cuocbd"/>
      <sheetName val="CUOC"/>
      <sheetName val="#REF!"/>
      <sheetName val="dgtn"/>
      <sheetName val="DM_336cai tao"/>
      <sheetName val="HRG BHN"/>
      <sheetName val="CĂN ĐH"/>
      <sheetName val="doanh thu"/>
      <sheetName val="Dutoan K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K_chi_tiet1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TH các CC"/>
      <sheetName val="DLDT"/>
      <sheetName val="Dgia vat tu"/>
      <sheetName val="Don gia_III"/>
      <sheetName val="D÷ liÖu"/>
      <sheetName val="Chi phi van chuyen"/>
      <sheetName val="Div26 - Elect"/>
      <sheetName val="DT hợp đồng"/>
      <sheetName val="Bảng KL đợt 1"/>
      <sheetName val="2.CDPS"/>
      <sheetName val="개산공사비"/>
      <sheetName val="Gld"/>
      <sheetName val="Gxd"/>
      <sheetName val="Duthau"/>
      <sheetName val="7.Khau tru "/>
      <sheetName val="4 CĂN"/>
      <sheetName val="Calculation"/>
      <sheetName val="DMSC"/>
      <sheetName val="Heso DZ"/>
      <sheetName val="DGiaDZ"/>
      <sheetName val="gtrinh"/>
      <sheetName val="A6,MAY"/>
      <sheetName val="DG_BINH THUAN"/>
      <sheetName val="Method_BouyancyFactor"/>
      <sheetName val="Method_PressureArea"/>
      <sheetName val="InputData"/>
      <sheetName val="B-2  (DPP)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Financ. Overview"/>
      <sheetName val="Toolbox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Inputs_Sens"/>
      <sheetName val="IS_Sum_CM"/>
      <sheetName val="gia vt,nc,may"/>
      <sheetName val="TINH GIA - SAN XUAT Vertico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Bieu gia HD"/>
      <sheetName val="Huong dan"/>
      <sheetName val="Kyhieuloptratsonba"/>
      <sheetName val="BANRA"/>
      <sheetName val="KCCP"/>
      <sheetName val="Danh mục khối"/>
      <sheetName val="Danh mục đơn vị -phòng chức năn"/>
      <sheetName val="MB.DT.02"/>
      <sheetName val="01-&gt;12"/>
      <sheetName val="Article"/>
      <sheetName val="COVER"/>
      <sheetName val="5.2.1 Đo bóc KL OLK-06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Tổng hợp KPHM"/>
      <sheetName val="Cong"/>
      <sheetName val="DZ 22KV"/>
      <sheetName val="Annual_CFs_Asset"/>
      <sheetName val="현장별"/>
      <sheetName val="Contents"/>
      <sheetName val="Factor_sheet"/>
      <sheetName val="Labour Summary"/>
      <sheetName val="CWN_Consol"/>
      <sheetName val="Labour_Summary"/>
      <sheetName val="PU_ITALY_9"/>
      <sheetName val="final_list_20059"/>
      <sheetName val="final_list_20056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Cash Flow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Dinh muc"/>
      <sheetName val="TDTKP"/>
      <sheetName val="DK-KH"/>
      <sheetName val="PTVT"/>
      <sheetName val="GIÁ DỰ THẦU 30 CĂN"/>
      <sheetName val="datatt"/>
      <sheetName val="Painting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Electrical Works"/>
      <sheetName val="H_T_ INCOMING SYSTEM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DI_ESTI"/>
      <sheetName val="CTDZTA(5)"/>
      <sheetName val="THONG SO"/>
      <sheetName val="Đơn giá chi tiết TN 39"/>
      <sheetName val="ABUT수량-A1"/>
      <sheetName val="THKP957"/>
      <sheetName val="Tính giá NC"/>
      <sheetName val="Tiên lượng"/>
      <sheetName val="SL cước"/>
      <sheetName val="Thuyết minh"/>
      <sheetName val="Đơn giá máy"/>
      <sheetName val="EQT-ESTN"/>
      <sheetName val="4.2.1 Đo bóc KL OLK-06"/>
      <sheetName val="4.1.1 CHI TIET OLK-06"/>
      <sheetName val="Yield"/>
      <sheetName val="Items"/>
      <sheetName val="Detail"/>
      <sheetName val="¥ "/>
      <sheetName val="KLall"/>
      <sheetName val="DCQ"/>
      <sheetName val="DCS"/>
      <sheetName val="DD"/>
      <sheetName val="係数"/>
      <sheetName val="8521"/>
      <sheetName val="Package1"/>
      <sheetName val="dulieumong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SGC RATE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BID"/>
      <sheetName val="112016"/>
      <sheetName val="Bán đợt 1 trang"/>
      <sheetName val="Chiet tinh dz35"/>
      <sheetName val="DG3285"/>
      <sheetName val="說明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tuong"/>
      <sheetName val="Tien Luong"/>
      <sheetName val="Bù giá CM"/>
      <sheetName val="Links"/>
      <sheetName val="Lead"/>
      <sheetName val="Breakdown (B)"/>
      <sheetName val="U.P_Breakdown"/>
      <sheetName val="기안"/>
      <sheetName val="갑지(추정)"/>
      <sheetName val="Unit price(Updateting)"/>
      <sheetName val="基本"/>
      <sheetName val="149-2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LX -TT05"/>
      <sheetName val="NC Moi TT05"/>
      <sheetName val="IMF Code"/>
      <sheetName val="Main_Mech"/>
      <sheetName val="Sub_Mech"/>
      <sheetName val="dats"/>
      <sheetName val="CHITIET VL-NCHT1 (2)"/>
      <sheetName val="COAT&amp;WRAP-QIOT-#3"/>
      <sheetName val="CashFlows"/>
      <sheetName val="tifico"/>
      <sheetName val="BC chi tiết TT"/>
      <sheetName val="DT san XD-So lieu cu"/>
      <sheetName val="Share Price 2002"/>
      <sheetName val="Case"/>
      <sheetName val="SumVal"/>
      <sheetName val="Tabela1"/>
      <sheetName val="STATC"/>
      <sheetName val="FF-2 (1)"/>
      <sheetName val="FSA"/>
      <sheetName val="Menu"/>
      <sheetName val="DSKH"/>
      <sheetName val="표지"/>
      <sheetName val="직종인원"/>
      <sheetName val="총원dB"/>
      <sheetName val="Chao gia T12_RE"/>
      <sheetName val="ThongtinDN"/>
      <sheetName val="DM DU AN"/>
      <sheetName val="DM TP."/>
      <sheetName val="File Chi tiet"/>
      <sheetName val="Bangia"/>
      <sheetName val="D+W"/>
      <sheetName val="chitiet"/>
      <sheetName val="kl3p"/>
      <sheetName val="kl3pct"/>
      <sheetName val="kl3pcto"/>
      <sheetName val="주식"/>
      <sheetName val="Cau tao gia xay to"/>
      <sheetName val="Subsidiary Calculatio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don gia 1426"/>
      <sheetName val="ERECIN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Abutment"/>
      <sheetName val="inputcua"/>
      <sheetName val="Phu Bai Bridge"/>
      <sheetName val="beam"/>
      <sheetName val="DSNV"/>
      <sheetName val="BILL 34Āᐁë"/>
      <sheetName val="BILL 34Āᐁë_x0000__x0000__x0001__x0000__x0000__x0000_ HẦM"/>
      <sheetName val="THPDMoi  (2)"/>
      <sheetName val="thao-go"/>
      <sheetName val="t-h HA THE"/>
      <sheetName val="TH XL"/>
      <sheetName val="Tiepdia"/>
      <sheetName val="CHITIET VL-NC"/>
      <sheetName val="BẢNG DIỄN GIẢI KL (7)"/>
      <sheetName val="w't table"/>
      <sheetName val="변경내역"/>
      <sheetName val="내역"/>
      <sheetName val="Takeoff"/>
      <sheetName val="Chu dau tu"/>
      <sheetName val="Bia lot"/>
      <sheetName val="NTCV1"/>
      <sheetName val="THÔNG TIN"/>
      <sheetName val="COST_ACC"/>
      <sheetName val="Probbl - Production"/>
      <sheetName val="toyota"/>
      <sheetName val="CTGS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Solieu"/>
      <sheetName val="Backup"/>
      <sheetName val="CHI PHÍ NHÔM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TABLE-A"/>
      <sheetName val="Dashboard - BQL - VHL"/>
      <sheetName val="Dinh Muc Vat Tu"/>
      <sheetName val="mã "/>
      <sheetName val="DG05new"/>
      <sheetName val="CauHinh"/>
      <sheetName val="DLTA"/>
      <sheetName val="Cot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 BBNT KLHT"/>
      <sheetName val="Bordereau"/>
      <sheetName val="SucChiuTaiCuaCoc"/>
      <sheetName val="KEILA TP 2020-07"/>
      <sheetName val="lookups"/>
      <sheetName val="B3A-APARTMENT"/>
      <sheetName val="CFA (ME)"/>
      <sheetName val="MEP Building"/>
      <sheetName val="Breakdown"/>
      <sheetName val="DTCT"/>
      <sheetName val="TKXM"/>
      <sheetName val="BANGTRA"/>
      <sheetName val="CHITIET VL-NC-TT1p"/>
      <sheetName val="CFS3"/>
      <sheetName val="AASHTO92"/>
      <sheetName val="재료비단가(VALVE)"/>
      <sheetName val="BOM-13.11-Other(PS1+PS2)"/>
      <sheetName val="Tra_thep"/>
      <sheetName val="PAINT_SPEC"/>
      <sheetName val="SCHEDUL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TAX"/>
      <sheetName val="Aging Sept"/>
      <sheetName val="Invoice"/>
      <sheetName val="Aging_Sept"/>
      <sheetName val="DT_san_XD-So_lieu_cu"/>
      <sheetName val="CFA"/>
      <sheetName val="TKLD"/>
      <sheetName val="NHOM KINH"/>
      <sheetName val="LUONG SCL"/>
      <sheetName val="QSUM"/>
      <sheetName val="BP"/>
      <sheetName val="Gia-VL"/>
      <sheetName val="chitietCS"/>
      <sheetName val="chitietTD"/>
      <sheetName val="PL02"/>
      <sheetName val="Chênh lệch máy thi công"/>
      <sheetName val="Chênh lệch nhân công"/>
      <sheetName val="Chênh lệch vật liệu"/>
      <sheetName val="Charts"/>
      <sheetName val="XREF"/>
      <sheetName val="Fixed asset register"/>
      <sheetName val="YTD"/>
      <sheetName val="Input List"/>
      <sheetName val="SYSTEMS"/>
      <sheetName val="DBASE"/>
      <sheetName val="Valid data revised"/>
      <sheetName val="BUDGET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BS-DET"/>
      <sheetName val="Table"/>
      <sheetName val="Sch 18 Bank"/>
      <sheetName val="Stock details"/>
      <sheetName val="Part A General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BP DECLINE IT"/>
      <sheetName val="Bank Rev"/>
      <sheetName val="dlvoid"/>
      <sheetName val="DATAENTRY"/>
      <sheetName val="Merit &amp; Market Grid"/>
      <sheetName val="EXPENSES"/>
      <sheetName val="DETAIL MIX % REPORT"/>
      <sheetName val="LBO"/>
      <sheetName val="Fill this out first..."/>
      <sheetName val="DoanhNghiệp"/>
      <sheetName val="ThôngTin"/>
      <sheetName val=" "/>
      <sheetName val="seido_BS"/>
      <sheetName val="DMKH"/>
      <sheetName val="MSB-DB"/>
      <sheetName val="SLabs"/>
      <sheetName val="KUNGDEVI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行动跟踪"/>
      <sheetName val="g-vl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Auto Monthly Inputs "/>
      <sheetName val="Don gia XD"/>
      <sheetName val="tra-vat-lieu"/>
      <sheetName val="Luong_BN"/>
      <sheetName val="Luong_TB"/>
      <sheetName val="Ca_may_TB"/>
      <sheetName val="Ca_máy_BN"/>
      <sheetName val="Vật_liệu"/>
      <sheetName val="Gia NC theo TT05"/>
      <sheetName val="CTtr"/>
      <sheetName val="caocot"/>
      <sheetName val="Bia1"/>
      <sheetName val="Land Dev't. Ph-1"/>
      <sheetName val="Hac.Lots"/>
      <sheetName val="4-Lane bridge"/>
      <sheetName val="Res.Lots"/>
      <sheetName val="Spine Road"/>
      <sheetName val="TienLuong"/>
      <sheetName val="Para"/>
      <sheetName val="PNTEXT"/>
      <sheetName val="DFA"/>
      <sheetName val="DSV6 Summ"/>
      <sheetName val="NTKL"/>
      <sheetName val="Luong (TP Việt Trì)"/>
      <sheetName val="DG "/>
      <sheetName val="기본DATA"/>
      <sheetName val="datta"/>
      <sheetName val="GIAVLIEU"/>
      <sheetName val="BTH"/>
      <sheetName val="sortÔ"/>
      <sheetName val="ChiTietDZ"/>
      <sheetName val="VuaBT"/>
      <sheetName val="264"/>
      <sheetName val="CaiDat"/>
      <sheetName val="CPK"/>
      <sheetName val="BAG-2"/>
      <sheetName val="COPING"/>
      <sheetName val="Elemental Breakdown+20%"/>
      <sheetName val="PHẦN KIẾN TRÚC"/>
      <sheetName val="DS_GioiTinh"/>
      <sheetName val="DS_LoaiNhanVien"/>
      <sheetName val="DS_QuocTich"/>
      <sheetName val="DS_TinhTrangGiaDinh"/>
      <sheetName val="DS_TonGiao"/>
      <sheetName val="CTG-PRECHEx1_4ꀋ"/>
      <sheetName val="BangQuiDoi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TH_DZ351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Boc KL DAT+CAT+BT"/>
      <sheetName val="Boc KL thép"/>
      <sheetName val="Bieu do nhan luc"/>
      <sheetName val="B1_HT"/>
      <sheetName val="DGKL_TRỤC NGOAI NHA"/>
      <sheetName val="5.2.1 Đo bóc KL OLK-07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0.Data"/>
      <sheetName val="0.Data_new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CONSOIDATE 4"/>
      <sheetName val="CONSOIDATE 2"/>
      <sheetName val="1CT-CAUTHANG-TT-T13(TRIU)&lt;16&gt;16"/>
      <sheetName val="3,CT-CAUTHANG-T23-24&gt;50"/>
      <sheetName val="공사개요-C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Khoi luong kenh dan"/>
      <sheetName val="Thep_Be TN(tai_C10)"/>
      <sheetName val="GGBC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比率"/>
      <sheetName val="数据库"/>
      <sheetName val="CF -Update 31Jul06"/>
      <sheetName val="Executive Summary"/>
      <sheetName val="XL4Poppy (2)"/>
      <sheetName val="XL4Poppy_(2)"/>
      <sheetName val="NPCPP-70-DS-017"/>
      <sheetName val="1.설계조건"/>
      <sheetName val="Input - Facilities"/>
      <sheetName val="Norms"/>
      <sheetName val="BP CAPEX MoD-100% Area 4 USD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THDT_goi_thauџTB2"/>
      <sheetName val="Define finishing"/>
      <sheetName val="THONG SO KICH THUOC"/>
      <sheetName val="sales current month"/>
      <sheetName val="View Variance"/>
      <sheetName val="Gia giao VL den HT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CDPS SAU KC"/>
      <sheetName val="FORM-16"/>
      <sheetName val="Division"/>
      <sheetName val="DNDN"/>
      <sheetName val="DO AM DT"/>
      <sheetName val="he so dong thoi"/>
      <sheetName val="Cuoc "/>
      <sheetName val="gia chao"/>
      <sheetName val="Vat lieu BTN"/>
      <sheetName val="MTO REV.0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토목주소"/>
      <sheetName val="프랜트면허"/>
      <sheetName val="PTdam"/>
      <sheetName val="CAU"/>
      <sheetName val="MD"/>
      <sheetName val="So sanh gia"/>
      <sheetName val="Luong 2622EVN"/>
      <sheetName val="CT -THVLNC"/>
      <sheetName val="Hs_TMDT"/>
      <sheetName val="TMDT"/>
      <sheetName val="02. PHAN TICH"/>
      <sheetName val="03. NGAN SACH"/>
      <sheetName val="ADJ 2011"/>
      <sheetName val="NOVA MEDIC"/>
      <sheetName val="DGKL MEDIC"/>
      <sheetName val="cable, lighting, switch"/>
      <sheetName val="ĐỢT 1"/>
      <sheetName val="INNOVA"/>
      <sheetName val="begin"/>
      <sheetName val="01. Nha xuong"/>
      <sheetName val="data-ma2"/>
      <sheetName val="pt10Èn"/>
      <sheetName val="Request"/>
      <sheetName val="mahang"/>
      <sheetName val="MAHANG BHLD"/>
      <sheetName val="LUONGKHOAN"/>
      <sheetName val="CHITIETHOADON.TT"/>
      <sheetName val="mahang chinh sua moi nhat"/>
      <sheetName val="Da xay dung"/>
      <sheetName val="TCVN 1651-2008"/>
      <sheetName val="QMCT"/>
      <sheetName val="Technal"/>
      <sheetName val="DNTT"/>
      <sheetName val="Product"/>
      <sheetName val="BCC_4054-05"/>
      <sheetName val="Tra1"/>
      <sheetName val="SLTh.ke"/>
      <sheetName val="0,SO LIEU DAU VAO"/>
      <sheetName val="chi tiet TS theo so lieu ktoan"/>
      <sheetName val="LinerWt"/>
      <sheetName val="Bldg Brkdown"/>
      <sheetName val="ca_máy6"/>
      <sheetName val="DG VL KS"/>
      <sheetName val="Price"/>
      <sheetName val="KL T16 BÀN GIAO 19.4"/>
      <sheetName val="proj"/>
      <sheetName val="Thang 01"/>
      <sheetName val="Thống kê"/>
      <sheetName val="BAN IN"/>
      <sheetName val="Noise insl"/>
      <sheetName val="Hot-Piping"/>
      <sheetName val="DTXL( 270)"/>
      <sheetName val="ThiNghiemDZ04"/>
      <sheetName val="OVER VIEW"/>
      <sheetName val="Data (2)"/>
      <sheetName val="Char"/>
      <sheetName val="Book 1 Summary"/>
      <sheetName val="dsnt"/>
      <sheetName val="dat"/>
      <sheetName val="TonDau"/>
      <sheetName val="DG_"/>
      <sheetName val="DG_1"/>
      <sheetName val="DS Cty"/>
      <sheetName val="THÁNG 05"/>
      <sheetName val="TONGKE3p "/>
      <sheetName val="TNHCHINH"/>
      <sheetName val="VCV-BE-TONG"/>
      <sheetName val="NKCT"/>
      <sheetName val="Civil"/>
      <sheetName val="1-Backfilling"/>
      <sheetName val="SCOPE OF WORK"/>
      <sheetName val="4)유동표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Merit_&amp;_Market_Grid"/>
      <sheetName val="Scraps"/>
      <sheetName val="Mth-Vana"/>
      <sheetName val="DUMP"/>
      <sheetName val="AN 2000"/>
      <sheetName val="Utilization"/>
      <sheetName val="PREV_RICAVI"/>
      <sheetName val="Khaibao"/>
      <sheetName val="List of Staff"/>
      <sheetName val="_ QUOTATION.xlsx"/>
      <sheetName val="2.5.Ducts (2)"/>
      <sheetName val="S N"/>
      <sheetName val="Dynamic Ranges"/>
      <sheetName val="THCP thiet bi"/>
      <sheetName val="Piano Montaggio PO-02 bozza2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a may"/>
      <sheetName val="DIEN TICH"/>
      <sheetName val="Cal"/>
      <sheetName val="공문"/>
      <sheetName val="PTcphoi"/>
      <sheetName val="Giahientruong"/>
      <sheetName val="Ten"/>
      <sheetName val="GIA NC, CM"/>
      <sheetName val="GIA VL"/>
      <sheetName val="13.Luong"/>
      <sheetName val="Eq. Mobilization"/>
      <sheetName val="Link HG"/>
      <sheetName val="입찰내역 발주처 양식"/>
      <sheetName val="DINH_MUCџTHI_NGHIEM3"/>
      <sheetName val="DSCTEMP"/>
      <sheetName val="Shape"/>
      <sheetName val="Beam reinfocement schedule"/>
      <sheetName val="Thong so dam"/>
      <sheetName val="Wall Block C"/>
      <sheetName val="General Schedule"/>
      <sheetName val="02. THONG_TIN_CHUNG"/>
      <sheetName val="07. DINH_MUC HBC"/>
      <sheetName val="CDSPS"/>
      <sheetName val="NH-KY"/>
      <sheetName val="MTP"/>
      <sheetName val="H.Satuan"/>
      <sheetName val="4.3 Scope of work "/>
      <sheetName val="DanhSach11"/>
      <sheetName val="Danhsach 12"/>
      <sheetName val="DB FEE"/>
      <sheetName val="BHYT Tự Nguyện - Vinschool-Mau "/>
      <sheetName val="merger"/>
      <sheetName val="27850"/>
      <sheetName val="Criteri"/>
      <sheetName val="Income Statement1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TK SX"/>
      <sheetName val="ma-pt"/>
      <sheetName val="6.9 DM CTP"/>
      <sheetName val="Aging_Sept1"/>
      <sheetName val="ADJ - RATE"/>
      <sheetName val="BXLDL"/>
      <sheetName val="Bill rekap"/>
      <sheetName val="Cash Flow bulanan"/>
      <sheetName val="PTDG-CL"/>
      <sheetName val="GVL-tuyến"/>
      <sheetName val="GVL-BTN"/>
      <sheetName val="PhaDoMong"/>
      <sheetName val="bdkdt"/>
      <sheetName val="CươcVC tinh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on vi"/>
      <sheetName val="PTDM"/>
      <sheetName val="Don gia vung III"/>
      <sheetName val="Don gia III"/>
      <sheetName val="Don gia CT"/>
      <sheetName val="Tra_bang"/>
      <sheetName val="Loại cọc P2"/>
      <sheetName val="TT04"/>
      <sheetName val="TTPTai"/>
      <sheetName val="DLC DIEN AP"/>
      <sheetName val="SL dau tien"/>
      <sheetName val="HSKVUC"/>
      <sheetName val="TLR"/>
      <sheetName val="Rate Analysis"/>
      <sheetName val="Work-Condition"/>
      <sheetName val="PNT-QUOT-#3"/>
      <sheetName val="Tonghop theo Vendor"/>
      <sheetName val="Tu dien"/>
      <sheetName val="T.kê"/>
      <sheetName val="sat"/>
      <sheetName val="dulieu cot"/>
      <sheetName val="Luong TT05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M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XPRODUCT"/>
      <sheetName val="Rebate"/>
      <sheetName val="项目计划表"/>
      <sheetName val="零购计划表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BASE GRAPHE"/>
      <sheetName val="KL CHI TIẾT (2)"/>
      <sheetName val="SPS"/>
      <sheetName val="MTL__INTER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2. Summary-cash"/>
      <sheetName val="inputs"/>
      <sheetName val="Be tong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L1"/>
      <sheetName val="DL2"/>
      <sheetName val="MHSCT"/>
      <sheetName val="3.공통공사대비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Vat lieu cat song rac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CẤP_THO_x0000__x0000__x0000__x0000__x0000__x0000__x0000_"/>
      <sheetName val="Giai trinh"/>
      <sheetName val="CBR"/>
      <sheetName val="dssoi_dieutra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G4970"/>
      <sheetName val="DVao"/>
      <sheetName val="DM_1781"/>
      <sheetName val="DM_228"/>
      <sheetName val="DG-VLIEU"/>
      <sheetName val="model"/>
      <sheetName val="Assignment Schedule"/>
      <sheetName val="Vendor"/>
      <sheetName val="共機計算"/>
      <sheetName val="共機J"/>
      <sheetName val="VINYL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Total"/>
      <sheetName val="BILL 34Āᐁë_x0000__x0000__x0001_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ALL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QG"/>
      <sheetName val="Dot_1"/>
      <sheetName val="Dot_2"/>
      <sheetName val="Dot_3"/>
      <sheetName val="KL_Tke"/>
      <sheetName val="Dot_1&gt;4"/>
      <sheetName val="5.Gia"/>
      <sheetName val="Danh sach KV2"/>
      <sheetName val="Danh sach doan KT"/>
      <sheetName val="Giacuoc"/>
      <sheetName val="CP NC-MTC XD"/>
      <sheetName val="GOC"/>
      <sheetName val="TTTram"/>
      <sheetName val="SPL4"/>
      <sheetName val="SDDK"/>
      <sheetName val="Kien truc"/>
      <sheetName val="DMTL"/>
      <sheetName val="Gia HĐ"/>
      <sheetName val="unit weight"/>
      <sheetName val="U0030S03"/>
      <sheetName val="EQFRM2"/>
      <sheetName val="금액내역서"/>
      <sheetName val="Factor F Data"/>
      <sheetName val="Dgia_vat_tŵ7"/>
      <sheetName val="TÍNH TOÁN KHỐI LƯỢNG P6"/>
      <sheetName val="COG"/>
      <sheetName val="1.INPUT"/>
      <sheetName val="Phan tich vat tu"/>
      <sheetName val="Bảng dung trọng"/>
      <sheetName val="Du thau dau noi"/>
      <sheetName val="Du Thau"/>
      <sheetName val="Du thau PSBS"/>
      <sheetName val="DG theo HD PSBS"/>
      <sheetName val="Du thau TC11"/>
      <sheetName val="TongHopKL"/>
      <sheetName val="Ã«ÀûÂÊ·ÖÎö±í"/>
      <sheetName val="JUly97"/>
      <sheetName val="P301"/>
      <sheetName val="R"/>
      <sheetName val="FA list"/>
      <sheetName val="Summary - Budget"/>
      <sheetName val=" Payroll Empl (Wkng)"/>
      <sheetName val="DPT-PW"/>
      <sheetName val="ING"/>
      <sheetName val="43B"/>
      <sheetName val="1. Questionnaire"/>
      <sheetName val="Anx 10"/>
      <sheetName val="DataValidation"/>
      <sheetName val="Chiet tinh dz22"/>
      <sheetName val="Sheet5"/>
      <sheetName val="DIV_INC1"/>
      <sheetName val="A1_-_Income_Statement1"/>
      <sheetName val="concil"/>
      <sheetName val="PetroConsultants"/>
      <sheetName val="DG THIET BI"/>
      <sheetName val="DG vat lieu"/>
      <sheetName val="Template"/>
      <sheetName val="SPC-OC"/>
      <sheetName val="Book details"/>
      <sheetName val="YOEMAGUM"/>
      <sheetName val="MAT"/>
      <sheetName val="Power &amp; Fuel (S)"/>
      <sheetName val="Simulator Detail"/>
      <sheetName val="Trnf to Reimb."/>
      <sheetName val="3.NGAN_SACH"/>
      <sheetName val="2.PHAN_TICH"/>
      <sheetName val="TB Worksheet"/>
      <sheetName val="DG1426NEW"/>
      <sheetName val="BB(ACT08)"/>
      <sheetName val="BB Contribution by store_T  "/>
      <sheetName val="BB(ACT09)"/>
      <sheetName val="客户(基本资料)"/>
      <sheetName val="银行(基本资料)"/>
      <sheetName val="Summary Page_VDF"/>
      <sheetName val="Invested capital_VDF"/>
      <sheetName val="Norm"/>
      <sheetName val="KLR-GAS"/>
      <sheetName val="DmChitiet"/>
      <sheetName val="Cost center"/>
      <sheetName val="Gia "/>
      <sheetName val="DSR"/>
      <sheetName val="FX"/>
      <sheetName val="Details Sales (local)"/>
      <sheetName val="Details_Sales_(local)"/>
      <sheetName val="ReservePayout"/>
      <sheetName val="Enc 3A"/>
      <sheetName val="712"/>
      <sheetName val="Resort1"/>
      <sheetName val="Anx-IV"/>
      <sheetName val="Fixed Prof Fees"/>
      <sheetName val="PDN"/>
      <sheetName val="BS, PL, Sch 5 to 9"/>
      <sheetName val="301 RTI"/>
      <sheetName val="Excise on RM"/>
      <sheetName val="Insight 28-6-00"/>
      <sheetName val="DL codes"/>
      <sheetName val="July 06-Mar 07"/>
      <sheetName val="DCF"/>
      <sheetName val="drs"/>
      <sheetName val="RscList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UC"/>
      <sheetName val="HidePriceList"/>
      <sheetName val="Bearing Capacity"/>
      <sheetName val="List Danh mục nghiệm thu"/>
      <sheetName val="TTL"/>
      <sheetName val="FINANCIAL (FLR)"/>
      <sheetName val="D"/>
      <sheetName val="CTG (GIAM)"/>
      <sheetName val="Beam _2_"/>
      <sheetName val="TS_Rep"/>
      <sheetName val="mep"/>
      <sheetName val="Du thau 03xd"/>
      <sheetName val="bang 1 NCXD"/>
      <sheetName val="bang 1 NCXD (V.I)"/>
      <sheetName val="dg_tonghop"/>
      <sheetName val="Loại 2"/>
      <sheetName val="dm7606tba"/>
      <sheetName val="Chi tiet VL-NC-MTC"/>
      <sheetName val="TT35"/>
      <sheetName val="Temp"/>
      <sheetName val="VL-NC-M"/>
      <sheetName val="May Goc (QD2436)"/>
      <sheetName val="VC theo cuoc tinh"/>
      <sheetName val="BCVC ."/>
      <sheetName val="PTCT"/>
      <sheetName val="Full 2012"/>
      <sheetName val="PL"/>
      <sheetName val="Competitors"/>
      <sheetName val="Tong Luong Thep"/>
      <sheetName val="營業額"/>
      <sheetName val="DG_VL_KS"/>
      <sheetName val="GIA_NC,_CM"/>
      <sheetName val="GIA_VL"/>
      <sheetName val="13_Luong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Data-SỔ KHO"/>
      <sheetName val="SỔ KHO"/>
      <sheetName val="finishing"/>
      <sheetName val="Ctiet Cthe"/>
      <sheetName val="khongin"/>
      <sheetName val="TK22kV"/>
      <sheetName val="Chuong I"/>
      <sheetName val="D.Trong"/>
      <sheetName val="Du lieu TKT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bang tien luong"/>
      <sheetName val="PPT"/>
      <sheetName val="TBGIA"/>
      <sheetName val="DETAIL PROGRESS CLAIM"/>
      <sheetName val="factory area"/>
      <sheetName val="Floor area"/>
      <sheetName val="SNMOI"/>
      <sheetName val="NDK16X20"/>
      <sheetName val="OPY"/>
      <sheetName val="PT-OPY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KL Chi tiết BV dự thầu"/>
      <sheetName val="KL chi tiết BV thi công"/>
      <sheetName val="dgctqn"/>
      <sheetName val="물량표(신)"/>
      <sheetName val="Window Door schedule"/>
      <sheetName val="을"/>
      <sheetName val="EstData"/>
      <sheetName val="DW ok"/>
      <sheetName val="calc_menu_déroulant"/>
      <sheetName val="AU_BS"/>
      <sheetName val="EQ_an"/>
      <sheetName val="TinhToan"/>
      <sheetName val="BSD (2)"/>
      <sheetName val="01-BM"/>
      <sheetName val="Varible"/>
      <sheetName val="B-B"/>
      <sheetName val="Analysis"/>
      <sheetName val="C-C"/>
      <sheetName val="D-D"/>
      <sheetName val="Đơn trọng"/>
      <sheetName val="DTCT -XL.4"/>
      <sheetName val="8"/>
      <sheetName val="LS"/>
      <sheetName val="Phan tich don gia de xuat - cau"/>
      <sheetName val="CIM"/>
      <sheetName val="DG SUA CHUA"/>
      <sheetName val="DGTBA"/>
      <sheetName val="TAM TINH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Z 35"/>
      <sheetName val="Cto"/>
      <sheetName val="NC HY"/>
      <sheetName val="NC HN"/>
      <sheetName val="TOT"/>
      <sheetName val="CDPS"/>
      <sheetName val="Tổng hợp Z"/>
      <sheetName val="SL.DT 2011so sanh"/>
      <sheetName val="1.Staffing"/>
      <sheetName val="TOWN"/>
      <sheetName val="Floor area "/>
      <sheetName val="TEST1"/>
      <sheetName val="6. Pig walk way (have roof GOC)"/>
      <sheetName val="Company"/>
      <sheetName val="Binderies"/>
      <sheetName val="Bang khoi luong"/>
      <sheetName val="Quotation"/>
      <sheetName val="토공분석표"/>
      <sheetName val="luong"/>
      <sheetName val="DP TRUOT GIA"/>
      <sheetName val="VL-NC-M."/>
      <sheetName val="VL+NC+M"/>
      <sheetName val="VH"/>
      <sheetName val="Ban Qua do"/>
      <sheetName val="Dự kiến SL-NT 2013"/>
      <sheetName val="SL.HM-T1.2014"/>
      <sheetName val="PTCM"/>
      <sheetName val="1651-2008"/>
      <sheetName val="VL.NC.M"/>
      <sheetName val="BK04"/>
      <sheetName val="BQD"/>
      <sheetName val="Tra Cứu"/>
      <sheetName val="간접비 총괄표"/>
      <sheetName val="FD"/>
      <sheetName val="EE (3)"/>
      <sheetName val="PAVEMENT"/>
      <sheetName val="TRAFFIC"/>
      <sheetName val="A1.8"/>
      <sheetName val="DGChung"/>
      <sheetName val="TT 16-2019"/>
      <sheetName val="DSQL"/>
      <sheetName val="FF"/>
      <sheetName val="Record CR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NP"/>
      <sheetName val="대비표"/>
      <sheetName val="PNT"/>
      <sheetName val="실행기성 갑지"/>
      <sheetName val="242-3 summaryOPC"/>
      <sheetName val="ConversionNames"/>
      <sheetName val="Interdependent CAT"/>
      <sheetName val="Tro_giup29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final_list_200530"/>
      <sheetName val="TH_DZ3518"/>
      <sheetName val="RAB_AR&amp;STR16"/>
      <sheetName val="chi_tiet_TBA16"/>
      <sheetName val="chi_tiet_C16"/>
      <sheetName val="Don_gia16"/>
      <sheetName val="Customize_Your_Purchase_Order16"/>
      <sheetName val="CHITIET_VL-NC-TT_-1p16"/>
      <sheetName val="CHITIET_VL-NC-TT-3p15"/>
      <sheetName val="TONG_HOP_VL-NC_TT16"/>
      <sheetName val="KPVC-BD_16"/>
      <sheetName val="DON_GIA_TRAM_(3)16"/>
      <sheetName val="DON_GIA_CAN_THO18"/>
      <sheetName val="HĐ_ngoài15"/>
      <sheetName val="XT_Buoc_315"/>
      <sheetName val="dongia_(2)15"/>
      <sheetName val="Don_gia_chi_tiet16"/>
      <sheetName val="7606_DZ16"/>
      <sheetName val="So_doi_chieu_LC15"/>
      <sheetName val="S-curve_15"/>
      <sheetName val="project_management15"/>
      <sheetName val="Adix_A15"/>
      <sheetName val="REINF_15"/>
      <sheetName val="Rates_200915"/>
      <sheetName val="Du_toan15"/>
      <sheetName val="MAIN_GATE_HOUSE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Bang_KL15"/>
      <sheetName val="TONG_HOP_VL-NC15"/>
      <sheetName val="MH_RATE15"/>
      <sheetName val="Lcau_-_Lxuc15"/>
      <sheetName val="DM_606115"/>
      <sheetName val="DG_thep_ma_kem15"/>
      <sheetName val="CT_vat_lieu15"/>
      <sheetName val="Equip_14"/>
      <sheetName val="A1_CN14"/>
      <sheetName val="Đầu_vào14"/>
      <sheetName val="Chi_tiet_XD_TBA14"/>
      <sheetName val="LV_data14"/>
      <sheetName val="sochitiettaikhoan_13"/>
      <sheetName val="TK_chi_tiet11"/>
      <sheetName val="DG_DZ15"/>
      <sheetName val="DG_TBA15"/>
      <sheetName val="Data_Input15"/>
      <sheetName val="DM_6714"/>
      <sheetName val="Trạm_biến_áp14"/>
      <sheetName val="Gia_vat_tu14"/>
      <sheetName val="Elect_(3)14"/>
      <sheetName val="plan&amp;section_of_foundation14"/>
      <sheetName val="design_criteria14"/>
      <sheetName val="Bond_수수료_계산_포맷14"/>
      <sheetName val="ITB_COST14"/>
      <sheetName val="Đơn_Giá_14"/>
      <sheetName val="Chenh_lech_vat_tu14"/>
      <sheetName val="Diện_tích14"/>
      <sheetName val="1_Khái_toán14"/>
      <sheetName val="TONG_HOP_T5_199814"/>
      <sheetName val="CT-0_4KV14"/>
      <sheetName val="HÐ_ngoài15"/>
      <sheetName val="Bill_1_Quy_dinh_chung14"/>
      <sheetName val="1_R18_BF14"/>
      <sheetName val="6_External_works-R1814"/>
      <sheetName val="6PILE__(돌출)14"/>
      <sheetName val="EIRR&gt;_214"/>
      <sheetName val="DETAIL_14"/>
      <sheetName val="rate_material14"/>
      <sheetName val="KL_Chi_tiết_Xây_tô14"/>
      <sheetName val="Project_Data14"/>
      <sheetName val="Phan_khai_KLuong14"/>
      <sheetName val="04_-_XUONG_DET_B14"/>
      <sheetName val="07Base_Cost14"/>
      <sheetName val="Chi_tiet_KL14"/>
      <sheetName val="Tổng_hợp_KL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PAGE_114"/>
      <sheetName val="Measure_130614"/>
      <sheetName val="Share_price_data13"/>
      <sheetName val="Xay_lapduongR314"/>
      <sheetName val="Đầu_tư14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gia_cong_tac14"/>
      <sheetName val="Cước_VC_+_ĐM_CP_Tư_vấn14"/>
      <sheetName val="Hệ_số14"/>
      <sheetName val="Door_and_window8"/>
      <sheetName val="GV1-D13_(Casement_door)14"/>
      <sheetName val="ESTI_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KL_san_lap14"/>
      <sheetName val="Chi_tiet14"/>
      <sheetName val="Chenh_lech_ca_may14"/>
      <sheetName val="TLg_CN&amp;Laixe14"/>
      <sheetName val="TLg_CN&amp;Laixe_(2)14"/>
      <sheetName val="TLg_Laitau14"/>
      <sheetName val="TLg_Laitau_(2)14"/>
      <sheetName val="Equipment_list_(PAC)14"/>
      <sheetName val="TINH_KHOI_LUONG14"/>
      <sheetName val="DATA_BASE14"/>
      <sheetName val="Buy_vs__Lease_Car14"/>
      <sheetName val="Bang_3_Chi_tiet_phan_Dz14"/>
      <sheetName val="KHOI_LUONG14"/>
      <sheetName val="BẢNG_KHỐI_LƯỢNG_TỔNG_HỢP13"/>
      <sheetName val="CP_Khac_cuoc_VC13"/>
      <sheetName val="Budget_Code13"/>
      <sheetName val="CTKL_KTX_HT13"/>
      <sheetName val="2_Chiet_tinh13"/>
      <sheetName val="subcon_sched14"/>
      <sheetName val="NHÀ_NHẬP_LIỆU13"/>
      <sheetName val="MÓNG_SILO13"/>
      <sheetName val="PRE_(E)14"/>
      <sheetName val="HVAC_BLOCK_B414"/>
      <sheetName val="Tong_du_toan13"/>
      <sheetName val="Bill_2_-_ketcau13"/>
      <sheetName val="13-Cốt_thép_(10mm&lt;D≤18mm)_FO113"/>
      <sheetName val="du_lieu_du_toan13"/>
      <sheetName val="Chi_tiet_lan_can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Dlieu_dau_vao13"/>
      <sheetName val="BANCO_(2)13"/>
      <sheetName val="MT_DPin_(2)13"/>
      <sheetName val="CHI_PHI11"/>
      <sheetName val="02__PTDG13"/>
      <sheetName val="Chiết_tính13"/>
      <sheetName val="DK1_Don_gia13"/>
      <sheetName val="Income_Statement13"/>
      <sheetName val="Shareholders'_Equity13"/>
      <sheetName val="VC_xd11"/>
      <sheetName val="Gia_VLTB11"/>
      <sheetName val="B_Luong11"/>
      <sheetName val="C_May11"/>
      <sheetName val="Don_gia_(khong_in)13"/>
      <sheetName val="1_MONG_1-213"/>
      <sheetName val="TB_NẶNG11"/>
      <sheetName val="Du_tru_CP-Bieu_0111"/>
      <sheetName val="dm_36611"/>
      <sheetName val="DM_606011"/>
      <sheetName val="Dự_thầu11"/>
      <sheetName val="Nhap_VT_oto11"/>
      <sheetName val="TH_TN11"/>
      <sheetName val="Bill_No_3_-_Prov__Sum_(Ph2&amp;3)11"/>
      <sheetName val="Hao_phí11"/>
      <sheetName val="Structure_data11"/>
      <sheetName val="đọc_số11"/>
      <sheetName val="Ma_don_vi11"/>
      <sheetName val="bang_cc11"/>
      <sheetName val="CP_Du_phong11"/>
      <sheetName val="THCP_Lap_dat11"/>
      <sheetName val="THCP_xay_dung11"/>
      <sheetName val="Tong_hop_kinh_phi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Ｎｏ_1311"/>
      <sheetName val="DGchitiet_11"/>
      <sheetName val="wk_prgs11"/>
      <sheetName val="AG_Pipe_Qty_Analysis11"/>
      <sheetName val="2_1Warehouse_111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Bill_2-Road_HR211"/>
      <sheetName val="Bill_3_-_Softscape_HR211"/>
      <sheetName val="0__Input10"/>
      <sheetName val="CĂN_HỘ_T16-17_11"/>
      <sheetName val="TRỤC_ĐỨNG_THOÁT_BẨN_T15-1711"/>
      <sheetName val="TRỤC_ĐỨNG_TM_T15-1711"/>
      <sheetName val="THEP_TAM11"/>
      <sheetName val="THEP_HÌNH11"/>
      <sheetName val="THEP_HINH11"/>
      <sheetName val="XA_GO11"/>
      <sheetName val="BANG_TRA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Móng,_nền_11"/>
      <sheetName val="1_Requisition(E)11"/>
      <sheetName val="So_lieu_chung10"/>
      <sheetName val="MTO_REV_2(ARMOR)10"/>
      <sheetName val="Data_Wall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DG_142610"/>
      <sheetName val="Don_gia_chi_tiet_DIEN_210"/>
      <sheetName val="Theo_doi_Doanh_thu_201710"/>
      <sheetName val="Chi_tiet_cong_no11"/>
      <sheetName val="Chi_tiet_-tong_9_thang10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3__CNT10"/>
      <sheetName val="unit_price_list(M)10"/>
      <sheetName val="Gia_vat_lieu10"/>
      <sheetName val="Precios_unitarios_AXH10"/>
      <sheetName val="TH_VL,_NC,_DDHT_Thanhphuoc10"/>
      <sheetName val="KL_THEP__GIAM_DO_DUNG_COUPLER10"/>
      <sheetName val="01_KL_THÉP_NHẬP_VỀ10"/>
      <sheetName val="2__NT_VLDV10"/>
      <sheetName val="GHI_CHU10"/>
      <sheetName val="1_BB_LMHT10"/>
      <sheetName val="B3A_-_TOWER_A10"/>
      <sheetName val="Annex_B10"/>
      <sheetName val="Doi_so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Cotthep_NPT10"/>
      <sheetName val="vl_nc_mtc10"/>
      <sheetName val="1__Office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1_Civil_(Org)10"/>
      <sheetName val="Bill_Prelim-CDT10"/>
      <sheetName val="Bill_BPTC-CDT10"/>
      <sheetName val="Chi_tiết_BPTC10"/>
      <sheetName val="Bill_BPTC-CDT_(PA_MCT_CDT)10"/>
      <sheetName val="Chi_tiết_BPTC_(PA_MCT_CDT)10"/>
      <sheetName val="DM-VNT_ko_sd10"/>
      <sheetName val="Bê_tông_bảo_vệ10"/>
      <sheetName val="01__Data10"/>
      <sheetName val="Neo,_nối_cốt_thép_dầm,_cột10"/>
      <sheetName val="Uốn_móc_cốt_thép10"/>
      <sheetName val="Tiêu_chuẩn_cốt_thép10"/>
      <sheetName val="Bảng_đo_bóc_KL_OLK-0910"/>
      <sheetName val="6_3_CHI_TIET_OLK-0910"/>
      <sheetName val="KL_thep_lam_sat10"/>
      <sheetName val="Tien_Thuong10"/>
      <sheetName val="NC_XL_6T_cuoi_01_CTy10"/>
      <sheetName val="Data_-6T_dau10"/>
      <sheetName val="Cong_6T10"/>
      <sheetName val="Q_A01_2-Sh10"/>
      <sheetName val="Danh_mục9"/>
      <sheetName val="PV_Graph_Data9"/>
      <sheetName val="TLG_Type10"/>
      <sheetName val="1_San_10"/>
      <sheetName val="Tong_hop_vat_tu10"/>
      <sheetName val="KHOI_LUONG15-410"/>
      <sheetName val="Dot_410"/>
      <sheetName val="BTK-Dai_Hoc_Kien_Giang9"/>
      <sheetName val="DM_336cai_tao10"/>
      <sheetName val="HRG_BHN10"/>
      <sheetName val="CĂN_ĐH10"/>
      <sheetName val="doanh_thu9"/>
      <sheetName val="Dutoan_KL9"/>
      <sheetName val="MB_DT_029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2_CDPS10"/>
      <sheetName val="Chi_phi_van_chuyen10"/>
      <sheetName val="Dgia_vat_tu10"/>
      <sheetName val="Don_gia_III10"/>
      <sheetName val="D÷_liÖu10"/>
      <sheetName val="TH_các_CC10"/>
      <sheetName val="Heso_DZ10"/>
      <sheetName val="DG_BINH_THUAN10"/>
      <sheetName val="7_Khau_tru_10"/>
      <sheetName val="4_CĂN10"/>
      <sheetName val="B-2__(DPP)10"/>
      <sheetName val="Financ__Overview9"/>
      <sheetName val="Div26_-_Elect10"/>
      <sheetName val="DT_hợp_đồng9"/>
      <sheetName val="Bảng_KL_đợt_1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Don_gia_NC10"/>
      <sheetName val="gia_vt,nc,may9"/>
      <sheetName val="TINH_GIA_-_SAN_XUAT_Vertico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ieu_gia_HD9"/>
      <sheetName val="Huong_da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DZ_22KV9"/>
      <sheetName val="5_2_1_Đo_bóc_KL_OLK-069"/>
      <sheetName val="KS_tuyen9"/>
      <sheetName val="Bang_chiet_tinh_TBA9"/>
      <sheetName val="GIÁ_DỰ_THẦU_30_CĂN9"/>
      <sheetName val="So_sanh9"/>
      <sheetName val="DT__NHA_XUONG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BU_LONG9"/>
      <sheetName val="Electrical_Works9"/>
      <sheetName val="H_T__INCOMING_SYSTEM9"/>
      <sheetName val="Cash_Flow9"/>
      <sheetName val="THONG_SO9"/>
      <sheetName val="Đơn_giá_chi_tiết_TN_399"/>
      <sheetName val="Gia_VT-TB9"/>
      <sheetName val="noi_suy_xa9"/>
      <sheetName val="noi_suy_xa_thu_hoi9"/>
      <sheetName val="Tính_giá_NC9"/>
      <sheetName val="Tiên_lượng9"/>
      <sheetName val="SL_cước9"/>
      <sheetName val="Thuyết_minh9"/>
      <sheetName val="Đơn_giá_máy9"/>
      <sheetName val="¥_9"/>
      <sheetName val="Bill_No_1_69"/>
      <sheetName val="Bill_No_1_109"/>
      <sheetName val="Bill_No_3_39"/>
      <sheetName val="Bill_No_1_49"/>
      <sheetName val="Bill_No_1_79"/>
      <sheetName val="Summary_Bill_No__39"/>
      <sheetName val="Tong_DT8"/>
      <sheetName val="phan_tich_don_gia8"/>
      <sheetName val="Bù_giá_CM8"/>
      <sheetName val="Tien_Luong8"/>
      <sheetName val="Bán_đợt_1_trang8"/>
      <sheetName val="Unit_price8"/>
      <sheetName val="3__KC_-_PODIUM8"/>
      <sheetName val="Chiet_tinh_dz358"/>
      <sheetName val="Breakdown_(B)8"/>
      <sheetName val="U_P_Breakdown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CHITIET_VL-NCHT1_(2)8"/>
      <sheetName val="IMF_Code8"/>
      <sheetName val="Subsidiary_Calculation8"/>
      <sheetName val="5_2_1_Đo_bóc_KL_OLK-108"/>
      <sheetName val="Bia_lot8"/>
      <sheetName val="DT_san_XD-So_lieu_cu8"/>
      <sheetName val="don_gia_14268"/>
      <sheetName val="Cau_tao_gia_xay_to4"/>
      <sheetName val="Phu_Bai_Bridge8"/>
      <sheetName val="Chu_dau_tu4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THÔNG_TIN4"/>
      <sheetName val="BẢNG_DIỄN_GIẢI_KL_(7)8"/>
      <sheetName val="THPDMoi__(2)4"/>
      <sheetName val="t-h_HA_THE4"/>
      <sheetName val="TH_XL4"/>
      <sheetName val="CHITIET_VL-NC4"/>
      <sheetName val="0_Data1"/>
      <sheetName val="0_Data_new1"/>
      <sheetName val="Aging_Sept2"/>
      <sheetName val="Bank_Rev1"/>
      <sheetName val="BP_DECLINE_IT1"/>
      <sheetName val="Input_List1"/>
      <sheetName val="Valid_data_revised1"/>
      <sheetName val="DETAIL_MIX_%_REPORT1"/>
      <sheetName val="Fill_this_out_first___1"/>
      <sheetName val="Interdependent_CAT"/>
      <sheetName val="BANG TONGHOP"/>
      <sheetName val="SUMMARY QUANTITIES"/>
      <sheetName val="PHÁT_SINH_TẦNG_290"/>
      <sheetName val="IV.1.Lkdt"/>
      <sheetName val="III.2.dah"/>
      <sheetName val="II.2.dn"/>
      <sheetName val="IV.2.Lkdd"/>
      <sheetName val="III.1.tai"/>
      <sheetName val="S - Sugar production"/>
      <sheetName val="KL thanh toan-Xuan Dao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PU_ITALY_46"/>
      <sheetName val="SGC_RATE3"/>
      <sheetName val="DM_DU_AN3"/>
      <sheetName val="DM_TP_3"/>
      <sheetName val="File_Chi_tiet3"/>
      <sheetName val="2__BBNT_KLHT3"/>
      <sheetName val="Dashboard_-_BQL_-_VHL3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Share_Price_20022"/>
      <sheetName val="Danh_mục_khối3"/>
      <sheetName val="Danh_mục_đơn_vị_-phòng_chức_nă3"/>
      <sheetName val="Currency_Rate3"/>
      <sheetName val="Probbl_-_Production3"/>
      <sheetName val="w't_table3"/>
      <sheetName val="BILL_34Āᐁë3"/>
      <sheetName val="LUONG_SCL3"/>
      <sheetName val="KEILA_TP_2020-073"/>
      <sheetName val="CHI_PHÍ_NHÔM3"/>
      <sheetName val="CHITIET_VL-NC-TT1p3"/>
      <sheetName val="NHOM_KINH2"/>
      <sheetName val="CFA_(ME)3"/>
      <sheetName val="MEP_Building3"/>
      <sheetName val="BOM-13_11-Other(PS1+PS2)3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Chao_gia_T12_RE2"/>
      <sheetName val="Chênh_lệch_máy_thi_công2"/>
      <sheetName val="Chênh_lệch_nhân_công2"/>
      <sheetName val="Chênh_lệch_vật_liệu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Merit_&amp;_Market_Grid2"/>
      <sheetName val="BC_chi_tiết_TT1"/>
      <sheetName val="Nhập_liệu1"/>
      <sheetName val="Boc_KL_DAT+CAT+BT1"/>
      <sheetName val="Boc_KL_thép1"/>
      <sheetName val="Bieu_do_nhan_luc1"/>
      <sheetName val="Piano_Montaggio_PO-02_bozza2"/>
      <sheetName val="sales_current_month46"/>
      <sheetName val="View_Variance46"/>
      <sheetName val="Don_gia_X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5_2_1_Đo_bóc_KL_OLK-071"/>
      <sheetName val="Define_finishing1"/>
      <sheetName val="DGKL_TRỤC_NGOAI_NHA1"/>
      <sheetName val="Sum_ELE__CAP_S1-4__1"/>
      <sheetName val="Luong_(TP_Việt_Trì)1"/>
      <sheetName val="So_sanh_gia1"/>
      <sheetName val="Luong_2622EVN1"/>
      <sheetName val="Cuoc_1"/>
      <sheetName val="gia_chao1"/>
      <sheetName val="Vat_lieu_BTN1"/>
      <sheetName val="Dai_tu1"/>
      <sheetName val="DSV6_Summ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PHẦN_KIẾN_TRÚC1"/>
      <sheetName val="CONSOIDATE_41"/>
      <sheetName val="CONSOIDATE_21"/>
      <sheetName val="Input_-_Facilities1"/>
      <sheetName val="BP_CAPEX_MoD-100%_Area_4_USD1"/>
      <sheetName val="Danhsach_12"/>
      <sheetName val="Elemental_Breakdown+20%1"/>
      <sheetName val="DB_FEE"/>
      <sheetName val="BHYT_Tự_Nguyện_-_Vinschool-Mau_"/>
      <sheetName val="NC_CU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Cước_CG1"/>
      <sheetName val="MTO_REV_01"/>
      <sheetName val="242_3_summaryOPC1"/>
      <sheetName val="1_1General1"/>
      <sheetName val="6__Scope_of_work_1"/>
      <sheetName val="4_6_Phân_tích_nhân_sự_1"/>
      <sheetName val="4_5_Mức_độ_tham_gia_dự_án1"/>
      <sheetName val="DO_AM_DT1"/>
      <sheetName val="0,SO_LIEU_DAU_VAO1"/>
      <sheetName val="Adj_entries_"/>
      <sheetName val="Annexure_1"/>
      <sheetName val="Annexure_2"/>
      <sheetName val="Updated_2018_COA"/>
      <sheetName val="IC_Listing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02__PHAN_TICH1"/>
      <sheetName val="03__NGAN_SACH1"/>
      <sheetName val="Da_xay_dung1"/>
      <sheetName val="6_9_DM_CTP"/>
      <sheetName val="01__Nha_xuong1"/>
      <sheetName val="SCB_-_Annexure_A1"/>
      <sheetName val="PL6-Revenue_Bridge1"/>
      <sheetName val="Inventory_data46"/>
      <sheetName val="FORECAST_x_FAMILIA43"/>
      <sheetName val="Space_Analysis43"/>
      <sheetName val="CADE_DETAIL19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Loại_cọc_P2"/>
      <sheetName val="DLC_DIEN_AP"/>
      <sheetName val="SL_dau_tien"/>
      <sheetName val="BASE_GRAPHE"/>
      <sheetName val="ADJ_-_RATE"/>
      <sheetName val="Bill_rekap"/>
      <sheetName val="Cash_Flow_bulanan"/>
      <sheetName val="CươcVC_tinh"/>
      <sheetName val="Don_vi"/>
      <sheetName val="Don_gia_vung_III"/>
      <sheetName val="Don_gia_III11"/>
      <sheetName val="Don_gia_CT"/>
      <sheetName val="입찰내역_발주처_양식"/>
      <sheetName val="3_공통공사대비"/>
      <sheetName val="PLHD_doi_cot_ham_0101-04"/>
      <sheetName val="KL_CHI_TIẾT_(2)"/>
      <sheetName val="Ca_may"/>
      <sheetName val="PRB_Expense_Q4_201316"/>
      <sheetName val="P&amp;L_by_Month1"/>
      <sheetName val="Tonghop_theo_Vendor"/>
      <sheetName val="Tu_dien"/>
      <sheetName val="T_kê"/>
      <sheetName val="dulieu_cot"/>
      <sheetName val="Luong_TT05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2__Summary-cash"/>
      <sheetName val="Beam_reinfocement_schedule"/>
      <sheetName val="Thong_so_dam"/>
      <sheetName val="Wall_Block_C"/>
      <sheetName val="General_Schedule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주주명부&lt;끝&gt;"/>
      <sheetName val="GDLQ"/>
      <sheetName val="Currency Codes"/>
      <sheetName val="Scoping"/>
      <sheetName val="Expectation"/>
      <sheetName val="Variance threshold"/>
      <sheetName val="VIKAR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PU_ITALY_47"/>
      <sheetName val="sales_current_month47"/>
      <sheetName val="View_Variance47"/>
      <sheetName val="Inventory_data47"/>
      <sheetName val="FORECAST_x_FAMILIA44"/>
      <sheetName val="Space_Analysis44"/>
      <sheetName val="CADE_DETAIL20"/>
      <sheetName val="PRB_Expense_Q4_201317"/>
      <sheetName val="P&amp;L_by_Month2"/>
      <sheetName val="Committed_Items2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final_list_200531"/>
      <sheetName val="Tro_giup30"/>
      <sheetName val="Labour_Summary22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Share_Price_200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2. A&amp;C Database"/>
      <sheetName val="CMT retrive"/>
      <sheetName val="Sales Seasonality by Month"/>
      <sheetName val="THAM CHIẾU"/>
      <sheetName val="PL-F&amp;B"/>
      <sheetName val="Pcos"/>
      <sheetName val="Sales"/>
      <sheetName val="Main Model"/>
      <sheetName val="EngagementsExportExcel"/>
      <sheetName val="Feuil2"/>
      <sheetName val="Feuil16"/>
      <sheetName val="Feuil1"/>
      <sheetName val="codes transitn"/>
      <sheetName val="CEREAS"/>
      <sheetName val="IMPACTS"/>
      <sheetName val="Phase"/>
      <sheetName val="retenue a la source"/>
      <sheetName val="GSG"/>
      <sheetName val="TOP8"/>
      <sheetName val="VariationsERP"/>
      <sheetName val="Macros"/>
      <sheetName val="AP codes"/>
      <sheetName val="TVA mention"/>
      <sheetName val="IMPACT base"/>
      <sheetName val="bill rate"/>
      <sheetName val="EngagementsExportExcel (2)"/>
      <sheetName val="Feuil17"/>
      <sheetName val="liste AGM"/>
      <sheetName val="hinhhoc"/>
      <sheetName val="XZLC003_PART1"/>
      <sheetName val="Wall Pier"/>
      <sheetName val="Ntt_Form"/>
      <sheetName val="MVT"/>
      <sheetName val="cot_xa"/>
      <sheetName val="Chung"/>
      <sheetName val="cPanel"/>
      <sheetName val="GC"/>
      <sheetName val="HG_Info"/>
      <sheetName val="Nghỉ lễ"/>
      <sheetName val="Mác"/>
      <sheetName val="QC"/>
      <sheetName val="CO"/>
      <sheetName val="Bangtrachieudaicoc"/>
      <sheetName val="Bar"/>
      <sheetName val="DA01.HD-List"/>
      <sheetName val="DM01.CDT"/>
      <sheetName val="DM02.NT"/>
      <sheetName val="NT01.HD-List"/>
      <sheetName val="DG CANTHO"/>
      <sheetName val="M 67"/>
      <sheetName val="NK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단면가정"/>
      <sheetName val="Nhân_cô_x0000_g6"/>
      <sheetName val="Đường dây"/>
      <sheetName val="Vị trí"/>
      <sheetName val="datamong"/>
      <sheetName val="Sheet1 (2)"/>
      <sheetName val="Chi Thao"/>
      <sheetName val="Bang luong"/>
      <sheetName val="Sheet1_(2)"/>
      <sheetName val="Chi_Thao"/>
      <sheetName val="Bang_luong"/>
      <sheetName val="BS_EN"/>
      <sheetName val="BS_VN"/>
      <sheetName val="CF_VN "/>
      <sheetName val="PL_VN"/>
      <sheetName val="Comparative figures EN"/>
      <sheetName val="Related Parties"/>
      <sheetName val="Comparative figures VN"/>
      <sheetName val="Thanh toan"/>
      <sheetName val="3.DT Khu vuc"/>
      <sheetName val="7. DM Vị trí công việc"/>
      <sheetName val="Lưu đồ sx_PÁ sản xuất"/>
      <sheetName val="Total_Cost"/>
      <sheetName val="COMBBOYEOY"/>
      <sheetName val="COA"/>
      <sheetName val="GeneralInfo"/>
      <sheetName val="0220"/>
      <sheetName val="B30"/>
      <sheetName val="XÁC  NHẬN THANH TOÁN"/>
      <sheetName val="XÁC NHẬN GIÁ TRỊ"/>
      <sheetName val="XÁC NHẬN KL"/>
      <sheetName val="DMHHOA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Du_lieu_ban_dau"/>
      <sheetName val="GZ_TP"/>
      <sheetName val="GZ_VT"/>
      <sheetName val="5_Gia"/>
      <sheetName val="CP_NC-MTC_XD"/>
      <sheetName val="Danh_sach_KV2"/>
      <sheetName val="Danh_sach_doan_KT"/>
      <sheetName val="bar_nor"/>
      <sheetName val="conc_nor"/>
      <sheetName val="conc_frus"/>
      <sheetName val="conc_trap"/>
      <sheetName val="bar_frus"/>
      <sheetName val="bar_trap"/>
      <sheetName val="Gia_HĐ"/>
      <sheetName val="List_Danh_mục_nghiệm_thu"/>
      <sheetName val="unit_weight"/>
      <sheetName val="Factor_F_Data"/>
      <sheetName val="bang_1_NCXD"/>
      <sheetName val="bang_1_NCXD_(V_I)"/>
      <sheetName val="May_Goc_(QD2436)"/>
      <sheetName val="VC_theo_cuoc_tinh"/>
      <sheetName val="BCVC__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Du_lieu_TKT"/>
      <sheetName val="TÍNH_TOÁN_KHỐI_LƯỢNG_P6"/>
      <sheetName val="간접비_총괄표"/>
      <sheetName val="Bảng_dung_trọng"/>
      <sheetName val="TAIKHOAN"/>
      <sheetName val="COST"/>
      <sheetName val="consilidate"/>
      <sheetName val="Building"/>
      <sheetName val="Bang gia 2011.10.12"/>
      <sheetName val="DGCT_TRẦN_NLW7"/>
      <sheetName val="p2-1"/>
      <sheetName val="accom cash"/>
      <sheetName val="Du toan XD"/>
      <sheetName val="AUTOMATIC SELECT"/>
      <sheetName val="U.P List"/>
      <sheetName val="Thong tin DA"/>
      <sheetName val="정부노임단가"/>
      <sheetName val="GIA THEP"/>
      <sheetName val="Hoi gia"/>
      <sheetName val="BUSPLAN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Totals"/>
      <sheetName val="FInput"/>
      <sheetName val="extruder"/>
      <sheetName val="Sheet10"/>
      <sheetName val="Sheet19"/>
      <sheetName val="Sheet16"/>
      <sheetName val="Sheet6"/>
      <sheetName val="Sheet11"/>
      <sheetName val="Sheet12"/>
      <sheetName val="Tuning SF"/>
      <sheetName val="M02 TH SP XKGC"/>
      <sheetName val="4. Đo bóc KL"/>
      <sheetName val="Dinh muc CP KTCB khac"/>
      <sheetName val="TH May TC"/>
      <sheetName val="KLDT DIEN"/>
      <sheetName val="PTVT DIEN"/>
      <sheetName val="Thong ke thiet bi"/>
      <sheetName val="General_Item&amp;General_Requireme@"/>
      <sheetName val="V.c noi bo"/>
      <sheetName val="質疑回答書"/>
      <sheetName val="5201.2004"/>
      <sheetName val="sub struc-Omission"/>
      <sheetName val="SUMMARY "/>
      <sheetName val="분석"/>
      <sheetName val="wall"/>
      <sheetName val="fromNga"/>
      <sheetName val="Tinh toan"/>
      <sheetName val="Apt내역"/>
      <sheetName val="Ratio Budget"/>
      <sheetName val="TGR"/>
      <sheetName val="Elim CKR"/>
      <sheetName val="CKR"/>
      <sheetName val="PPh 22"/>
      <sheetName val="PF-OFFICE"/>
      <sheetName val="ALOKASI"/>
      <sheetName val="TB2003"/>
      <sheetName val="SUM Detail"/>
      <sheetName val="Rates"/>
      <sheetName val="Vendors"/>
      <sheetName val="PERHITUNGAN  KEEKONOMIAN"/>
      <sheetName val="SENSITIVITAS"/>
      <sheetName val="AllInEst"/>
      <sheetName val="PT"/>
      <sheetName val=" DKM"/>
      <sheetName val="PropSum"/>
      <sheetName val="rms mek"/>
      <sheetName val="Customer_Country"/>
      <sheetName val="A3"/>
      <sheetName val="LinkData"/>
      <sheetName val="Current Bulk"/>
      <sheetName val="Cumulative Bulk"/>
      <sheetName val="batch"/>
      <sheetName val="Prod99stand"/>
      <sheetName val="T1"/>
      <sheetName val="INVDAYS"/>
      <sheetName val="P&amp;L"/>
      <sheetName val="IS Summary-96"/>
      <sheetName val="作業量(基本工作量)"/>
      <sheetName val="目標"/>
      <sheetName val="Dept"/>
      <sheetName val="Okt"/>
      <sheetName val="Pasuruan"/>
      <sheetName val="Ketapang"/>
      <sheetName val="Pasuruan Fish"/>
      <sheetName val="PST"/>
      <sheetName val="合成単価作成・-BLDG"/>
      <sheetName val="Tabel-tabel"/>
      <sheetName val="SAT-BHN"/>
      <sheetName val="HARGA MATERIAL"/>
      <sheetName val="R&amp;P"/>
      <sheetName val="QMS2007"/>
      <sheetName val="Breadown"/>
      <sheetName val="_Payroll_Empl_(Wkng)"/>
      <sheetName val="Cost_of_DM_Water1"/>
      <sheetName val="_Payroll_Empl_(Wkng)1"/>
      <sheetName val="Merit_&amp;_Market_Grid3"/>
      <sheetName val="BP_DECLINE_IT2"/>
      <sheetName val="Input_List2"/>
      <sheetName val="Valid_data_revised2"/>
      <sheetName val="AN_20002"/>
      <sheetName val="OC5-Push_Diag2"/>
      <sheetName val="Franchise_Input2"/>
      <sheetName val="repeatative_rejection2"/>
      <sheetName val="General_Info2"/>
      <sheetName val="Full_PBD2"/>
      <sheetName val="Non-Statistical_Sampling2"/>
      <sheetName val="98FORECAST_(1)2"/>
      <sheetName val="Fixed_asset_register2"/>
      <sheetName val="DETAIL_MIX_%_REPORT2"/>
      <sheetName val="2020_RFS_Summary2"/>
      <sheetName val="Well_Construction_Summary2"/>
      <sheetName val="RFS_2020_-_Details_and_Notes2"/>
      <sheetName val="Bank_Rev2"/>
      <sheetName val="DIV_INC2"/>
      <sheetName val="A1_-_Income_Statement2"/>
      <sheetName val="SCB_-_Annexure_A2"/>
      <sheetName val="PL6-Revenue_Bridge2"/>
      <sheetName val="Fill_this_out_first___2"/>
      <sheetName val="Inter_connect_Revenue2"/>
      <sheetName val="Cost_of_DM_Water2"/>
      <sheetName val="_Payroll_Empl_(Wkng)2"/>
      <sheetName val="Purchase_Calc_1"/>
      <sheetName val="Balance_Sheet1"/>
      <sheetName val="Report_Summary1"/>
      <sheetName val="Monthly_Notes1"/>
      <sheetName val="Purchase_Calc_2"/>
      <sheetName val="Balance_Sheet2"/>
      <sheetName val="Report_Summary2"/>
      <sheetName val="Monthly_Notes2"/>
      <sheetName val="Visor"/>
      <sheetName val="Original ED&amp;D summary"/>
      <sheetName val="SPC_OC"/>
      <sheetName val="Sales Initiation (5)"/>
      <sheetName val="Timing-1 (6)"/>
      <sheetName val="dashboard (1)"/>
      <sheetName val="standards trend (4)"/>
      <sheetName val="Range"/>
      <sheetName val="TOC"/>
      <sheetName val="月度不良集計"/>
      <sheetName val="LCL P_L10JUl02"/>
      <sheetName val="DN_TIME 02"/>
      <sheetName val="DN_TIME 14"/>
      <sheetName val="REPORT"/>
      <sheetName val="HELP"/>
      <sheetName val="MS６ OUT"/>
      <sheetName val="BASIC DATA"/>
      <sheetName val="C100-KICK"/>
      <sheetName val="表"/>
      <sheetName val="be"/>
      <sheetName val="99.1海業提示コスト(収容数１２,８００)"/>
      <sheetName val="Sales_Initiation_(5)"/>
      <sheetName val="Timing-1_(6)"/>
      <sheetName val="dashboard_(1)"/>
      <sheetName val="standards_trend_(4)"/>
      <sheetName val="LCL_P_L10JUl02"/>
      <sheetName val="DN_TIME_02"/>
      <sheetName val="DN_TIME_14"/>
      <sheetName val="MS６_OUT"/>
      <sheetName val="BASIC_DATA"/>
      <sheetName val="99_1海業提示コスト(収容数１２,８００)"/>
      <sheetName val="Reference"/>
      <sheetName val="Merit_&amp;_Market_Grid4"/>
      <sheetName val="BP_DECLINE_IT3"/>
      <sheetName val="Input_List3"/>
      <sheetName val="Valid_data_revised3"/>
      <sheetName val="AN_20003"/>
      <sheetName val="OC5-Push_Diag3"/>
      <sheetName val="Franchise_Input3"/>
      <sheetName val="repeatative_rejection3"/>
      <sheetName val="General_Info3"/>
      <sheetName val="Full_PBD3"/>
      <sheetName val="Non-Statistical_Sampling3"/>
      <sheetName val="98FORECAST_(1)3"/>
      <sheetName val="Fixed_asset_register3"/>
      <sheetName val="DETAIL_MIX_%_REPORT3"/>
      <sheetName val="2020_RFS_Summary3"/>
      <sheetName val="Well_Construction_Summary3"/>
      <sheetName val="RFS_2020_-_Details_and_Notes3"/>
      <sheetName val="Bank_Rev3"/>
      <sheetName val="DIV_INC3"/>
      <sheetName val="A1_-_Income_Statement3"/>
      <sheetName val="SCB_-_Annexure_A3"/>
      <sheetName val="PL6-Revenue_Bridge3"/>
      <sheetName val="Fill_this_out_first___3"/>
      <sheetName val="Inter_connect_Revenue3"/>
      <sheetName val="Cost_of_DM_Water3"/>
      <sheetName val="_Payroll_Empl_(Wkng)3"/>
      <sheetName val="1__Questionnaire"/>
      <sheetName val="Insight_28-6-00"/>
      <sheetName val="DL_codes"/>
      <sheetName val="Simulator_Detail"/>
      <sheetName val="Trnf_to_Reimb_"/>
      <sheetName val="TCM_EXT_Catalogue2"/>
      <sheetName val="CDN"/>
      <sheetName val="professional Services"/>
      <sheetName val="Merit_&amp;_Market_Grid5"/>
      <sheetName val="BP_DECLINE_IT4"/>
      <sheetName val="Input_List4"/>
      <sheetName val="Valid_data_revised4"/>
      <sheetName val="AN_20004"/>
      <sheetName val="OC5-Push_Diag4"/>
      <sheetName val="Franchise_Input4"/>
      <sheetName val="repeatative_rejection4"/>
      <sheetName val="General_Info4"/>
      <sheetName val="Full_PBD4"/>
      <sheetName val="Non-Statistical_Sampling4"/>
      <sheetName val="98FORECAST_(1)4"/>
      <sheetName val="Fixed_asset_register4"/>
      <sheetName val="DETAIL_MIX_%_REPORT4"/>
      <sheetName val="2020_RFS_Summary4"/>
      <sheetName val="Well_Construction_Summary4"/>
      <sheetName val="RFS_2020_-_Details_and_Notes4"/>
      <sheetName val="Bank_Rev4"/>
      <sheetName val="DIV_INC4"/>
      <sheetName val="A1_-_Income_Statement4"/>
      <sheetName val="SCB_-_Annexure_A4"/>
      <sheetName val="PL6-Revenue_Bridge4"/>
      <sheetName val="Fill_this_out_first___4"/>
      <sheetName val="Inter_connect_Revenue4"/>
      <sheetName val="Cost_of_DM_Water4"/>
      <sheetName val="_Payroll_Empl_(Wkng)4"/>
      <sheetName val="1__Questionnaire1"/>
      <sheetName val="CUSTOMER_GROUP_WISE1"/>
      <sheetName val="080_(2)1"/>
      <sheetName val="Insight_28-6-001"/>
      <sheetName val="DL_codes1"/>
      <sheetName val="Simulator_Detail1"/>
      <sheetName val="Trnf_to_Reimb_1"/>
      <sheetName val="FA_list"/>
      <sheetName val="Chiet_tinh_dz22"/>
      <sheetName val="Anx_10"/>
      <sheetName val="Summary_-_Budget"/>
      <sheetName val="DG_SUA_CHUA"/>
      <sheetName val="TAM_TINH"/>
      <sheetName val="Cost_center"/>
      <sheetName val="Gia_"/>
      <sheetName val="Details_Sales_(local)1"/>
      <sheetName val="Enc_3A"/>
      <sheetName val="Fixed_Prof_Fees"/>
      <sheetName val="BS,_PL,_Sch_5_to_9"/>
      <sheetName val="301_RTI"/>
      <sheetName val="Excise_on_RM"/>
      <sheetName val="Power_&amp;_Fuel_(S)"/>
      <sheetName val="Book_details"/>
      <sheetName val="July_06-Mar_07"/>
      <sheetName val="Assignment_Schedule"/>
      <sheetName val="Bearing_Capacity"/>
      <sheetName val="Kien_truc"/>
      <sheetName val="FINANCIAL_(FLR)"/>
      <sheetName val="CTG_(GIAM)"/>
      <sheetName val="Beam__2_"/>
      <sheetName val="Du_thau_03xd"/>
      <sheetName val="DG_THIET_BI"/>
      <sheetName val="DG_vat_lieu"/>
      <sheetName val="Loại_2"/>
      <sheetName val="Chi_tiet_VL-NC-MTC"/>
      <sheetName val="Du_thau_dau_noi"/>
      <sheetName val="Du_Thau"/>
      <sheetName val="Du_thau_PSBS"/>
      <sheetName val="DG_theo_HD_PSBS"/>
      <sheetName val="Du_thau_TC11"/>
      <sheetName val="Record_CR"/>
      <sheetName val="Full_2012"/>
      <sheetName val="Summary_Page_VDF"/>
      <sheetName val="Invested_capital_VDF"/>
      <sheetName val="F-4"/>
      <sheetName val="SPLIMP97"/>
      <sheetName val="Control-input"/>
      <sheetName val="NB_CSM"/>
      <sheetName val="Cốt thép"/>
      <sheetName val="MBW"/>
      <sheetName val="待摊费用明细表"/>
      <sheetName val="To tied 2001 opening RE"/>
      <sheetName val="BILL 34Āᐁë_x0001_ HẦM"/>
      <sheetName val="CẤP_THO"/>
      <sheetName val="BILL 34Āᐁë_x0001_"/>
      <sheetName val="Nhân_côg6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>
        <row r="9">
          <cell r="A9" t="str">
            <v>A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9">
          <cell r="A9" t="str">
            <v>A</v>
          </cell>
        </row>
      </sheetData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9">
          <cell r="A9" t="str">
            <v>A</v>
          </cell>
        </row>
      </sheetData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 t="str">
            <v>A</v>
          </cell>
        </row>
      </sheetData>
      <sheetData sheetId="584" refreshError="1"/>
      <sheetData sheetId="585" refreshError="1"/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 refreshError="1"/>
      <sheetData sheetId="643" refreshError="1"/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>
        <row r="9">
          <cell r="A9" t="str">
            <v>A</v>
          </cell>
        </row>
      </sheetData>
      <sheetData sheetId="656" refreshError="1"/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 refreshError="1"/>
      <sheetData sheetId="697" refreshError="1"/>
      <sheetData sheetId="698" refreshError="1"/>
      <sheetData sheetId="699">
        <row r="9">
          <cell r="A9" t="str">
            <v>A</v>
          </cell>
        </row>
      </sheetData>
      <sheetData sheetId="700" refreshError="1"/>
      <sheetData sheetId="701" refreshError="1"/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 refreshError="1"/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>
        <row r="9">
          <cell r="A9" t="str">
            <v>A</v>
          </cell>
        </row>
      </sheetData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 refreshError="1"/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>
        <row r="9">
          <cell r="A9" t="str">
            <v>A</v>
          </cell>
        </row>
      </sheetData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 refreshError="1"/>
      <sheetData sheetId="798">
        <row r="9">
          <cell r="A9" t="str">
            <v>A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 refreshError="1"/>
      <sheetData sheetId="1353" refreshError="1"/>
      <sheetData sheetId="1354" refreshError="1"/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 refreshError="1"/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>
        <row r="9">
          <cell r="A9" t="str">
            <v>A</v>
          </cell>
        </row>
      </sheetData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 refreshError="1"/>
      <sheetData sheetId="1926" refreshError="1"/>
      <sheetData sheetId="1927" refreshError="1"/>
      <sheetData sheetId="1928">
        <row r="9">
          <cell r="A9" t="str">
            <v>A</v>
          </cell>
        </row>
      </sheetData>
      <sheetData sheetId="1929" refreshError="1"/>
      <sheetData sheetId="1930">
        <row r="9">
          <cell r="A9" t="str">
            <v>A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9">
          <cell r="A9" t="str">
            <v>A</v>
          </cell>
        </row>
      </sheetData>
      <sheetData sheetId="1941"/>
      <sheetData sheetId="1942">
        <row r="9">
          <cell r="A9" t="str">
            <v>A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>
        <row r="9">
          <cell r="A9" t="str">
            <v>A</v>
          </cell>
        </row>
      </sheetData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>
        <row r="9">
          <cell r="A9" t="str">
            <v>A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/>
      <sheetData sheetId="2588"/>
      <sheetData sheetId="2589"/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/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/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/>
      <sheetData sheetId="2625"/>
      <sheetData sheetId="2626"/>
      <sheetData sheetId="2627"/>
      <sheetData sheetId="2628"/>
      <sheetData sheetId="2629">
        <row r="9">
          <cell r="A9" t="str">
            <v>A</v>
          </cell>
        </row>
      </sheetData>
      <sheetData sheetId="2630" refreshError="1"/>
      <sheetData sheetId="2631">
        <row r="9">
          <cell r="A9" t="str">
            <v>A</v>
          </cell>
        </row>
      </sheetData>
      <sheetData sheetId="2632"/>
      <sheetData sheetId="2633"/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 refreshError="1"/>
      <sheetData sheetId="3250" refreshError="1"/>
      <sheetData sheetId="3251">
        <row r="9">
          <cell r="A9" t="str">
            <v>A</v>
          </cell>
        </row>
      </sheetData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>
        <row r="9">
          <cell r="A9" t="str">
            <v>A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/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>
        <row r="9">
          <cell r="A9" t="str">
            <v>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 refreshError="1"/>
      <sheetData sheetId="4006" refreshError="1"/>
      <sheetData sheetId="4007" refreshError="1"/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BẢNG TÍNH TOÁN, ĐO BÓC KHỐI LƯỢNG HOÀN THÀNH ĐƯA VÀO QUYẾT TOÁN</v>
          </cell>
        </row>
      </sheetData>
      <sheetData sheetId="4101">
        <row r="4">
          <cell r="A4" t="str">
            <v>BẢNG TÍNH TOÁN, ĐO BÓC KHỐI LƯỢNG HOÀN THÀNH ĐƯA VÀO QUYẾT TOÁN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4">
          <cell r="A4" t="str">
            <v>BẢNG TÍNH TOÁN, ĐO BÓC KHỐI LƯỢNG HOÀN THÀNH ĐƯA VÀO QUYẾT TOÁN</v>
          </cell>
        </row>
      </sheetData>
      <sheetData sheetId="4162">
        <row r="4">
          <cell r="A4" t="str">
            <v>BẢNG TÍNH TOÁN, ĐO BÓC KHỐI LƯỢNG HOÀN THÀNH ĐƯA VÀO QUYẾT TOÁN</v>
          </cell>
        </row>
      </sheetData>
      <sheetData sheetId="4163">
        <row r="4">
          <cell r="A4" t="str">
            <v>BẢNG TÍNH TOÁN, ĐO BÓC KHỐI LƯỢNG HOÀN THÀNH ĐƯA VÀO QUYẾT TOÁN</v>
          </cell>
        </row>
      </sheetData>
      <sheetData sheetId="4164">
        <row r="4">
          <cell r="A4" t="str">
            <v>BẢNG TÍNH TOÁN, ĐO BÓC KHỐI LƯỢNG HOÀN THÀNH ĐƯA VÀO QUYẾT TOÁN</v>
          </cell>
        </row>
      </sheetData>
      <sheetData sheetId="4165">
        <row r="4">
          <cell r="A4" t="str">
            <v>BẢNG TÍNH TOÁN, ĐO BÓC KHỐI LƯỢNG HOÀN THÀNH ĐƯA VÀO QUYẾT TOÁN</v>
          </cell>
        </row>
      </sheetData>
      <sheetData sheetId="4166">
        <row r="9">
          <cell r="A9" t="str">
            <v>A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4">
          <cell r="A4" t="str">
            <v>BẢNG TÍNH TOÁN, ĐO BÓC KHỐI LƯỢNG HOÀN THÀNH ĐƯA VÀO QUYẾT TOÁN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9">
          <cell r="A9" t="str">
            <v>A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9">
          <cell r="A9" t="str">
            <v>A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9">
          <cell r="A9" t="str">
            <v>A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>
        <row r="4">
          <cell r="A4" t="str">
            <v>BẢNG TÍNH TOÁN, ĐO BÓC KHỐI LƯỢNG HOÀN THÀNH ĐƯA VÀO QUYẾT TOÁN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4">
          <cell r="A4" t="str">
            <v>BẢNG TÍNH TOÁN, ĐO BÓC KHỐI LƯỢNG HOÀN THÀNH ĐƯA VÀO QUYẾT TOÁN</v>
          </cell>
        </row>
      </sheetData>
      <sheetData sheetId="4845">
        <row r="4">
          <cell r="A4" t="str">
            <v>BẢNG TÍNH TOÁN, ĐO BÓC KHỐI LƯỢNG HOÀN THÀNH ĐƯA VÀO QUYẾT TOÁN</v>
          </cell>
        </row>
      </sheetData>
      <sheetData sheetId="4846">
        <row r="4">
          <cell r="A4" t="str">
            <v>BẢNG TÍNH TOÁN, ĐO BÓC KHỐI LƯỢNG HOÀN THÀNH ĐƯA VÀO QUYẾT TOÁN</v>
          </cell>
        </row>
      </sheetData>
      <sheetData sheetId="4847">
        <row r="4">
          <cell r="A4" t="str">
            <v>BẢNG TÍNH TOÁN, ĐO BÓC KHỐI LƯỢNG HOÀN THÀNH ĐƯA VÀO QUYẾT TOÁN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4">
          <cell r="A4" t="str">
            <v>BẢNG TÍNH TOÁN, ĐO BÓC KHỐI LƯỢNG HOÀN THÀNH ĐƯA VÀO QUYẾT TOÁN</v>
          </cell>
        </row>
      </sheetData>
      <sheetData sheetId="4853">
        <row r="4">
          <cell r="A4" t="str">
            <v>BẢNG TÍNH TOÁN, ĐO BÓC KHỐI LƯỢNG HOÀN THÀNH ĐƯA VÀO QUYẾT TOÁN</v>
          </cell>
        </row>
      </sheetData>
      <sheetData sheetId="4854">
        <row r="4">
          <cell r="A4" t="str">
            <v>BẢNG TÍNH TOÁN, ĐO BÓC KHỐI LƯỢNG HOÀN THÀNH ĐƯA VÀO QUYẾT TOÁN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4">
          <cell r="A4" t="str">
            <v>BẢNG TÍNH TOÁN, ĐO BÓC KHỐI LƯỢNG HOÀN THÀNH ĐƯA VÀO QUYẾT TOÁN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4">
          <cell r="A4" t="str">
            <v>BẢNG TÍNH TOÁN, ĐO BÓC KHỐI LƯỢNG HOÀN THÀNH ĐƯA VÀO QUYẾT TOÁN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4">
          <cell r="A4" t="str">
            <v>BẢNG TÍNH TOÁN, ĐO BÓC KHỐI LƯỢNG HOÀN THÀNH ĐƯA VÀO QUYẾT TOÁN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4">
          <cell r="A4" t="str">
            <v>BẢNG TÍNH TOÁN, ĐO BÓC KHỐI LƯỢNG HOÀN THÀNH ĐƯA VÀO QUYẾT TOÁN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4">
          <cell r="A4" t="str">
            <v>BẢNG TÍNH TOÁN, ĐO BÓC KHỐI LƯỢNG HOÀN THÀNH ĐƯA VÀO QUYẾT TOÁN</v>
          </cell>
        </row>
      </sheetData>
      <sheetData sheetId="4969">
        <row r="4">
          <cell r="A4" t="str">
            <v>BẢNG TÍNH TOÁN, ĐO BÓC KHỐI LƯỢNG HOÀN THÀNH ĐƯA VÀO QUYẾT TOÁN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4">
          <cell r="A4" t="str">
            <v>BẢNG TÍNH TOÁN, ĐO BÓC KHỐI LƯỢNG HOÀN THÀNH ĐƯA VÀO QUYẾT TOÁN</v>
          </cell>
        </row>
      </sheetData>
      <sheetData sheetId="5625">
        <row r="4">
          <cell r="A4" t="str">
            <v>BẢNG TÍNH TOÁN, ĐO BÓC KHỐI LƯỢNG HOÀN THÀNH ĐƯA VÀO QUYẾT TOÁN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9">
          <cell r="A9" t="str">
            <v>A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9">
          <cell r="A9" t="str">
            <v>A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9">
          <cell r="A9" t="str">
            <v>A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9">
          <cell r="A9" t="str">
            <v>A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9">
          <cell r="A9" t="str">
            <v>A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9">
          <cell r="A9" t="str">
            <v>A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9">
          <cell r="A9" t="str">
            <v>A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9">
          <cell r="A9" t="str">
            <v>A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9">
          <cell r="A9" t="str">
            <v>A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9">
          <cell r="A9" t="str">
            <v>A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9">
          <cell r="A9" t="str">
            <v>A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9">
          <cell r="A9" t="str">
            <v>A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9">
          <cell r="A9" t="str">
            <v>A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9">
          <cell r="A9" t="str">
            <v>A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9">
          <cell r="A9" t="str">
            <v>A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9">
          <cell r="A9" t="str">
            <v>A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9">
          <cell r="A9" t="str">
            <v>A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9">
          <cell r="A9" t="str">
            <v>A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9">
          <cell r="A9" t="str">
            <v>A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9">
          <cell r="A9" t="str">
            <v>A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9">
          <cell r="A9" t="str">
            <v>A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9">
          <cell r="A9" t="str">
            <v>A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9">
          <cell r="A9" t="str">
            <v>A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9">
          <cell r="A9" t="str">
            <v>A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9">
          <cell r="A9" t="str">
            <v>A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9">
          <cell r="A9" t="str">
            <v>A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9">
          <cell r="A9" t="str">
            <v>A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9">
          <cell r="A9" t="str">
            <v>A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9">
          <cell r="A9" t="str">
            <v>A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9">
          <cell r="A9" t="str">
            <v>A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9">
          <cell r="A9" t="str">
            <v>A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9">
          <cell r="A9" t="str">
            <v>A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9">
          <cell r="A9" t="str">
            <v>A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9">
          <cell r="A9" t="str">
            <v>A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9">
          <cell r="A9" t="str">
            <v>A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9">
          <cell r="A9" t="str">
            <v>A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9">
          <cell r="A9" t="str">
            <v>A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9">
          <cell r="A9" t="str">
            <v>A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9">
          <cell r="A9" t="str">
            <v>A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9">
          <cell r="A9" t="str">
            <v>A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9">
          <cell r="A9" t="str">
            <v>A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9">
          <cell r="A9" t="str">
            <v>A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9">
          <cell r="A9" t="str">
            <v>A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9">
          <cell r="A9" t="str">
            <v>A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9">
          <cell r="A9" t="str">
            <v>A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9">
          <cell r="A9" t="str">
            <v>A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9">
          <cell r="A9" t="str">
            <v>A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9">
          <cell r="A9" t="str">
            <v>A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9">
          <cell r="A9" t="str">
            <v>A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9">
          <cell r="A9" t="str">
            <v>A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9">
          <cell r="A9" t="str">
            <v>A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9">
          <cell r="A9" t="str">
            <v>A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9">
          <cell r="A9" t="str">
            <v>A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9">
          <cell r="A9" t="str">
            <v>A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9">
          <cell r="A9" t="str">
            <v>A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9">
          <cell r="A9" t="str">
            <v>A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9">
          <cell r="A9" t="str">
            <v>A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9">
          <cell r="A9" t="str">
            <v>A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9">
          <cell r="A9" t="str">
            <v>A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9">
          <cell r="A9" t="str">
            <v>A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9">
          <cell r="A9" t="str">
            <v>A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9">
          <cell r="A9" t="str">
            <v>A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9">
          <cell r="A9" t="str">
            <v>A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9">
          <cell r="A9" t="str">
            <v>A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9">
          <cell r="A9" t="str">
            <v>A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9">
          <cell r="A9" t="str">
            <v>A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9">
          <cell r="A9" t="str">
            <v>A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9">
          <cell r="A9" t="str">
            <v>A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9">
          <cell r="A9" t="str">
            <v>A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9">
          <cell r="A9" t="str">
            <v>A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9">
          <cell r="A9" t="str">
            <v>A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9">
          <cell r="A9" t="str">
            <v>A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9">
          <cell r="A9" t="str">
            <v>A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9">
          <cell r="A9" t="str">
            <v>A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9">
          <cell r="A9" t="str">
            <v>A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9">
          <cell r="A9" t="str">
            <v>A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9">
          <cell r="A9" t="str">
            <v>A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9">
          <cell r="A9" t="str">
            <v>A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9">
          <cell r="A9" t="str">
            <v>A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9">
          <cell r="A9" t="str">
            <v>A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9">
          <cell r="A9" t="str">
            <v>A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9">
          <cell r="A9" t="str">
            <v>A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9">
          <cell r="A9" t="str">
            <v>A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9">
          <cell r="A9" t="str">
            <v>A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9">
          <cell r="A9" t="str">
            <v>A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9">
          <cell r="A9" t="str">
            <v>A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9">
          <cell r="A9" t="str">
            <v>A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9">
          <cell r="A9" t="str">
            <v>A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9">
          <cell r="A9" t="str">
            <v>A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9">
          <cell r="A9" t="str">
            <v>A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9">
          <cell r="A9" t="str">
            <v>A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9">
          <cell r="A9" t="str">
            <v>A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9">
          <cell r="A9" t="str">
            <v>A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9">
          <cell r="A9" t="str">
            <v>A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9">
          <cell r="A9" t="str">
            <v>A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9">
          <cell r="A9" t="str">
            <v>A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9">
          <cell r="A9" t="str">
            <v>A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9">
          <cell r="A9" t="str">
            <v>A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9">
          <cell r="A9" t="str">
            <v>A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9">
          <cell r="A9" t="str">
            <v>A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9">
          <cell r="A9" t="str">
            <v>A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9">
          <cell r="A9" t="str">
            <v>A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9">
          <cell r="A9" t="str">
            <v>A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9">
          <cell r="A9" t="str">
            <v>A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9">
          <cell r="A9" t="str">
            <v>A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>
        <row r="4">
          <cell r="A4" t="str">
            <v>BẢNG TÍNH TOÁN, ĐO BÓC KHỐI LƯỢNG HOÀN THÀNH ĐƯA VÀO QUYẾT TOÁN</v>
          </cell>
        </row>
      </sheetData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4">
          <cell r="A4" t="str">
            <v>BẢNG TÍNH TOÁN, ĐO BÓC KHỐI LƯỢNG HOÀN THÀNH ĐƯA VÀO QUYẾT TOÁN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4">
          <cell r="A4" t="str">
            <v>BẢNG TÍNH TOÁN, ĐO BÓC KHỐI LƯỢNG HOÀN THÀNH ĐƯA VÀO QUYẾT TOÁN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4">
          <cell r="A4" t="str">
            <v>BẢNG TÍNH TOÁN, ĐO BÓC KHỐI LƯỢNG HOÀN THÀNH ĐƯA VÀO QUYẾT TOÁN</v>
          </cell>
        </row>
      </sheetData>
      <sheetData sheetId="8141">
        <row r="4">
          <cell r="A4" t="str">
            <v>BẢNG TÍNH TOÁN, ĐO BÓC KHỐI LƯỢNG HOÀN THÀNH ĐƯA VÀO QUYẾT TOÁN</v>
          </cell>
        </row>
      </sheetData>
      <sheetData sheetId="8142">
        <row r="4">
          <cell r="A4" t="str">
            <v>BẢNG TÍNH TOÁN, ĐO BÓC KHỐI LƯỢNG HOÀN THÀNH ĐƯA VÀO QUYẾT TOÁN</v>
          </cell>
        </row>
      </sheetData>
      <sheetData sheetId="8143">
        <row r="4">
          <cell r="A4" t="str">
            <v>BẢNG TÍNH TOÁN, ĐO BÓC KHỐI LƯỢNG HOÀN THÀNH ĐƯA VÀO QUYẾT TOÁN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4">
          <cell r="A4" t="str">
            <v>BẢNG TÍNH TOÁN, ĐO BÓC KHỐI LƯỢNG HOÀN THÀNH ĐƯA VÀO QUYẾT TOÁN</v>
          </cell>
        </row>
      </sheetData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>
        <row r="9">
          <cell r="A9" t="str">
            <v>A</v>
          </cell>
        </row>
      </sheetData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4">
          <cell r="A4" t="str">
            <v>BẢNG TÍNH TOÁN, ĐO BÓC KHỐI LƯỢNG HOÀN THÀNH ĐƯA VÀO QUYẾT TOÁN</v>
          </cell>
        </row>
      </sheetData>
      <sheetData sheetId="8190">
        <row r="4">
          <cell r="A4" t="str">
            <v>BẢNG TÍNH TOÁN, ĐO BÓC KHỐI LƯỢNG HOÀN THÀNH ĐƯA VÀO QUYẾT TOÁN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>
        <row r="4">
          <cell r="A4" t="str">
            <v>BẢNG TÍNH TOÁN, ĐO BÓC KHỐI LƯỢNG HOÀN THÀNH ĐƯA VÀO QUYẾT TOÁN</v>
          </cell>
        </row>
      </sheetData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>
        <row r="4">
          <cell r="A4" t="str">
            <v>BẢNG TÍNH TOÁN, ĐO BÓC KHỐI LƯỢNG HOÀN THÀNH ĐƯA VÀO QUYẾT TOÁN</v>
          </cell>
        </row>
      </sheetData>
      <sheetData sheetId="8237">
        <row r="4">
          <cell r="A4" t="str">
            <v>BẢNG TÍNH TOÁN, ĐO BÓC KHỐI LƯỢNG HOÀN THÀNH ĐƯA VÀO QUYẾT TOÁN</v>
          </cell>
        </row>
      </sheetData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4">
          <cell r="A4" t="str">
            <v>BẢNG TÍNH TOÁN, ĐO BÓC KHỐI LƯỢNG HOÀN THÀNH ĐƯA VÀO QUYẾT TOÁN</v>
          </cell>
        </row>
      </sheetData>
      <sheetData sheetId="8256" refreshError="1"/>
      <sheetData sheetId="8257" refreshError="1"/>
      <sheetData sheetId="8258" refreshError="1"/>
      <sheetData sheetId="8259" refreshError="1"/>
      <sheetData sheetId="8260">
        <row r="4">
          <cell r="A4" t="str">
            <v>BẢNG TÍNH TOÁN, ĐO BÓC KHỐI LƯỢNG HOÀN THÀNH ĐƯA VÀO QUYẾT TOÁN</v>
          </cell>
        </row>
      </sheetData>
      <sheetData sheetId="8261">
        <row r="4">
          <cell r="A4" t="str">
            <v>BẢNG TÍNH TOÁN, ĐO BÓC KHỐI LƯỢNG HOÀN THÀNH ĐƯA VÀO QUYẾT TOÁN</v>
          </cell>
        </row>
      </sheetData>
      <sheetData sheetId="8262">
        <row r="4">
          <cell r="A4" t="str">
            <v>BẢNG TÍNH TOÁN, ĐO BÓC KHỐI LƯỢNG HOÀN THÀNH ĐƯA VÀO QUYẾT TOÁN</v>
          </cell>
        </row>
      </sheetData>
      <sheetData sheetId="8263" refreshError="1"/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4">
          <cell r="A4" t="str">
            <v>BẢNG TÍNH TOÁN, ĐO BÓC KHỐI LƯỢNG HOÀN THÀNH ĐƯA VÀO QUYẾT TOÁN</v>
          </cell>
        </row>
      </sheetData>
      <sheetData sheetId="8271">
        <row r="4">
          <cell r="A4" t="str">
            <v>BẢNG TÍNH TOÁN, ĐO BÓC KHỐI LƯỢNG HOÀN THÀNH ĐƯA VÀO QUYẾT TOÁN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>
        <row r="4">
          <cell r="A4" t="str">
            <v>BẢNG TÍNH TOÁN, ĐO BÓC KHỐI LƯỢNG HOÀN THÀNH ĐƯA VÀO QUYẾT TOÁN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4">
          <cell r="A4" t="str">
            <v>BẢNG TÍNH TOÁN, ĐO BÓC KHỐI LƯỢNG HOÀN THÀNH ĐƯA VÀO QUYẾT TOÁN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4">
          <cell r="A4" t="str">
            <v>BẢNG TÍNH TOÁN, ĐO BÓC KHỐI LƯỢNG HOÀN THÀNH ĐƯA VÀO QUYẾT TOÁN</v>
          </cell>
        </row>
      </sheetData>
      <sheetData sheetId="8291">
        <row r="4">
          <cell r="A4" t="str">
            <v>BẢNG TÍNH TOÁN, ĐO BÓC KHỐI LƯỢNG HOÀN THÀNH ĐƯA VÀO QUYẾT TOÁN</v>
          </cell>
        </row>
      </sheetData>
      <sheetData sheetId="8292">
        <row r="4">
          <cell r="A4" t="str">
            <v>BẢNG TÍNH TOÁN, ĐO BÓC KHỐI LƯỢNG HOÀN THÀNH ĐƯA VÀO QUYẾT TOÁN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4">
          <cell r="A4" t="str">
            <v>BẢNG TÍNH TOÁN, ĐO BÓC KHỐI LƯỢNG HOÀN THÀNH ĐƯA VÀO QUYẾT TOÁN</v>
          </cell>
        </row>
      </sheetData>
      <sheetData sheetId="8296">
        <row r="9">
          <cell r="A9" t="str">
            <v>A</v>
          </cell>
        </row>
      </sheetData>
      <sheetData sheetId="8297">
        <row r="4">
          <cell r="A4" t="str">
            <v>BẢNG TÍNH TOÁN, ĐO BÓC KHỐI LƯỢNG HOÀN THÀNH ĐƯA VÀO QUYẾT TOÁN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4">
          <cell r="A4" t="str">
            <v>BẢNG TÍNH TOÁN, ĐO BÓC KHỐI LƯỢNG HOÀN THÀNH ĐƯA VÀO QUYẾT TOÁN</v>
          </cell>
        </row>
      </sheetData>
      <sheetData sheetId="8302">
        <row r="4">
          <cell r="A4" t="str">
            <v>BẢNG TÍNH TOÁN, ĐO BÓC KHỐI LƯỢNG HOÀN THÀNH ĐƯA VÀO QUYẾT TOÁN</v>
          </cell>
        </row>
      </sheetData>
      <sheetData sheetId="8303">
        <row r="4">
          <cell r="A4" t="str">
            <v>BẢNG TÍNH TOÁN, ĐO BÓC KHỐI LƯỢNG HOÀN THÀNH ĐƯA VÀO QUYẾT TOÁN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4">
          <cell r="A4" t="str">
            <v>BẢNG TÍNH TOÁN, ĐO BÓC KHỐI LƯỢNG HOÀN THÀNH ĐƯA VÀO QUYẾT TOÁN</v>
          </cell>
        </row>
      </sheetData>
      <sheetData sheetId="8321">
        <row r="4">
          <cell r="A4" t="str">
            <v>BẢNG TÍNH TOÁN, ĐO BÓC KHỐI LƯỢNG HOÀN THÀNH ĐƯA VÀO QUYẾT TOÁN</v>
          </cell>
        </row>
      </sheetData>
      <sheetData sheetId="8322">
        <row r="4">
          <cell r="A4" t="str">
            <v>BẢNG TÍNH TOÁN, ĐO BÓC KHỐI LƯỢNG HOÀN THÀNH ĐƯA VÀO QUYẾT TOÁN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4">
          <cell r="A4" t="str">
            <v>BẢNG TÍNH TOÁN, ĐO BÓC KHỐI LƯỢNG HOÀN THÀNH ĐƯA VÀO QUYẾT TOÁN</v>
          </cell>
        </row>
      </sheetData>
      <sheetData sheetId="8326">
        <row r="4">
          <cell r="A4" t="str">
            <v>BẢNG TÍNH TOÁN, ĐO BÓC KHỐI LƯỢNG HOÀN THÀNH ĐƯA VÀO QUYẾT TOÁN</v>
          </cell>
        </row>
      </sheetData>
      <sheetData sheetId="8327">
        <row r="4">
          <cell r="A4" t="str">
            <v>BẢNG TÍNH TOÁN, ĐO BÓC KHỐI LƯỢNG HOÀN THÀNH ĐƯA VÀO QUYẾT TOÁN</v>
          </cell>
        </row>
      </sheetData>
      <sheetData sheetId="8328">
        <row r="9">
          <cell r="A9" t="str">
            <v>A</v>
          </cell>
        </row>
      </sheetData>
      <sheetData sheetId="8329">
        <row r="4">
          <cell r="A4" t="str">
            <v>BẢNG TÍNH TOÁN, ĐO BÓC KHỐI LƯỢNG HOÀN THÀNH ĐƯA VÀO QUYẾT TOÁN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 refreshError="1"/>
      <sheetData sheetId="8340" refreshError="1"/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4">
          <cell r="A4" t="str">
            <v>BẢNG TÍNH TOÁN, ĐO BÓC KHỐI LƯỢNG HOÀN THÀNH ĐƯA VÀO QUYẾT TOÁN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4">
          <cell r="A4" t="str">
            <v>BẢNG TÍNH TOÁN, ĐO BÓC KHỐI LƯỢNG HOÀN THÀNH ĐƯA VÀO QUYẾT TOÁN</v>
          </cell>
        </row>
      </sheetData>
      <sheetData sheetId="8349">
        <row r="4">
          <cell r="A4" t="str">
            <v>BẢNG TÍNH TOÁN, ĐO BÓC KHỐI LƯỢNG HOÀN THÀNH ĐƯA VÀO QUYẾT TOÁN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4">
          <cell r="A4" t="str">
            <v>BẢNG TÍNH TOÁN, ĐO BÓC KHỐI LƯỢNG HOÀN THÀNH ĐƯA VÀO QUYẾT TOÁN</v>
          </cell>
        </row>
      </sheetData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4">
          <cell r="A4" t="str">
            <v>BẢNG TÍNH TOÁN, ĐO BÓC KHỐI LƯỢNG HOÀN THÀNH ĐƯA VÀO QUYẾT TOÁN</v>
          </cell>
        </row>
      </sheetData>
      <sheetData sheetId="8369">
        <row r="4">
          <cell r="A4" t="str">
            <v>BẢNG TÍNH TOÁN, ĐO BÓC KHỐI LƯỢNG HOÀN THÀNH ĐƯA VÀO QUYẾT TOÁN</v>
          </cell>
        </row>
      </sheetData>
      <sheetData sheetId="8370">
        <row r="4">
          <cell r="A4" t="str">
            <v>BẢNG TÍNH TOÁN, ĐO BÓC KHỐI LƯỢNG HOÀN THÀNH ĐƯA VÀO QUYẾT TOÁN</v>
          </cell>
        </row>
      </sheetData>
      <sheetData sheetId="8371">
        <row r="4">
          <cell r="A4" t="str">
            <v>BẢNG TÍNH TOÁN, ĐO BÓC KHỐI LƯỢNG HOÀN THÀNH ĐƯA VÀO QUYẾT TOÁN</v>
          </cell>
        </row>
      </sheetData>
      <sheetData sheetId="8372">
        <row r="4">
          <cell r="A4" t="str">
            <v>BẢNG TÍNH TOÁN, ĐO BÓC KHỐI LƯỢNG HOÀN THÀNH ĐƯA VÀO QUYẾT TOÁN</v>
          </cell>
        </row>
      </sheetData>
      <sheetData sheetId="8373">
        <row r="4">
          <cell r="A4" t="str">
            <v>BẢNG TÍNH TOÁN, ĐO BÓC KHỐI LƯỢNG HOÀN THÀNH ĐƯA VÀO QUYẾT TOÁN</v>
          </cell>
        </row>
      </sheetData>
      <sheetData sheetId="8374">
        <row r="4">
          <cell r="A4" t="str">
            <v>BẢNG TÍNH TOÁN, ĐO BÓC KHỐI LƯỢNG HOÀN THÀNH ĐƯA VÀO QUYẾT TOÁN</v>
          </cell>
        </row>
      </sheetData>
      <sheetData sheetId="8375">
        <row r="4">
          <cell r="A4" t="str">
            <v>BẢNG TÍNH TOÁN, ĐO BÓC KHỐI LƯỢNG HOÀN THÀNH ĐƯA VÀO QUYẾT TOÁN</v>
          </cell>
        </row>
      </sheetData>
      <sheetData sheetId="8376" refreshError="1"/>
      <sheetData sheetId="8377" refreshError="1"/>
      <sheetData sheetId="8378" refreshError="1"/>
      <sheetData sheetId="8379">
        <row r="4">
          <cell r="A4" t="str">
            <v>BẢNG TÍNH TOÁN, ĐO BÓC KHỐI LƯỢNG HOÀN THÀNH ĐƯA VÀO QUYẾT TOÁN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4">
          <cell r="A4" t="str">
            <v>BẢNG TÍNH TOÁN, ĐO BÓC KHỐI LƯỢNG HOÀN THÀNH ĐƯA VÀO QUYẾT TOÁN</v>
          </cell>
        </row>
      </sheetData>
      <sheetData sheetId="8386">
        <row r="4">
          <cell r="A4" t="str">
            <v>BẢNG TÍNH TOÁN, ĐO BÓC KHỐI LƯỢNG HOÀN THÀNH ĐƯA VÀO QUYẾT TOÁN</v>
          </cell>
        </row>
      </sheetData>
      <sheetData sheetId="8387">
        <row r="4">
          <cell r="A4" t="str">
            <v>BẢNG TÍNH TOÁN, ĐO BÓC KHỐI LƯỢNG HOÀN THÀNH ĐƯA VÀO QUYẾT TOÁN</v>
          </cell>
        </row>
      </sheetData>
      <sheetData sheetId="8388">
        <row r="4">
          <cell r="A4" t="str">
            <v>BẢNG TÍNH TOÁN, ĐO BÓC KHỐI LƯỢNG HOÀN THÀNH ĐƯA VÀO QUYẾT TOÁN</v>
          </cell>
        </row>
      </sheetData>
      <sheetData sheetId="8389">
        <row r="4">
          <cell r="A4" t="str">
            <v>BẢNG TÍNH TOÁN, ĐO BÓC KHỐI LƯỢNG HOÀN THÀNH ĐƯA VÀO QUYẾT TOÁN</v>
          </cell>
        </row>
      </sheetData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>
        <row r="4">
          <cell r="A4" t="str">
            <v>BẢNG TÍNH TOÁN, ĐO BÓC KHỐI LƯỢNG HOÀN THÀNH ĐƯA VÀO QUYẾT TOÁN</v>
          </cell>
        </row>
      </sheetData>
      <sheetData sheetId="8401">
        <row r="4">
          <cell r="A4" t="str">
            <v>BẢNG TÍNH TOÁN, ĐO BÓC KHỐI LƯỢNG HOÀN THÀNH ĐƯA VÀO QUYẾT TOÁN</v>
          </cell>
        </row>
      </sheetData>
      <sheetData sheetId="8402">
        <row r="4">
          <cell r="A4" t="str">
            <v>BẢNG TÍNH TOÁN, ĐO BÓC KHỐI LƯỢNG HOÀN THÀNH ĐƯA VÀO QUYẾT TOÁN</v>
          </cell>
        </row>
      </sheetData>
      <sheetData sheetId="8403">
        <row r="4">
          <cell r="A4" t="str">
            <v>BẢNG TÍNH TOÁN, ĐO BÓC KHỐI LƯỢNG HOÀN THÀNH ĐƯA VÀO QUYẾT TOÁN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4">
          <cell r="A4" t="str">
            <v>BẢNG TÍNH TOÁN, ĐO BÓC KHỐI LƯỢNG HOÀN THÀNH ĐƯA VÀO QUYẾT TOÁN</v>
          </cell>
        </row>
      </sheetData>
      <sheetData sheetId="8407" refreshError="1"/>
      <sheetData sheetId="8408" refreshError="1"/>
      <sheetData sheetId="8409">
        <row r="4">
          <cell r="A4" t="str">
            <v>BẢNG TÍNH TOÁN, ĐO BÓC KHỐI LƯỢNG HOÀN THÀNH ĐƯA VÀO QUYẾT TOÁN</v>
          </cell>
        </row>
      </sheetData>
      <sheetData sheetId="8410">
        <row r="4">
          <cell r="A4" t="str">
            <v>BẢNG TÍNH TOÁN, ĐO BÓC KHỐI LƯỢNG HOÀN THÀNH ĐƯA VÀO QUYẾT TOÁN</v>
          </cell>
        </row>
      </sheetData>
      <sheetData sheetId="8411">
        <row r="4">
          <cell r="A4" t="str">
            <v>BẢNG TÍNH TOÁN, ĐO BÓC KHỐI LƯỢNG HOÀN THÀNH ĐƯA VÀO QUYẾT TOÁN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>
        <row r="4">
          <cell r="A4" t="str">
            <v>BẢNG TÍNH TOÁN, ĐO BÓC KHỐI LƯỢNG HOÀN THÀNH ĐƯA VÀO QUYẾT TOÁN</v>
          </cell>
        </row>
      </sheetData>
      <sheetData sheetId="8474">
        <row r="4">
          <cell r="A4" t="str">
            <v>BẢNG TÍNH TOÁN, ĐO BÓC KHỐI LƯỢNG HOÀN THÀNH ĐƯA VÀO QUYẾT TOÁN</v>
          </cell>
        </row>
      </sheetData>
      <sheetData sheetId="8475">
        <row r="4">
          <cell r="A4" t="str">
            <v>BẢNG TÍNH TOÁN, ĐO BÓC KHỐI LƯỢNG HOÀN THÀNH ĐƯA VÀO QUYẾT TOÁN</v>
          </cell>
        </row>
      </sheetData>
      <sheetData sheetId="8476">
        <row r="4">
          <cell r="A4" t="str">
            <v>BẢNG TÍNH TOÁN, ĐO BÓC KHỐI LƯỢNG HOÀN THÀNH ĐƯA VÀO QUYẾT TOÁN</v>
          </cell>
        </row>
      </sheetData>
      <sheetData sheetId="8477">
        <row r="4">
          <cell r="A4" t="str">
            <v>BẢNG TÍNH TOÁN, ĐO BÓC KHỐI LƯỢNG HOÀN THÀNH ĐƯA VÀO QUYẾT TOÁN</v>
          </cell>
        </row>
      </sheetData>
      <sheetData sheetId="8478">
        <row r="4">
          <cell r="A4" t="str">
            <v>BẢNG TÍNH TOÁN, ĐO BÓC KHỐI LƯỢNG HOÀN THÀNH ĐƯA VÀO QUYẾT TOÁN</v>
          </cell>
        </row>
      </sheetData>
      <sheetData sheetId="8479">
        <row r="4">
          <cell r="A4" t="str">
            <v>BẢNG TÍNH TOÁN, ĐO BÓC KHỐI LƯỢNG HOÀN THÀNH ĐƯA VÀO QUYẾT TOÁN</v>
          </cell>
        </row>
      </sheetData>
      <sheetData sheetId="8480">
        <row r="4">
          <cell r="A4" t="str">
            <v>BẢNG TÍNH TOÁN, ĐO BÓC KHỐI LƯỢNG HOÀN THÀNH ĐƯA VÀO QUYẾT TOÁN</v>
          </cell>
        </row>
      </sheetData>
      <sheetData sheetId="8481">
        <row r="4">
          <cell r="A4" t="str">
            <v>BẢNG TÍNH TOÁN, ĐO BÓC KHỐI LƯỢNG HOÀN THÀNH ĐƯA VÀO QUYẾT TOÁN</v>
          </cell>
        </row>
      </sheetData>
      <sheetData sheetId="8482">
        <row r="4">
          <cell r="A4" t="str">
            <v>BẢNG TÍNH TOÁN, ĐO BÓC KHỐI LƯỢNG HOÀN THÀNH ĐƯA VÀO QUYẾT TOÁN</v>
          </cell>
        </row>
      </sheetData>
      <sheetData sheetId="8483">
        <row r="4">
          <cell r="A4" t="str">
            <v>BẢNG TÍNH TOÁN, ĐO BÓC KHỐI LƯỢNG HOÀN THÀNH ĐƯA VÀO QUYẾT TOÁN</v>
          </cell>
        </row>
      </sheetData>
      <sheetData sheetId="8484">
        <row r="4">
          <cell r="A4" t="str">
            <v>BẢNG TÍNH TOÁN, ĐO BÓC KHỐI LƯỢNG HOÀN THÀNH ĐƯA VÀO QUYẾT TOÁN</v>
          </cell>
        </row>
      </sheetData>
      <sheetData sheetId="8485">
        <row r="4">
          <cell r="A4" t="str">
            <v>BẢNG TÍNH TOÁN, ĐO BÓC KHỐI LƯỢNG HOÀN THÀNH ĐƯA VÀO QUYẾT TOÁN</v>
          </cell>
        </row>
      </sheetData>
      <sheetData sheetId="8486">
        <row r="4">
          <cell r="A4" t="str">
            <v>BẢNG TÍNH TOÁN, ĐO BÓC KHỐI LƯỢNG HOÀN THÀNH ĐƯA VÀO QUYẾT TOÁN</v>
          </cell>
        </row>
      </sheetData>
      <sheetData sheetId="8487">
        <row r="4">
          <cell r="A4" t="str">
            <v>BẢNG TÍNH TOÁN, ĐO BÓC KHỐI LƯỢNG HOÀN THÀNH ĐƯA VÀO QUYẾT TOÁN</v>
          </cell>
        </row>
      </sheetData>
      <sheetData sheetId="8488">
        <row r="4">
          <cell r="A4" t="str">
            <v>BẢNG TÍNH TOÁN, ĐO BÓC KHỐI LƯỢNG HOÀN THÀNH ĐƯA VÀO QUYẾT TOÁN</v>
          </cell>
        </row>
      </sheetData>
      <sheetData sheetId="8489">
        <row r="4">
          <cell r="A4" t="str">
            <v>BẢNG TÍNH TOÁN, ĐO BÓC KHỐI LƯỢNG HOÀN THÀNH ĐƯA VÀO QUYẾT TOÁN</v>
          </cell>
        </row>
      </sheetData>
      <sheetData sheetId="8490">
        <row r="4">
          <cell r="A4" t="str">
            <v>BẢNG TÍNH TOÁN, ĐO BÓC KHỐI LƯỢNG HOÀN THÀNH ĐƯA VÀO QUYẾT TOÁN</v>
          </cell>
        </row>
      </sheetData>
      <sheetData sheetId="8491">
        <row r="4">
          <cell r="A4" t="str">
            <v>BẢNG TÍNH TOÁN, ĐO BÓC KHỐI LƯỢNG HOÀN THÀNH ĐƯA VÀO QUYẾT TOÁN</v>
          </cell>
        </row>
      </sheetData>
      <sheetData sheetId="8492">
        <row r="4">
          <cell r="A4" t="str">
            <v>BẢNG TÍNH TOÁN, ĐO BÓC KHỐI LƯỢNG HOÀN THÀNH ĐƯA VÀO QUYẾT TOÁN</v>
          </cell>
        </row>
      </sheetData>
      <sheetData sheetId="8493">
        <row r="4">
          <cell r="A4" t="str">
            <v>BẢNG TÍNH TOÁN, ĐO BÓC KHỐI LƯỢNG HOÀN THÀNH ĐƯA VÀO QUYẾT TOÁN</v>
          </cell>
        </row>
      </sheetData>
      <sheetData sheetId="8494">
        <row r="4">
          <cell r="A4" t="str">
            <v>BẢNG TÍNH TOÁN, ĐO BÓC KHỐI LƯỢNG HOÀN THÀNH ĐƯA VÀO QUYẾT TOÁN</v>
          </cell>
        </row>
      </sheetData>
      <sheetData sheetId="8495">
        <row r="4">
          <cell r="A4" t="str">
            <v>BẢNG TÍNH TOÁN, ĐO BÓC KHỐI LƯỢNG HOÀN THÀNH ĐƯA VÀO QUYẾT TOÁN</v>
          </cell>
        </row>
      </sheetData>
      <sheetData sheetId="8496">
        <row r="4">
          <cell r="A4" t="str">
            <v>BẢNG TÍNH TOÁN, ĐO BÓC KHỐI LƯỢNG HOÀN THÀNH ĐƯA VÀO QUYẾT TOÁN</v>
          </cell>
        </row>
      </sheetData>
      <sheetData sheetId="8497">
        <row r="4">
          <cell r="A4" t="str">
            <v>BẢNG TÍNH TOÁN, ĐO BÓC KHỐI LƯỢNG HOÀN THÀNH ĐƯA VÀO QUYẾT TOÁN</v>
          </cell>
        </row>
      </sheetData>
      <sheetData sheetId="8498">
        <row r="4">
          <cell r="A4" t="str">
            <v>BẢNG TÍNH TOÁN, ĐO BÓC KHỐI LƯỢNG HOÀN THÀNH ĐƯA VÀO QUYẾT TOÁN</v>
          </cell>
        </row>
      </sheetData>
      <sheetData sheetId="8499">
        <row r="4">
          <cell r="A4" t="str">
            <v>BẢNG TÍNH TOÁN, ĐO BÓC KHỐI LƯỢNG HOÀN THÀNH ĐƯA VÀO QUYẾT TOÁN</v>
          </cell>
        </row>
      </sheetData>
      <sheetData sheetId="8500">
        <row r="4">
          <cell r="A4" t="str">
            <v>BẢNG TÍNH TOÁN, ĐO BÓC KHỐI LƯỢNG HOÀN THÀNH ĐƯA VÀO QUYẾT TOÁN</v>
          </cell>
        </row>
      </sheetData>
      <sheetData sheetId="8501">
        <row r="4">
          <cell r="A4" t="str">
            <v>BẢNG TÍNH TOÁN, ĐO BÓC KHỐI LƯỢNG HOÀN THÀNH ĐƯA VÀO QUYẾT TOÁN</v>
          </cell>
        </row>
      </sheetData>
      <sheetData sheetId="8502">
        <row r="4">
          <cell r="A4" t="str">
            <v>BẢNG TÍNH TOÁN, ĐO BÓC KHỐI LƯỢNG HOÀN THÀNH ĐƯA VÀO QUYẾT TOÁN</v>
          </cell>
        </row>
      </sheetData>
      <sheetData sheetId="8503">
        <row r="4">
          <cell r="A4" t="str">
            <v>BẢNG TÍNH TOÁN, ĐO BÓC KHỐI LƯỢNG HOÀN THÀNH ĐƯA VÀO QUYẾT TOÁN</v>
          </cell>
        </row>
      </sheetData>
      <sheetData sheetId="8504">
        <row r="4">
          <cell r="A4" t="str">
            <v>BẢNG TÍNH TOÁN, ĐO BÓC KHỐI LƯỢNG HOÀN THÀNH ĐƯA VÀO QUYẾT TOÁN</v>
          </cell>
        </row>
      </sheetData>
      <sheetData sheetId="8505">
        <row r="4">
          <cell r="A4" t="str">
            <v>BẢNG TÍNH TOÁN, ĐO BÓC KHỐI LƯỢNG HOÀN THÀNH ĐƯA VÀO QUYẾT TOÁN</v>
          </cell>
        </row>
      </sheetData>
      <sheetData sheetId="8506">
        <row r="4">
          <cell r="A4" t="str">
            <v>BẢNG TÍNH TOÁN, ĐO BÓC KHỐI LƯỢNG HOÀN THÀNH ĐƯA VÀO QUYẾT TOÁN</v>
          </cell>
        </row>
      </sheetData>
      <sheetData sheetId="8507">
        <row r="4">
          <cell r="A4" t="str">
            <v>BẢNG TÍNH TOÁN, ĐO BÓC KHỐI LƯỢNG HOÀN THÀNH ĐƯA VÀO QUYẾT TOÁN</v>
          </cell>
        </row>
      </sheetData>
      <sheetData sheetId="8508">
        <row r="4">
          <cell r="A4" t="str">
            <v>BẢNG TÍNH TOÁN, ĐO BÓC KHỐI LƯỢNG HOÀN THÀNH ĐƯA VÀO QUYẾT TOÁN</v>
          </cell>
        </row>
      </sheetData>
      <sheetData sheetId="8509">
        <row r="4">
          <cell r="A4" t="str">
            <v>BẢNG TÍNH TOÁN, ĐO BÓC KHỐI LƯỢNG HOÀN THÀNH ĐƯA VÀO QUYẾT TOÁN</v>
          </cell>
        </row>
      </sheetData>
      <sheetData sheetId="8510">
        <row r="4">
          <cell r="A4" t="str">
            <v>BẢNG TÍNH TOÁN, ĐO BÓC KHỐI LƯỢNG HOÀN THÀNH ĐƯA VÀO QUYẾT TOÁN</v>
          </cell>
        </row>
      </sheetData>
      <sheetData sheetId="8511">
        <row r="4">
          <cell r="A4" t="str">
            <v>BẢNG TÍNH TOÁN, ĐO BÓC KHỐI LƯỢNG HOÀN THÀNH ĐƯA VÀO QUYẾT TOÁN</v>
          </cell>
        </row>
      </sheetData>
      <sheetData sheetId="8512">
        <row r="4">
          <cell r="A4" t="str">
            <v>BẢNG TÍNH TOÁN, ĐO BÓC KHỐI LƯỢNG HOÀN THÀNH ĐƯA VÀO QUYẾT TOÁN</v>
          </cell>
        </row>
      </sheetData>
      <sheetData sheetId="8513">
        <row r="4">
          <cell r="A4" t="str">
            <v>BẢNG TÍNH TOÁN, ĐO BÓC KHỐI LƯỢNG HOÀN THÀNH ĐƯA VÀO QUYẾT TOÁN</v>
          </cell>
        </row>
      </sheetData>
      <sheetData sheetId="8514">
        <row r="4">
          <cell r="A4" t="str">
            <v>BẢNG TÍNH TOÁN, ĐO BÓC KHỐI LƯỢNG HOÀN THÀNH ĐƯA VÀO QUYẾT TOÁN</v>
          </cell>
        </row>
      </sheetData>
      <sheetData sheetId="8515">
        <row r="4">
          <cell r="A4" t="str">
            <v>BẢNG TÍNH TOÁN, ĐO BÓC KHỐI LƯỢNG HOÀN THÀNH ĐƯA VÀO QUYẾT TOÁN</v>
          </cell>
        </row>
      </sheetData>
      <sheetData sheetId="8516">
        <row r="4">
          <cell r="A4" t="str">
            <v>BẢNG TÍNH TOÁN, ĐO BÓC KHỐI LƯỢNG HOÀN THÀNH ĐƯA VÀO QUYẾT TOÁN</v>
          </cell>
        </row>
      </sheetData>
      <sheetData sheetId="8517">
        <row r="4">
          <cell r="A4" t="str">
            <v>BẢNG TÍNH TOÁN, ĐO BÓC KHỐI LƯỢNG HOÀN THÀNH ĐƯA VÀO QUYẾT TOÁN</v>
          </cell>
        </row>
      </sheetData>
      <sheetData sheetId="8518">
        <row r="4">
          <cell r="A4" t="str">
            <v>BẢNG TÍNH TOÁN, ĐO BÓC KHỐI LƯỢNG HOÀN THÀNH ĐƯA VÀO QUYẾT TOÁN</v>
          </cell>
        </row>
      </sheetData>
      <sheetData sheetId="8519">
        <row r="4">
          <cell r="A4" t="str">
            <v>BẢNG TÍNH TOÁN, ĐO BÓC KHỐI LƯỢNG HOÀN THÀNH ĐƯA VÀO QUYẾT TOÁN</v>
          </cell>
        </row>
      </sheetData>
      <sheetData sheetId="8520">
        <row r="4">
          <cell r="A4" t="str">
            <v>BẢNG TÍNH TOÁN, ĐO BÓC KHỐI LƯỢNG HOÀN THÀNH ĐƯA VÀO QUYẾT TOÁN</v>
          </cell>
        </row>
      </sheetData>
      <sheetData sheetId="8521">
        <row r="4">
          <cell r="A4" t="str">
            <v>BẢNG TÍNH TOÁN, ĐO BÓC KHỐI LƯỢNG HOÀN THÀNH ĐƯA VÀO QUYẾT TOÁN</v>
          </cell>
        </row>
      </sheetData>
      <sheetData sheetId="8522">
        <row r="4">
          <cell r="A4" t="str">
            <v>BẢNG TÍNH TOÁN, ĐO BÓC KHỐI LƯỢNG HOÀN THÀNH ĐƯA VÀO QUYẾT TOÁN</v>
          </cell>
        </row>
      </sheetData>
      <sheetData sheetId="8523">
        <row r="4">
          <cell r="A4" t="str">
            <v>BẢNG TÍNH TOÁN, ĐO BÓC KHỐI LƯỢNG HOÀN THÀNH ĐƯA VÀO QUYẾT TOÁN</v>
          </cell>
        </row>
      </sheetData>
      <sheetData sheetId="8524">
        <row r="4">
          <cell r="A4" t="str">
            <v>BẢNG TÍNH TOÁN, ĐO BÓC KHỐI LƯỢNG HOÀN THÀNH ĐƯA VÀO QUYẾT TOÁN</v>
          </cell>
        </row>
      </sheetData>
      <sheetData sheetId="8525">
        <row r="4">
          <cell r="A4" t="str">
            <v>BẢNG TÍNH TOÁN, ĐO BÓC KHỐI LƯỢNG HOÀN THÀNH ĐƯA VÀO QUYẾT TOÁN</v>
          </cell>
        </row>
      </sheetData>
      <sheetData sheetId="8526">
        <row r="4">
          <cell r="A4" t="str">
            <v>BẢNG TÍNH TOÁN, ĐO BÓC KHỐI LƯỢNG HOÀN THÀNH ĐƯA VÀO QUYẾT TOÁN</v>
          </cell>
        </row>
      </sheetData>
      <sheetData sheetId="8527">
        <row r="4">
          <cell r="A4" t="str">
            <v>BẢNG TÍNH TOÁN, ĐO BÓC KHỐI LƯỢNG HOÀN THÀNH ĐƯA VÀO QUYẾT TOÁN</v>
          </cell>
        </row>
      </sheetData>
      <sheetData sheetId="8528">
        <row r="4">
          <cell r="A4" t="str">
            <v>BẢNG TÍNH TOÁN, ĐO BÓC KHỐI LƯỢNG HOÀN THÀNH ĐƯA VÀO QUYẾT TOÁN</v>
          </cell>
        </row>
      </sheetData>
      <sheetData sheetId="8529">
        <row r="4">
          <cell r="A4" t="str">
            <v>BẢNG TÍNH TOÁN, ĐO BÓC KHỐI LƯỢNG HOÀN THÀNH ĐƯA VÀO QUYẾT TOÁN</v>
          </cell>
        </row>
      </sheetData>
      <sheetData sheetId="8530">
        <row r="4">
          <cell r="A4" t="str">
            <v>BẢNG TÍNH TOÁN, ĐO BÓC KHỐI LƯỢNG HOÀN THÀNH ĐƯA VÀO QUYẾT TOÁN</v>
          </cell>
        </row>
      </sheetData>
      <sheetData sheetId="8531">
        <row r="4">
          <cell r="A4" t="str">
            <v>BẢNG TÍNH TOÁN, ĐO BÓC KHỐI LƯỢNG HOÀN THÀNH ĐƯA VÀO QUYẾT TOÁN</v>
          </cell>
        </row>
      </sheetData>
      <sheetData sheetId="8532">
        <row r="4">
          <cell r="A4" t="str">
            <v>BẢNG TÍNH TOÁN, ĐO BÓC KHỐI LƯỢNG HOÀN THÀNH ĐƯA VÀO QUYẾT TOÁN</v>
          </cell>
        </row>
      </sheetData>
      <sheetData sheetId="8533">
        <row r="4">
          <cell r="A4" t="str">
            <v>BẢNG TÍNH TOÁN, ĐO BÓC KHỐI LƯỢNG HOÀN THÀNH ĐƯA VÀO QUYẾT TOÁN</v>
          </cell>
        </row>
      </sheetData>
      <sheetData sheetId="8534">
        <row r="4">
          <cell r="A4" t="str">
            <v>BẢNG TÍNH TOÁN, ĐO BÓC KHỐI LƯỢNG HOÀN THÀNH ĐƯA VÀO QUYẾT TOÁN</v>
          </cell>
        </row>
      </sheetData>
      <sheetData sheetId="8535">
        <row r="4">
          <cell r="A4" t="str">
            <v>BẢNG TÍNH TOÁN, ĐO BÓC KHỐI LƯỢNG HOÀN THÀNH ĐƯA VÀO QUYẾT TOÁN</v>
          </cell>
        </row>
      </sheetData>
      <sheetData sheetId="8536">
        <row r="4">
          <cell r="A4" t="str">
            <v>BẢNG TÍNH TOÁN, ĐO BÓC KHỐI LƯỢNG HOÀN THÀNH ĐƯA VÀO QUYẾT TOÁN</v>
          </cell>
        </row>
      </sheetData>
      <sheetData sheetId="8537">
        <row r="4">
          <cell r="A4" t="str">
            <v>BẢNG TÍNH TOÁN, ĐO BÓC KHỐI LƯỢNG HOÀN THÀNH ĐƯA VÀO QUYẾT TOÁN</v>
          </cell>
        </row>
      </sheetData>
      <sheetData sheetId="8538">
        <row r="4">
          <cell r="A4" t="str">
            <v>BẢNG TÍNH TOÁN, ĐO BÓC KHỐI LƯỢNG HOÀN THÀNH ĐƯA VÀO QUYẾT TOÁN</v>
          </cell>
        </row>
      </sheetData>
      <sheetData sheetId="8539">
        <row r="4">
          <cell r="A4" t="str">
            <v>BẢNG TÍNH TOÁN, ĐO BÓC KHỐI LƯỢNG HOÀN THÀNH ĐƯA VÀO QUYẾT TOÁN</v>
          </cell>
        </row>
      </sheetData>
      <sheetData sheetId="8540">
        <row r="4">
          <cell r="A4" t="str">
            <v>BẢNG TÍNH TOÁN, ĐO BÓC KHỐI LƯỢNG HOÀN THÀNH ĐƯA VÀO QUYẾT TOÁN</v>
          </cell>
        </row>
      </sheetData>
      <sheetData sheetId="8541">
        <row r="4">
          <cell r="A4" t="str">
            <v>BẢNG TÍNH TOÁN, ĐO BÓC KHỐI LƯỢNG HOÀN THÀNH ĐƯA VÀO QUYẾT TOÁN</v>
          </cell>
        </row>
      </sheetData>
      <sheetData sheetId="8542">
        <row r="4">
          <cell r="A4" t="str">
            <v>BẢNG TÍNH TOÁN, ĐO BÓC KHỐI LƯỢNG HOÀN THÀNH ĐƯA VÀO QUYẾT TOÁN</v>
          </cell>
        </row>
      </sheetData>
      <sheetData sheetId="8543">
        <row r="4">
          <cell r="A4" t="str">
            <v>BẢNG TÍNH TOÁN, ĐO BÓC KHỐI LƯỢNG HOÀN THÀNH ĐƯA VÀO QUYẾT TOÁN</v>
          </cell>
        </row>
      </sheetData>
      <sheetData sheetId="8544">
        <row r="4">
          <cell r="A4" t="str">
            <v>BẢNG TÍNH TOÁN, ĐO BÓC KHỐI LƯỢNG HOÀN THÀNH ĐƯA VÀO QUYẾT TOÁN</v>
          </cell>
        </row>
      </sheetData>
      <sheetData sheetId="8545">
        <row r="4">
          <cell r="A4" t="str">
            <v>BẢNG TÍNH TOÁN, ĐO BÓC KHỐI LƯỢNG HOÀN THÀNH ĐƯA VÀO QUYẾT TOÁN</v>
          </cell>
        </row>
      </sheetData>
      <sheetData sheetId="8546">
        <row r="4">
          <cell r="A4" t="str">
            <v>BẢNG TÍNH TOÁN, ĐO BÓC KHỐI LƯỢNG HOÀN THÀNH ĐƯA VÀO QUYẾT TOÁN</v>
          </cell>
        </row>
      </sheetData>
      <sheetData sheetId="8547">
        <row r="4">
          <cell r="A4" t="str">
            <v>BẢNG TÍNH TOÁN, ĐO BÓC KHỐI LƯỢNG HOÀN THÀNH ĐƯA VÀO QUYẾT TOÁN</v>
          </cell>
        </row>
      </sheetData>
      <sheetData sheetId="8548">
        <row r="4">
          <cell r="A4" t="str">
            <v>BẢNG TÍNH TOÁN, ĐO BÓC KHỐI LƯỢNG HOÀN THÀNH ĐƯA VÀO QUYẾT TOÁN</v>
          </cell>
        </row>
      </sheetData>
      <sheetData sheetId="8549">
        <row r="4">
          <cell r="A4" t="str">
            <v>BẢNG TÍNH TOÁN, ĐO BÓC KHỐI LƯỢNG HOÀN THÀNH ĐƯA VÀO QUYẾT TOÁN</v>
          </cell>
        </row>
      </sheetData>
      <sheetData sheetId="8550">
        <row r="4">
          <cell r="A4" t="str">
            <v>BẢNG TÍNH TOÁN, ĐO BÓC KHỐI LƯỢNG HOÀN THÀNH ĐƯA VÀO QUYẾT TOÁN</v>
          </cell>
        </row>
      </sheetData>
      <sheetData sheetId="8551">
        <row r="4">
          <cell r="A4" t="str">
            <v>BẢNG TÍNH TOÁN, ĐO BÓC KHỐI LƯỢNG HOÀN THÀNH ĐƯA VÀO QUYẾT TOÁN</v>
          </cell>
        </row>
      </sheetData>
      <sheetData sheetId="8552">
        <row r="4">
          <cell r="A4" t="str">
            <v>BẢNG TÍNH TOÁN, ĐO BÓC KHỐI LƯỢNG HOÀN THÀNH ĐƯA VÀO QUYẾT TOÁN</v>
          </cell>
        </row>
      </sheetData>
      <sheetData sheetId="8553">
        <row r="4">
          <cell r="A4" t="str">
            <v>BẢNG TÍNH TOÁN, ĐO BÓC KHỐI LƯỢNG HOÀN THÀNH ĐƯA VÀO QUYẾT TOÁN</v>
          </cell>
        </row>
      </sheetData>
      <sheetData sheetId="8554">
        <row r="4">
          <cell r="A4" t="str">
            <v>BẢNG TÍNH TOÁN, ĐO BÓC KHỐI LƯỢNG HOÀN THÀNH ĐƯA VÀO QUYẾT TOÁN</v>
          </cell>
        </row>
      </sheetData>
      <sheetData sheetId="8555">
        <row r="4">
          <cell r="A4" t="str">
            <v>BẢNG TÍNH TOÁN, ĐO BÓC KHỐI LƯỢNG HOÀN THÀNH ĐƯA VÀO QUYẾT TOÁN</v>
          </cell>
        </row>
      </sheetData>
      <sheetData sheetId="8556">
        <row r="4">
          <cell r="A4" t="str">
            <v>BẢNG TÍNH TOÁN, ĐO BÓC KHỐI LƯỢNG HOÀN THÀNH ĐƯA VÀO QUYẾT TOÁN</v>
          </cell>
        </row>
      </sheetData>
      <sheetData sheetId="8557">
        <row r="4">
          <cell r="A4" t="str">
            <v>BẢNG TÍNH TOÁN, ĐO BÓC KHỐI LƯỢNG HOÀN THÀNH ĐƯA VÀO QUYẾT TOÁN</v>
          </cell>
        </row>
      </sheetData>
      <sheetData sheetId="8558">
        <row r="4">
          <cell r="A4" t="str">
            <v>BẢNG TÍNH TOÁN, ĐO BÓC KHỐI LƯỢNG HOÀN THÀNH ĐƯA VÀO QUYẾT TOÁN</v>
          </cell>
        </row>
      </sheetData>
      <sheetData sheetId="8559">
        <row r="4">
          <cell r="A4" t="str">
            <v>BẢNG TÍNH TOÁN, ĐO BÓC KHỐI LƯỢNG HOÀN THÀNH ĐƯA VÀO QUYẾT TOÁN</v>
          </cell>
        </row>
      </sheetData>
      <sheetData sheetId="8560">
        <row r="4">
          <cell r="A4" t="str">
            <v>BẢNG TÍNH TOÁN, ĐO BÓC KHỐI LƯỢNG HOÀN THÀNH ĐƯA VÀO QUYẾT TOÁN</v>
          </cell>
        </row>
      </sheetData>
      <sheetData sheetId="8561">
        <row r="4">
          <cell r="A4" t="str">
            <v>BẢNG TÍNH TOÁN, ĐO BÓC KHỐI LƯỢNG HOÀN THÀNH ĐƯA VÀO QUYẾT TOÁN</v>
          </cell>
        </row>
      </sheetData>
      <sheetData sheetId="8562">
        <row r="4">
          <cell r="A4" t="str">
            <v>BẢNG TÍNH TOÁN, ĐO BÓC KHỐI LƯỢNG HOÀN THÀNH ĐƯA VÀO QUYẾT TOÁN</v>
          </cell>
        </row>
      </sheetData>
      <sheetData sheetId="8563">
        <row r="4">
          <cell r="A4" t="str">
            <v>BẢNG TÍNH TOÁN, ĐO BÓC KHỐI LƯỢNG HOÀN THÀNH ĐƯA VÀO QUYẾT TOÁN</v>
          </cell>
        </row>
      </sheetData>
      <sheetData sheetId="8564">
        <row r="4">
          <cell r="A4" t="str">
            <v>BẢNG TÍNH TOÁN, ĐO BÓC KHỐI LƯỢNG HOÀN THÀNH ĐƯA VÀO QUYẾT TOÁN</v>
          </cell>
        </row>
      </sheetData>
      <sheetData sheetId="8565">
        <row r="4">
          <cell r="A4" t="str">
            <v>BẢNG TÍNH TOÁN, ĐO BÓC KHỐI LƯỢNG HOÀN THÀNH ĐƯA VÀO QUYẾT TOÁN</v>
          </cell>
        </row>
      </sheetData>
      <sheetData sheetId="8566">
        <row r="4">
          <cell r="A4" t="str">
            <v>BẢNG TÍNH TOÁN, ĐO BÓC KHỐI LƯỢNG HOÀN THÀNH ĐƯA VÀO QUYẾT TOÁN</v>
          </cell>
        </row>
      </sheetData>
      <sheetData sheetId="8567">
        <row r="4">
          <cell r="A4" t="str">
            <v>BẢNG TÍNH TOÁN, ĐO BÓC KHỐI LƯỢNG HOÀN THÀNH ĐƯA VÀO QUYẾT TOÁN</v>
          </cell>
        </row>
      </sheetData>
      <sheetData sheetId="8568">
        <row r="4">
          <cell r="A4" t="str">
            <v>BẢNG TÍNH TOÁN, ĐO BÓC KHỐI LƯỢNG HOÀN THÀNH ĐƯA VÀO QUYẾT TOÁN</v>
          </cell>
        </row>
      </sheetData>
      <sheetData sheetId="8569">
        <row r="4">
          <cell r="A4" t="str">
            <v>BẢNG TÍNH TOÁN, ĐO BÓC KHỐI LƯỢNG HOÀN THÀNH ĐƯA VÀO QUYẾT TOÁN</v>
          </cell>
        </row>
      </sheetData>
      <sheetData sheetId="8570">
        <row r="4">
          <cell r="A4" t="str">
            <v>BẢNG TÍNH TOÁN, ĐO BÓC KHỐI LƯỢNG HOÀN THÀNH ĐƯA VÀO QUYẾT TOÁN</v>
          </cell>
        </row>
      </sheetData>
      <sheetData sheetId="8571">
        <row r="4">
          <cell r="A4" t="str">
            <v>BẢNG TÍNH TOÁN, ĐO BÓC KHỐI LƯỢNG HOÀN THÀNH ĐƯA VÀO QUYẾT TOÁN</v>
          </cell>
        </row>
      </sheetData>
      <sheetData sheetId="8572">
        <row r="4">
          <cell r="A4" t="str">
            <v>BẢNG TÍNH TOÁN, ĐO BÓC KHỐI LƯỢNG HOÀN THÀNH ĐƯA VÀO QUYẾT TOÁN</v>
          </cell>
        </row>
      </sheetData>
      <sheetData sheetId="8573">
        <row r="4">
          <cell r="A4" t="str">
            <v>BẢNG TÍNH TOÁN, ĐO BÓC KHỐI LƯỢNG HOÀN THÀNH ĐƯA VÀO QUYẾT TOÁN</v>
          </cell>
        </row>
      </sheetData>
      <sheetData sheetId="8574">
        <row r="4">
          <cell r="A4" t="str">
            <v>BẢNG TÍNH TOÁN, ĐO BÓC KHỐI LƯỢNG HOÀN THÀNH ĐƯA VÀO QUYẾT TOÁN</v>
          </cell>
        </row>
      </sheetData>
      <sheetData sheetId="8575">
        <row r="4">
          <cell r="A4" t="str">
            <v>BẢNG TÍNH TOÁN, ĐO BÓC KHỐI LƯỢNG HOÀN THÀNH ĐƯA VÀO QUYẾT TOÁN</v>
          </cell>
        </row>
      </sheetData>
      <sheetData sheetId="8576">
        <row r="4">
          <cell r="A4" t="str">
            <v>BẢNG TÍNH TOÁN, ĐO BÓC KHỐI LƯỢNG HOÀN THÀNH ĐƯA VÀO QUYẾT TOÁN</v>
          </cell>
        </row>
      </sheetData>
      <sheetData sheetId="8577">
        <row r="4">
          <cell r="A4" t="str">
            <v>BẢNG TÍNH TOÁN, ĐO BÓC KHỐI LƯỢNG HOÀN THÀNH ĐƯA VÀO QUYẾT TOÁN</v>
          </cell>
        </row>
      </sheetData>
      <sheetData sheetId="8578">
        <row r="4">
          <cell r="A4" t="str">
            <v>BẢNG TÍNH TOÁN, ĐO BÓC KHỐI LƯỢNG HOÀN THÀNH ĐƯA VÀO QUYẾT TOÁN</v>
          </cell>
        </row>
      </sheetData>
      <sheetData sheetId="8579">
        <row r="4">
          <cell r="A4" t="str">
            <v>BẢNG TÍNH TOÁN, ĐO BÓC KHỐI LƯỢNG HOÀN THÀNH ĐƯA VÀO QUYẾT TOÁN</v>
          </cell>
        </row>
      </sheetData>
      <sheetData sheetId="8580">
        <row r="4">
          <cell r="A4" t="str">
            <v>BẢNG TÍNH TOÁN, ĐO BÓC KHỐI LƯỢNG HOÀN THÀNH ĐƯA VÀO QUYẾT TOÁN</v>
          </cell>
        </row>
      </sheetData>
      <sheetData sheetId="8581">
        <row r="4">
          <cell r="A4" t="str">
            <v>BẢNG TÍNH TOÁN, ĐO BÓC KHỐI LƯỢNG HOÀN THÀNH ĐƯA VÀO QUYẾT TOÁN</v>
          </cell>
        </row>
      </sheetData>
      <sheetData sheetId="8582">
        <row r="4">
          <cell r="A4" t="str">
            <v>BẢNG TÍNH TOÁN, ĐO BÓC KHỐI LƯỢNG HOÀN THÀNH ĐƯA VÀO QUYẾT TOÁN</v>
          </cell>
        </row>
      </sheetData>
      <sheetData sheetId="8583">
        <row r="4">
          <cell r="A4" t="str">
            <v>BẢNG TÍNH TOÁN, ĐO BÓC KHỐI LƯỢNG HOÀN THÀNH ĐƯA VÀO QUYẾT TOÁN</v>
          </cell>
        </row>
      </sheetData>
      <sheetData sheetId="8584">
        <row r="4">
          <cell r="A4" t="str">
            <v>BẢNG TÍNH TOÁN, ĐO BÓC KHỐI LƯỢNG HOÀN THÀNH ĐƯA VÀO QUYẾT TOÁN</v>
          </cell>
        </row>
      </sheetData>
      <sheetData sheetId="8585">
        <row r="4">
          <cell r="A4" t="str">
            <v>BẢNG TÍNH TOÁN, ĐO BÓC KHỐI LƯỢNG HOÀN THÀNH ĐƯA VÀO QUYẾT TOÁN</v>
          </cell>
        </row>
      </sheetData>
      <sheetData sheetId="8586">
        <row r="4">
          <cell r="A4" t="str">
            <v>BẢNG TÍNH TOÁN, ĐO BÓC KHỐI LƯỢNG HOÀN THÀNH ĐƯA VÀO QUYẾT TOÁN</v>
          </cell>
        </row>
      </sheetData>
      <sheetData sheetId="8587">
        <row r="4">
          <cell r="A4" t="str">
            <v>BẢNG TÍNH TOÁN, ĐO BÓC KHỐI LƯỢNG HOÀN THÀNH ĐƯA VÀO QUYẾT TOÁN</v>
          </cell>
        </row>
      </sheetData>
      <sheetData sheetId="8588">
        <row r="4">
          <cell r="A4" t="str">
            <v>BẢNG TÍNH TOÁN, ĐO BÓC KHỐI LƯỢNG HOÀN THÀNH ĐƯA VÀO QUYẾT TOÁN</v>
          </cell>
        </row>
      </sheetData>
      <sheetData sheetId="8589">
        <row r="4">
          <cell r="A4" t="str">
            <v>BẢNG TÍNH TOÁN, ĐO BÓC KHỐI LƯỢNG HOÀN THÀNH ĐƯA VÀO QUYẾT TOÁN</v>
          </cell>
        </row>
      </sheetData>
      <sheetData sheetId="8590">
        <row r="4">
          <cell r="A4" t="str">
            <v>BẢNG TÍNH TOÁN, ĐO BÓC KHỐI LƯỢNG HOÀN THÀNH ĐƯA VÀO QUYẾT TOÁN</v>
          </cell>
        </row>
      </sheetData>
      <sheetData sheetId="8591">
        <row r="4">
          <cell r="A4" t="str">
            <v>BẢNG TÍNH TOÁN, ĐO BÓC KHỐI LƯỢNG HOÀN THÀNH ĐƯA VÀO QUYẾT TOÁN</v>
          </cell>
        </row>
      </sheetData>
      <sheetData sheetId="8592">
        <row r="4">
          <cell r="A4" t="str">
            <v>BẢNG TÍNH TOÁN, ĐO BÓC KHỐI LƯỢNG HOÀN THÀNH ĐƯA VÀO QUYẾT TOÁN</v>
          </cell>
        </row>
      </sheetData>
      <sheetData sheetId="8593">
        <row r="4">
          <cell r="A4" t="str">
            <v>BẢNG TÍNH TOÁN, ĐO BÓC KHỐI LƯỢNG HOÀN THÀNH ĐƯA VÀO QUYẾT TOÁN</v>
          </cell>
        </row>
      </sheetData>
      <sheetData sheetId="8594">
        <row r="4">
          <cell r="A4" t="str">
            <v>BẢNG TÍNH TOÁN, ĐO BÓC KHỐI LƯỢNG HOÀN THÀNH ĐƯA VÀO QUYẾT TOÁN</v>
          </cell>
        </row>
      </sheetData>
      <sheetData sheetId="8595">
        <row r="4">
          <cell r="A4" t="str">
            <v>BẢNG TÍNH TOÁN, ĐO BÓC KHỐI LƯỢNG HOÀN THÀNH ĐƯA VÀO QUYẾT TOÁN</v>
          </cell>
        </row>
      </sheetData>
      <sheetData sheetId="8596">
        <row r="4">
          <cell r="A4" t="str">
            <v>BẢNG TÍNH TOÁN, ĐO BÓC KHỐI LƯỢNG HOÀN THÀNH ĐƯA VÀO QUYẾT TOÁN</v>
          </cell>
        </row>
      </sheetData>
      <sheetData sheetId="8597">
        <row r="4">
          <cell r="A4" t="str">
            <v>BẢNG TÍNH TOÁN, ĐO BÓC KHỐI LƯỢNG HOÀN THÀNH ĐƯA VÀO QUYẾT TOÁN</v>
          </cell>
        </row>
      </sheetData>
      <sheetData sheetId="8598">
        <row r="4">
          <cell r="A4" t="str">
            <v>BẢNG TÍNH TOÁN, ĐO BÓC KHỐI LƯỢNG HOÀN THÀNH ĐƯA VÀO QUYẾT TOÁN</v>
          </cell>
        </row>
      </sheetData>
      <sheetData sheetId="8599">
        <row r="4">
          <cell r="A4" t="str">
            <v>BẢNG TÍNH TOÁN, ĐO BÓC KHỐI LƯỢNG HOÀN THÀNH ĐƯA VÀO QUYẾT TOÁN</v>
          </cell>
        </row>
      </sheetData>
      <sheetData sheetId="8600">
        <row r="4">
          <cell r="A4" t="str">
            <v>BẢNG TÍNH TOÁN, ĐO BÓC KHỐI LƯỢNG HOÀN THÀNH ĐƯA VÀO QUYẾT TOÁN</v>
          </cell>
        </row>
      </sheetData>
      <sheetData sheetId="8601">
        <row r="4">
          <cell r="A4" t="str">
            <v>BẢNG TÍNH TOÁN, ĐO BÓC KHỐI LƯỢNG HOÀN THÀNH ĐƯA VÀO QUYẾT TOÁN</v>
          </cell>
        </row>
      </sheetData>
      <sheetData sheetId="8602">
        <row r="4">
          <cell r="A4" t="str">
            <v>BẢNG TÍNH TOÁN, ĐO BÓC KHỐI LƯỢNG HOÀN THÀNH ĐƯA VÀO QUYẾT TOÁN</v>
          </cell>
        </row>
      </sheetData>
      <sheetData sheetId="8603">
        <row r="4">
          <cell r="A4" t="str">
            <v>BẢNG TÍNH TOÁN, ĐO BÓC KHỐI LƯỢNG HOÀN THÀNH ĐƯA VÀO QUYẾT TOÁN</v>
          </cell>
        </row>
      </sheetData>
      <sheetData sheetId="8604">
        <row r="4">
          <cell r="A4" t="str">
            <v>BẢNG TÍNH TOÁN, ĐO BÓC KHỐI LƯỢNG HOÀN THÀNH ĐƯA VÀO QUYẾT TOÁN</v>
          </cell>
        </row>
      </sheetData>
      <sheetData sheetId="8605">
        <row r="4">
          <cell r="A4" t="str">
            <v>BẢNG TÍNH TOÁN, ĐO BÓC KHỐI LƯỢNG HOÀN THÀNH ĐƯA VÀO QUYẾT TOÁN</v>
          </cell>
        </row>
      </sheetData>
      <sheetData sheetId="8606">
        <row r="4">
          <cell r="A4" t="str">
            <v>BẢNG TÍNH TOÁN, ĐO BÓC KHỐI LƯỢNG HOÀN THÀNH ĐƯA VÀO QUYẾT TOÁN</v>
          </cell>
        </row>
      </sheetData>
      <sheetData sheetId="8607">
        <row r="4">
          <cell r="A4" t="str">
            <v>BẢNG TÍNH TOÁN, ĐO BÓC KHỐI LƯỢNG HOÀN THÀNH ĐƯA VÀO QUYẾT TOÁN</v>
          </cell>
        </row>
      </sheetData>
      <sheetData sheetId="8608">
        <row r="4">
          <cell r="A4" t="str">
            <v>BẢNG TÍNH TOÁN, ĐO BÓC KHỐI LƯỢNG HOÀN THÀNH ĐƯA VÀO QUYẾT TOÁN</v>
          </cell>
        </row>
      </sheetData>
      <sheetData sheetId="8609">
        <row r="4">
          <cell r="A4" t="str">
            <v>BẢNG TÍNH TOÁN, ĐO BÓC KHỐI LƯỢNG HOÀN THÀNH ĐƯA VÀO QUYẾT TOÁN</v>
          </cell>
        </row>
      </sheetData>
      <sheetData sheetId="8610">
        <row r="4">
          <cell r="A4" t="str">
            <v>BẢNG TÍNH TOÁN, ĐO BÓC KHỐI LƯỢNG HOÀN THÀNH ĐƯA VÀO QUYẾT TOÁN</v>
          </cell>
        </row>
      </sheetData>
      <sheetData sheetId="8611">
        <row r="4">
          <cell r="A4" t="str">
            <v>BẢNG TÍNH TOÁN, ĐO BÓC KHỐI LƯỢNG HOÀN THÀNH ĐƯA VÀO QUYẾT TOÁN</v>
          </cell>
        </row>
      </sheetData>
      <sheetData sheetId="8612">
        <row r="4">
          <cell r="A4" t="str">
            <v>BẢNG TÍNH TOÁN, ĐO BÓC KHỐI LƯỢNG HOÀN THÀNH ĐƯA VÀO QUYẾT TOÁN</v>
          </cell>
        </row>
      </sheetData>
      <sheetData sheetId="8613">
        <row r="4">
          <cell r="A4" t="str">
            <v>BẢNG TÍNH TOÁN, ĐO BÓC KHỐI LƯỢNG HOÀN THÀNH ĐƯA VÀO QUYẾT TOÁN</v>
          </cell>
        </row>
      </sheetData>
      <sheetData sheetId="8614">
        <row r="4">
          <cell r="A4" t="str">
            <v>BẢNG TÍNH TOÁN, ĐO BÓC KHỐI LƯỢNG HOÀN THÀNH ĐƯA VÀO QUYẾT TOÁN</v>
          </cell>
        </row>
      </sheetData>
      <sheetData sheetId="8615">
        <row r="4">
          <cell r="A4" t="str">
            <v>BẢNG TÍNH TOÁN, ĐO BÓC KHỐI LƯỢNG HOÀN THÀNH ĐƯA VÀO QUYẾT TOÁN</v>
          </cell>
        </row>
      </sheetData>
      <sheetData sheetId="8616">
        <row r="4">
          <cell r="A4" t="str">
            <v>BẢNG TÍNH TOÁN, ĐO BÓC KHỐI LƯỢNG HOÀN THÀNH ĐƯA VÀO QUYẾT TOÁN</v>
          </cell>
        </row>
      </sheetData>
      <sheetData sheetId="8617">
        <row r="4">
          <cell r="A4" t="str">
            <v>BẢNG TÍNH TOÁN, ĐO BÓC KHỐI LƯỢNG HOÀN THÀNH ĐƯA VÀO QUYẾT TOÁN</v>
          </cell>
        </row>
      </sheetData>
      <sheetData sheetId="8618">
        <row r="4">
          <cell r="A4" t="str">
            <v>BẢNG TÍNH TOÁN, ĐO BÓC KHỐI LƯỢNG HOÀN THÀNH ĐƯA VÀO QUYẾT TOÁN</v>
          </cell>
        </row>
      </sheetData>
      <sheetData sheetId="8619">
        <row r="4">
          <cell r="A4" t="str">
            <v>BẢNG TÍNH TOÁN, ĐO BÓC KHỐI LƯỢNG HOÀN THÀNH ĐƯA VÀO QUYẾT TOÁN</v>
          </cell>
        </row>
      </sheetData>
      <sheetData sheetId="8620">
        <row r="4">
          <cell r="A4" t="str">
            <v>BẢNG TÍNH TOÁN, ĐO BÓC KHỐI LƯỢNG HOÀN THÀNH ĐƯA VÀO QUYẾT TOÁN</v>
          </cell>
        </row>
      </sheetData>
      <sheetData sheetId="8621">
        <row r="4">
          <cell r="A4" t="str">
            <v>BẢNG TÍNH TOÁN, ĐO BÓC KHỐI LƯỢNG HOÀN THÀNH ĐƯA VÀO QUYẾT TOÁN</v>
          </cell>
        </row>
      </sheetData>
      <sheetData sheetId="8622">
        <row r="4">
          <cell r="A4" t="str">
            <v>BẢNG TÍNH TOÁN, ĐO BÓC KHỐI LƯỢNG HOÀN THÀNH ĐƯA VÀO QUYẾT TOÁN</v>
          </cell>
        </row>
      </sheetData>
      <sheetData sheetId="8623">
        <row r="4">
          <cell r="A4" t="str">
            <v>BẢNG TÍNH TOÁN, ĐO BÓC KHỐI LƯỢNG HOÀN THÀNH ĐƯA VÀO QUYẾT TOÁN</v>
          </cell>
        </row>
      </sheetData>
      <sheetData sheetId="8624">
        <row r="4">
          <cell r="A4" t="str">
            <v>BẢNG TÍNH TOÁN, ĐO BÓC KHỐI LƯỢNG HOÀN THÀNH ĐƯA VÀO QUYẾT TOÁN</v>
          </cell>
        </row>
      </sheetData>
      <sheetData sheetId="8625">
        <row r="4">
          <cell r="A4" t="str">
            <v>BẢNG TÍNH TOÁN, ĐO BÓC KHỐI LƯỢNG HOÀN THÀNH ĐƯA VÀO QUYẾT TOÁN</v>
          </cell>
        </row>
      </sheetData>
      <sheetData sheetId="8626">
        <row r="4">
          <cell r="A4" t="str">
            <v>BẢNG TÍNH TOÁN, ĐO BÓC KHỐI LƯỢNG HOÀN THÀNH ĐƯA VÀO QUYẾT TOÁN</v>
          </cell>
        </row>
      </sheetData>
      <sheetData sheetId="8627">
        <row r="4">
          <cell r="A4" t="str">
            <v>BẢNG TÍNH TOÁN, ĐO BÓC KHỐI LƯỢNG HOÀN THÀNH ĐƯA VÀO QUYẾT TOÁN</v>
          </cell>
        </row>
      </sheetData>
      <sheetData sheetId="8628">
        <row r="4">
          <cell r="A4" t="str">
            <v>BẢNG TÍNH TOÁN, ĐO BÓC KHỐI LƯỢNG HOÀN THÀNH ĐƯA VÀO QUYẾT TOÁN</v>
          </cell>
        </row>
      </sheetData>
      <sheetData sheetId="8629">
        <row r="4">
          <cell r="A4" t="str">
            <v>BẢNG TÍNH TOÁN, ĐO BÓC KHỐI LƯỢNG HOÀN THÀNH ĐƯA VÀO QUYẾT TOÁN</v>
          </cell>
        </row>
      </sheetData>
      <sheetData sheetId="8630">
        <row r="4">
          <cell r="A4" t="str">
            <v>BẢNG TÍNH TOÁN, ĐO BÓC KHỐI LƯỢNG HOÀN THÀNH ĐƯA VÀO QUYẾT TOÁN</v>
          </cell>
        </row>
      </sheetData>
      <sheetData sheetId="8631">
        <row r="4">
          <cell r="A4" t="str">
            <v>BẢNG TÍNH TOÁN, ĐO BÓC KHỐI LƯỢNG HOÀN THÀNH ĐƯA VÀO QUYẾT TOÁN</v>
          </cell>
        </row>
      </sheetData>
      <sheetData sheetId="8632">
        <row r="4">
          <cell r="A4" t="str">
            <v>BẢNG TÍNH TOÁN, ĐO BÓC KHỐI LƯỢNG HOÀN THÀNH ĐƯA VÀO QUYẾT TOÁN</v>
          </cell>
        </row>
      </sheetData>
      <sheetData sheetId="8633">
        <row r="4">
          <cell r="A4" t="str">
            <v>BẢNG TÍNH TOÁN, ĐO BÓC KHỐI LƯỢNG HOÀN THÀNH ĐƯA VÀO QUYẾT TOÁN</v>
          </cell>
        </row>
      </sheetData>
      <sheetData sheetId="8634">
        <row r="4">
          <cell r="A4" t="str">
            <v>BẢNG TÍNH TOÁN, ĐO BÓC KHỐI LƯỢNG HOÀN THÀNH ĐƯA VÀO QUYẾT TOÁN</v>
          </cell>
        </row>
      </sheetData>
      <sheetData sheetId="8635">
        <row r="4">
          <cell r="A4" t="str">
            <v>BẢNG TÍNH TOÁN, ĐO BÓC KHỐI LƯỢNG HOÀN THÀNH ĐƯA VÀO QUYẾT TOÁN</v>
          </cell>
        </row>
      </sheetData>
      <sheetData sheetId="8636">
        <row r="4">
          <cell r="A4" t="str">
            <v>BẢNG TÍNH TOÁN, ĐO BÓC KHỐI LƯỢNG HOÀN THÀNH ĐƯA VÀO QUYẾT TOÁN</v>
          </cell>
        </row>
      </sheetData>
      <sheetData sheetId="8637">
        <row r="4">
          <cell r="A4" t="str">
            <v>BẢNG TÍNH TOÁN, ĐO BÓC KHỐI LƯỢNG HOÀN THÀNH ĐƯA VÀO QUYẾT TOÁN</v>
          </cell>
        </row>
      </sheetData>
      <sheetData sheetId="8638">
        <row r="4">
          <cell r="A4" t="str">
            <v>BẢNG TÍNH TOÁN, ĐO BÓC KHỐI LƯỢNG HOÀN THÀNH ĐƯA VÀO QUYẾT TOÁN</v>
          </cell>
        </row>
      </sheetData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4">
          <cell r="A4" t="str">
            <v>BẢNG TÍNH TOÁN, ĐO BÓC KHỐI LƯỢNG HOÀN THÀNH ĐƯA VÀO QUYẾT TOÁN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>
        <row r="4">
          <cell r="A4" t="str">
            <v>BẢNG TÍNH TOÁN, ĐO BÓC KHỐI LƯỢNG HOÀN THÀNH ĐƯA VÀO QUYẾT TOÁN</v>
          </cell>
        </row>
      </sheetData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/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4">
          <cell r="A4" t="str">
            <v>BẢNG TÍNH TOÁN, ĐO BÓC KHỐI LƯỢNG HOÀN THÀNH ĐƯA VÀO QUYẾT TOÁN</v>
          </cell>
        </row>
      </sheetData>
      <sheetData sheetId="9288">
        <row r="4">
          <cell r="A4" t="str">
            <v>BẢNG TÍNH TOÁN, ĐO BÓC KHỐI LƯỢNG HOÀN THÀNH ĐƯA VÀO QUYẾT TOÁN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4">
          <cell r="A4" t="str">
            <v>BẢNG TÍNH TOÁN, ĐO BÓC KHỐI LƯỢNG HOÀN THÀNH ĐƯA VÀO QUYẾT TOÁN</v>
          </cell>
        </row>
      </sheetData>
      <sheetData sheetId="9296">
        <row r="4">
          <cell r="A4" t="str">
            <v>BẢNG TÍNH TOÁN, ĐO BÓC KHỐI LƯỢNG HOÀN THÀNH ĐƯA VÀO QUYẾT TOÁN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/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/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/>
      <sheetData sheetId="9328"/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/>
      <sheetData sheetId="9333"/>
      <sheetData sheetId="9334">
        <row r="9">
          <cell r="A9" t="str">
            <v>A</v>
          </cell>
        </row>
      </sheetData>
      <sheetData sheetId="9335" refreshError="1"/>
      <sheetData sheetId="9336"/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/>
      <sheetData sheetId="9347"/>
      <sheetData sheetId="9348"/>
      <sheetData sheetId="9349"/>
      <sheetData sheetId="9350">
        <row r="9">
          <cell r="A9" t="str">
            <v>A</v>
          </cell>
        </row>
      </sheetData>
      <sheetData sheetId="9351"/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/>
      <sheetData sheetId="9355"/>
      <sheetData sheetId="9356"/>
      <sheetData sheetId="9357"/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 refreshError="1"/>
      <sheetData sheetId="9405" refreshError="1"/>
      <sheetData sheetId="9406" refreshError="1"/>
      <sheetData sheetId="9407" refreshError="1"/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/>
      <sheetData sheetId="9412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>
        <row r="9">
          <cell r="A9" t="str">
            <v>A</v>
          </cell>
        </row>
      </sheetData>
      <sheetData sheetId="9422">
        <row r="4">
          <cell r="A4" t="str">
            <v>BẢNG TÍNH TOÁN, ĐO BÓC KHỐI LƯỢNG HOÀN THÀNH ĐƯA VÀO QUYẾT TOÁN</v>
          </cell>
        </row>
      </sheetData>
      <sheetData sheetId="9423">
        <row r="4">
          <cell r="A4" t="str">
            <v>BẢNG TÍNH TOÁN, ĐO BÓC KHỐI LƯỢNG HOÀN THÀNH ĐƯA VÀO QUYẾT TOÁN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4">
          <cell r="A4" t="str">
            <v>BẢNG TÍNH TOÁN, ĐO BÓC KHỐI LƯỢNG HOÀN THÀNH ĐƯA VÀO QUYẾT TOÁN</v>
          </cell>
        </row>
      </sheetData>
      <sheetData sheetId="9434">
        <row r="4">
          <cell r="A4" t="str">
            <v>BẢNG TÍNH TOÁN, ĐO BÓC KHỐI LƯỢNG HOÀN THÀNH ĐƯA VÀO QUYẾT TOÁN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4">
          <cell r="A4" t="str">
            <v>BẢNG TÍNH TOÁN, ĐO BÓC KHỐI LƯỢNG HOÀN THÀNH ĐƯA VÀO QUYẾT TOÁN</v>
          </cell>
        </row>
      </sheetData>
      <sheetData sheetId="9446">
        <row r="4">
          <cell r="A4" t="str">
            <v>BẢNG TÍNH TOÁN, ĐO BÓC KHỐI LƯỢNG HOÀN THÀNH ĐƯA VÀO QUYẾT TOÁN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/>
      <sheetData sheetId="9451"/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4">
          <cell r="A4" t="str">
            <v>BẢNG TÍNH TOÁN, ĐO BÓC KHỐI LƯỢNG HOÀN THÀNH ĐƯA VÀO QUYẾT TOÁN</v>
          </cell>
        </row>
      </sheetData>
      <sheetData sheetId="9458">
        <row r="4">
          <cell r="A4" t="str">
            <v>BẢNG TÍNH TOÁN, ĐO BÓC KHỐI LƯỢNG HOÀN THÀNH ĐƯA VÀO QUYẾT TOÁN</v>
          </cell>
        </row>
      </sheetData>
      <sheetData sheetId="9459">
        <row r="4">
          <cell r="A4" t="str">
            <v>BẢNG TÍNH TOÁN, ĐO BÓC KHỐI LƯỢNG HOÀN THÀNH ĐƯA VÀO QUYẾT TOÁN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4">
          <cell r="A4" t="str">
            <v>BẢNG TÍNH TOÁN, ĐO BÓC KHỐI LƯỢNG HOÀN THÀNH ĐƯA VÀO QUYẾT TOÁN</v>
          </cell>
        </row>
      </sheetData>
      <sheetData sheetId="9463">
        <row r="4">
          <cell r="A4" t="str">
            <v>BẢNG TÍNH TOÁN, ĐO BÓC KHỐI LƯỢNG HOÀN THÀNH ĐƯA VÀO QUYẾT TOÁN</v>
          </cell>
        </row>
      </sheetData>
      <sheetData sheetId="9464">
        <row r="4">
          <cell r="A4" t="str">
            <v>BẢNG TÍNH TOÁN, ĐO BÓC KHỐI LƯỢNG HOÀN THÀNH ĐƯA VÀO QUYẾT TOÁN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4">
          <cell r="A4" t="str">
            <v>BẢNG TÍNH TOÁN, ĐO BÓC KHỐI LƯỢNG HOÀN THÀNH ĐƯA VÀO QUYẾT TOÁN</v>
          </cell>
        </row>
      </sheetData>
      <sheetData sheetId="9469">
        <row r="4">
          <cell r="A4" t="str">
            <v>BẢNG TÍNH TOÁN, ĐO BÓC KHỐI LƯỢNG HOÀN THÀNH ĐƯA VÀO QUYẾT TOÁN</v>
          </cell>
        </row>
      </sheetData>
      <sheetData sheetId="9470">
        <row r="4">
          <cell r="A4" t="str">
            <v>BẢNG TÍNH TOÁN, ĐO BÓC KHỐI LƯỢNG HOÀN THÀNH ĐƯA VÀO QUYẾT TOÁN</v>
          </cell>
        </row>
      </sheetData>
      <sheetData sheetId="9471">
        <row r="4">
          <cell r="A4" t="str">
            <v>BẢNG TÍNH TOÁN, ĐO BÓC KHỐI LƯỢNG HOÀN THÀNH ĐƯA VÀO QUYẾT TOÁN</v>
          </cell>
        </row>
      </sheetData>
      <sheetData sheetId="9472">
        <row r="4">
          <cell r="A4" t="str">
            <v>BẢNG TÍNH TOÁN, ĐO BÓC KHỐI LƯỢNG HOÀN THÀNH ĐƯA VÀO QUYẾT TOÁN</v>
          </cell>
        </row>
      </sheetData>
      <sheetData sheetId="9473">
        <row r="9">
          <cell r="A9" t="str">
            <v>A</v>
          </cell>
        </row>
      </sheetData>
      <sheetData sheetId="9474">
        <row r="4">
          <cell r="A4" t="str">
            <v>BẢNG TÍNH TOÁN, ĐO BÓC KHỐI LƯỢNG HOÀN THÀNH ĐƯA VÀO QUYẾT TOÁN</v>
          </cell>
        </row>
      </sheetData>
      <sheetData sheetId="9475">
        <row r="4">
          <cell r="A4" t="str">
            <v>BẢNG TÍNH TOÁN, ĐO BÓC KHỐI LƯỢNG HOÀN THÀNH ĐƯA VÀO QUYẾT TOÁN</v>
          </cell>
        </row>
      </sheetData>
      <sheetData sheetId="9476">
        <row r="4">
          <cell r="A4" t="str">
            <v>BẢNG TÍNH TOÁN, ĐO BÓC KHỐI LƯỢNG HOÀN THÀNH ĐƯA VÀO QUYẾT TOÁN</v>
          </cell>
        </row>
      </sheetData>
      <sheetData sheetId="9477">
        <row r="4">
          <cell r="A4" t="str">
            <v>BẢNG TÍNH TOÁN, ĐO BÓC KHỐI LƯỢNG HOÀN THÀNH ĐƯA VÀO QUYẾT TOÁN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4">
          <cell r="A4" t="str">
            <v>BẢNG TÍNH TOÁN, ĐO BÓC KHỐI LƯỢNG HOÀN THÀNH ĐƯA VÀO QUYẾT TOÁN</v>
          </cell>
        </row>
      </sheetData>
      <sheetData sheetId="9481">
        <row r="4">
          <cell r="A4" t="str">
            <v>BẢNG TÍNH TOÁN, ĐO BÓC KHỐI LƯỢNG HOÀN THÀNH ĐƯA VÀO QUYẾT TOÁN</v>
          </cell>
        </row>
      </sheetData>
      <sheetData sheetId="9482">
        <row r="4">
          <cell r="A4" t="str">
            <v>BẢNG TÍNH TOÁN, ĐO BÓC KHỐI LƯỢNG HOÀN THÀNH ĐƯA VÀO QUYẾT TOÁN</v>
          </cell>
        </row>
      </sheetData>
      <sheetData sheetId="9483">
        <row r="4">
          <cell r="A4" t="str">
            <v>BẢNG TÍNH TOÁN, ĐO BÓC KHỐI LƯỢNG HOÀN THÀNH ĐƯA VÀO QUYẾT TOÁN</v>
          </cell>
        </row>
      </sheetData>
      <sheetData sheetId="9484">
        <row r="4">
          <cell r="A4" t="str">
            <v>BẢNG TÍNH TOÁN, ĐO BÓC KHỐI LƯỢNG HOÀN THÀNH ĐƯA VÀO QUYẾT TOÁN</v>
          </cell>
        </row>
      </sheetData>
      <sheetData sheetId="9485">
        <row r="4">
          <cell r="A4" t="str">
            <v>BẢNG TÍNH TOÁN, ĐO BÓC KHỐI LƯỢNG HOÀN THÀNH ĐƯA VÀO QUYẾT TOÁN</v>
          </cell>
        </row>
      </sheetData>
      <sheetData sheetId="9486">
        <row r="4">
          <cell r="A4" t="str">
            <v>BẢNG TÍNH TOÁN, ĐO BÓC KHỐI LƯỢNG HOÀN THÀNH ĐƯA VÀO QUYẾT TOÁN</v>
          </cell>
        </row>
      </sheetData>
      <sheetData sheetId="9487">
        <row r="4">
          <cell r="A4" t="str">
            <v>BẢNG TÍNH TOÁN, ĐO BÓC KHỐI LƯỢNG HOÀN THÀNH ĐƯA VÀO QUYẾT TOÁN</v>
          </cell>
        </row>
      </sheetData>
      <sheetData sheetId="9488">
        <row r="4">
          <cell r="A4" t="str">
            <v>BẢNG TÍNH TOÁN, ĐO BÓC KHỐI LƯỢNG HOÀN THÀNH ĐƯA VÀO QUYẾT TOÁN</v>
          </cell>
        </row>
      </sheetData>
      <sheetData sheetId="9489">
        <row r="4">
          <cell r="A4" t="str">
            <v>BẢNG TÍNH TOÁN, ĐO BÓC KHỐI LƯỢNG HOÀN THÀNH ĐƯA VÀO QUYẾT TOÁN</v>
          </cell>
        </row>
      </sheetData>
      <sheetData sheetId="9490">
        <row r="4">
          <cell r="A4" t="str">
            <v>BẢNG TÍNH TOÁN, ĐO BÓC KHỐI LƯỢNG HOÀN THÀNH ĐƯA VÀO QUYẾT TOÁN</v>
          </cell>
        </row>
      </sheetData>
      <sheetData sheetId="9491">
        <row r="4">
          <cell r="A4" t="str">
            <v>BẢNG TÍNH TOÁN, ĐO BÓC KHỐI LƯỢNG HOÀN THÀNH ĐƯA VÀO QUYẾT TOÁN</v>
          </cell>
        </row>
      </sheetData>
      <sheetData sheetId="9492">
        <row r="4">
          <cell r="A4" t="str">
            <v>BẢNG TÍNH TOÁN, ĐO BÓC KHỐI LƯỢNG HOÀN THÀNH ĐƯA VÀO QUYẾT TOÁN</v>
          </cell>
        </row>
      </sheetData>
      <sheetData sheetId="9493">
        <row r="4">
          <cell r="A4" t="str">
            <v>BẢNG TÍNH TOÁN, ĐO BÓC KHỐI LƯỢNG HOÀN THÀNH ĐƯA VÀO QUYẾT TOÁN</v>
          </cell>
        </row>
      </sheetData>
      <sheetData sheetId="9494">
        <row r="4">
          <cell r="A4" t="str">
            <v>BẢNG TÍNH TOÁN, ĐO BÓC KHỐI LƯỢNG HOÀN THÀNH ĐƯA VÀO QUYẾT TOÁN</v>
          </cell>
        </row>
      </sheetData>
      <sheetData sheetId="9495">
        <row r="4">
          <cell r="A4" t="str">
            <v>BẢNG TÍNH TOÁN, ĐO BÓC KHỐI LƯỢNG HOÀN THÀNH ĐƯA VÀO QUYẾT TOÁN</v>
          </cell>
        </row>
      </sheetData>
      <sheetData sheetId="9496">
        <row r="9">
          <cell r="A9" t="str">
            <v>A</v>
          </cell>
        </row>
      </sheetData>
      <sheetData sheetId="9497">
        <row r="4">
          <cell r="A4" t="str">
            <v>BẢNG TÍNH TOÁN, ĐO BÓC KHỐI LƯỢNG HOÀN THÀNH ĐƯA VÀO QUYẾT TOÁN</v>
          </cell>
        </row>
      </sheetData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4">
          <cell r="A4" t="str">
            <v>BẢNG TÍNH TOÁN, ĐO BÓC KHỐI LƯỢNG HOÀN THÀNH ĐƯA VÀO QUYẾT TOÁN</v>
          </cell>
        </row>
      </sheetData>
      <sheetData sheetId="9501">
        <row r="9">
          <cell r="A9" t="str">
            <v>A</v>
          </cell>
        </row>
      </sheetData>
      <sheetData sheetId="9502">
        <row r="4">
          <cell r="A4" t="str">
            <v>BẢNG TÍNH TOÁN, ĐO BÓC KHỐI LƯỢNG HOÀN THÀNH ĐƯA VÀO QUYẾT TOÁN</v>
          </cell>
        </row>
      </sheetData>
      <sheetData sheetId="9503">
        <row r="4">
          <cell r="A4" t="str">
            <v>BẢNG TÍNH TOÁN, ĐO BÓC KHỐI LƯỢNG HOÀN THÀNH ĐƯA VÀO QUYẾT TOÁN</v>
          </cell>
        </row>
      </sheetData>
      <sheetData sheetId="9504">
        <row r="4">
          <cell r="A4" t="str">
            <v>BẢNG TÍNH TOÁN, ĐO BÓC KHỐI LƯỢNG HOÀN THÀNH ĐƯA VÀO QUYẾT TOÁN</v>
          </cell>
        </row>
      </sheetData>
      <sheetData sheetId="9505">
        <row r="4">
          <cell r="A4" t="str">
            <v>BẢNG TÍNH TOÁN, ĐO BÓC KHỐI LƯỢNG HOÀN THÀNH ĐƯA VÀO QUYẾT TOÁN</v>
          </cell>
        </row>
      </sheetData>
      <sheetData sheetId="9506">
        <row r="4">
          <cell r="A4" t="str">
            <v>BẢNG TÍNH TOÁN, ĐO BÓC KHỐI LƯỢNG HOÀN THÀNH ĐƯA VÀO QUYẾT TOÁN</v>
          </cell>
        </row>
      </sheetData>
      <sheetData sheetId="9507">
        <row r="4">
          <cell r="A4" t="str">
            <v>BẢNG TÍNH TOÁN, ĐO BÓC KHỐI LƯỢNG HOÀN THÀNH ĐƯA VÀO QUYẾT TOÁN</v>
          </cell>
        </row>
      </sheetData>
      <sheetData sheetId="9508">
        <row r="4">
          <cell r="A4" t="str">
            <v>BẢNG TÍNH TOÁN, ĐO BÓC KHỐI LƯỢNG HOÀN THÀNH ĐƯA VÀO QUYẾT TOÁN</v>
          </cell>
        </row>
      </sheetData>
      <sheetData sheetId="9509">
        <row r="4">
          <cell r="A4" t="str">
            <v>BẢNG TÍNH TOÁN, ĐO BÓC KHỐI LƯỢNG HOÀN THÀNH ĐƯA VÀO QUYẾT TOÁN</v>
          </cell>
        </row>
      </sheetData>
      <sheetData sheetId="9510">
        <row r="4">
          <cell r="A4" t="str">
            <v>BẢNG TÍNH TOÁN, ĐO BÓC KHỐI LƯỢNG HOÀN THÀNH ĐƯA VÀO QUYẾT TOÁN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4">
          <cell r="A4" t="str">
            <v>BẢNG TÍNH TOÁN, ĐO BÓC KHỐI LƯỢNG HOÀN THÀNH ĐƯA VÀO QUYẾT TOÁN</v>
          </cell>
        </row>
      </sheetData>
      <sheetData sheetId="9521">
        <row r="4">
          <cell r="A4" t="str">
            <v>BẢNG TÍNH TOÁN, ĐO BÓC KHỐI LƯỢNG HOÀN THÀNH ĐƯA VÀO QUYẾT TOÁN</v>
          </cell>
        </row>
      </sheetData>
      <sheetData sheetId="9522">
        <row r="4">
          <cell r="A4" t="str">
            <v>BẢNG TÍNH TOÁN, ĐO BÓC KHỐI LƯỢNG HOÀN THÀNH ĐƯA VÀO QUYẾT TOÁN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4">
          <cell r="A4" t="str">
            <v>BẢNG TÍNH TOÁN, ĐO BÓC KHỐI LƯỢNG HOÀN THÀNH ĐƯA VÀO QUYẾT TOÁN</v>
          </cell>
        </row>
      </sheetData>
      <sheetData sheetId="9531">
        <row r="4">
          <cell r="A4" t="str">
            <v>BẢNG TÍNH TOÁN, ĐO BÓC KHỐI LƯỢNG HOÀN THÀNH ĐƯA VÀO QUYẾT TOÁN</v>
          </cell>
        </row>
      </sheetData>
      <sheetData sheetId="9532">
        <row r="4">
          <cell r="A4" t="str">
            <v>BẢNG TÍNH TOÁN, ĐO BÓC KHỐI LƯỢNG HOÀN THÀNH ĐƯA VÀO QUYẾT TOÁN</v>
          </cell>
        </row>
      </sheetData>
      <sheetData sheetId="9533">
        <row r="4">
          <cell r="A4" t="str">
            <v>BẢNG TÍNH TOÁN, ĐO BÓC KHỐI LƯỢNG HOÀN THÀNH ĐƯA VÀO QUYẾT TOÁN</v>
          </cell>
        </row>
      </sheetData>
      <sheetData sheetId="9534">
        <row r="4">
          <cell r="A4" t="str">
            <v>BẢNG TÍNH TOÁN, ĐO BÓC KHỐI LƯỢNG HOÀN THÀNH ĐƯA VÀO QUYẾT TOÁN</v>
          </cell>
        </row>
      </sheetData>
      <sheetData sheetId="9535" refreshError="1"/>
      <sheetData sheetId="9536">
        <row r="9">
          <cell r="A9" t="str">
            <v>A</v>
          </cell>
        </row>
      </sheetData>
      <sheetData sheetId="9537">
        <row r="4">
          <cell r="A4" t="str">
            <v>BẢNG TÍNH TOÁN, ĐO BÓC KHỐI LƯỢNG HOÀN THÀNH ĐƯA VÀO QUYẾT TOÁN</v>
          </cell>
        </row>
      </sheetData>
      <sheetData sheetId="9538">
        <row r="4">
          <cell r="A4" t="str">
            <v>BẢNG TÍNH TOÁN, ĐO BÓC KHỐI LƯỢNG HOÀN THÀNH ĐƯA VÀO QUYẾT TOÁN</v>
          </cell>
        </row>
      </sheetData>
      <sheetData sheetId="9539">
        <row r="4">
          <cell r="A4" t="str">
            <v>BẢNG TÍNH TOÁN, ĐO BÓC KHỐI LƯỢNG HOÀN THÀNH ĐƯA VÀO QUYẾT TOÁN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4">
          <cell r="A4" t="str">
            <v>BẢNG TÍNH TOÁN, ĐO BÓC KHỐI LƯỢNG HOÀN THÀNH ĐƯA VÀO QUYẾT TOÁN</v>
          </cell>
        </row>
      </sheetData>
      <sheetData sheetId="9543">
        <row r="4">
          <cell r="A4" t="str">
            <v>BẢNG TÍNH TOÁN, ĐO BÓC KHỐI LƯỢNG HOÀN THÀNH ĐƯA VÀO QUYẾT TOÁN</v>
          </cell>
        </row>
      </sheetData>
      <sheetData sheetId="9544">
        <row r="4">
          <cell r="A4" t="str">
            <v>BẢNG TÍNH TOÁN, ĐO BÓC KHỐI LƯỢNG HOÀN THÀNH ĐƯA VÀO QUYẾT TOÁN</v>
          </cell>
        </row>
      </sheetData>
      <sheetData sheetId="9545">
        <row r="4">
          <cell r="A4" t="str">
            <v>BẢNG TÍNH TOÁN, ĐO BÓC KHỐI LƯỢNG HOÀN THÀNH ĐƯA VÀO QUYẾT TOÁN</v>
          </cell>
        </row>
      </sheetData>
      <sheetData sheetId="9546">
        <row r="4">
          <cell r="A4" t="str">
            <v>BẢNG TÍNH TOÁN, ĐO BÓC KHỐI LƯỢNG HOÀN THÀNH ĐƯA VÀO QUYẾT TOÁN</v>
          </cell>
        </row>
      </sheetData>
      <sheetData sheetId="9547">
        <row r="4">
          <cell r="A4" t="str">
            <v>BẢNG TÍNH TOÁN, ĐO BÓC KHỐI LƯỢNG HOÀN THÀNH ĐƯA VÀO QUYẾT TOÁN</v>
          </cell>
        </row>
      </sheetData>
      <sheetData sheetId="9548">
        <row r="9">
          <cell r="A9" t="str">
            <v>A</v>
          </cell>
        </row>
      </sheetData>
      <sheetData sheetId="9549">
        <row r="4">
          <cell r="A4" t="str">
            <v>BẢNG TÍNH TOÁN, ĐO BÓC KHỐI LƯỢNG HOÀN THÀNH ĐƯA VÀO QUYẾT TOÁN</v>
          </cell>
        </row>
      </sheetData>
      <sheetData sheetId="9550">
        <row r="4">
          <cell r="A4" t="str">
            <v>BẢNG TÍNH TOÁN, ĐO BÓC KHỐI LƯỢNG HOÀN THÀNH ĐƯA VÀO QUYẾT TOÁN</v>
          </cell>
        </row>
      </sheetData>
      <sheetData sheetId="9551">
        <row r="4">
          <cell r="A4" t="str">
            <v>BẢNG TÍNH TOÁN, ĐO BÓC KHỐI LƯỢNG HOÀN THÀNH ĐƯA VÀO QUYẾT TOÁN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4">
          <cell r="A4" t="str">
            <v>BẢNG TÍNH TOÁN, ĐO BÓC KHỐI LƯỢNG HOÀN THÀNH ĐƯA VÀO QUYẾT TOÁN</v>
          </cell>
        </row>
      </sheetData>
      <sheetData sheetId="9555">
        <row r="4">
          <cell r="A4" t="str">
            <v>BẢNG TÍNH TOÁN, ĐO BÓC KHỐI LƯỢNG HOÀN THÀNH ĐƯA VÀO QUYẾT TOÁN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4">
          <cell r="A4" t="str">
            <v>BẢNG TÍNH TOÁN, ĐO BÓC KHỐI LƯỢNG HOÀN THÀNH ĐƯA VÀO QUYẾT TOÁN</v>
          </cell>
        </row>
      </sheetData>
      <sheetData sheetId="9559">
        <row r="4">
          <cell r="A4" t="str">
            <v>BẢNG TÍNH TOÁN, ĐO BÓC KHỐI LƯỢNG HOÀN THÀNH ĐƯA VÀO QUYẾT TOÁN</v>
          </cell>
        </row>
      </sheetData>
      <sheetData sheetId="9560">
        <row r="9">
          <cell r="A9" t="str">
            <v>A</v>
          </cell>
        </row>
      </sheetData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 refreshError="1"/>
      <sheetData sheetId="9573" refreshError="1"/>
      <sheetData sheetId="9574" refreshError="1"/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 refreshError="1"/>
      <sheetData sheetId="9592" refreshError="1"/>
      <sheetData sheetId="9593" refreshError="1"/>
      <sheetData sheetId="9594" refreshError="1"/>
      <sheetData sheetId="9595"/>
      <sheetData sheetId="9596"/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>
        <row r="9">
          <cell r="A9" t="str">
            <v>A</v>
          </cell>
        </row>
      </sheetData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/>
      <sheetData sheetId="9831"/>
      <sheetData sheetId="9832"/>
      <sheetData sheetId="9833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/>
      <sheetData sheetId="9843"/>
      <sheetData sheetId="9844"/>
      <sheetData sheetId="9845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/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/>
      <sheetData sheetId="10095"/>
      <sheetData sheetId="10096"/>
      <sheetData sheetId="10097"/>
      <sheetData sheetId="10098"/>
      <sheetData sheetId="10099"/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/>
      <sheetData sheetId="10105">
        <row r="9">
          <cell r="A9" t="str">
            <v>A</v>
          </cell>
        </row>
      </sheetData>
      <sheetData sheetId="10106"/>
      <sheetData sheetId="10107"/>
      <sheetData sheetId="10108"/>
      <sheetData sheetId="10109">
        <row r="9">
          <cell r="A9" t="str">
            <v>A</v>
          </cell>
        </row>
      </sheetData>
      <sheetData sheetId="10110"/>
      <sheetData sheetId="10111"/>
      <sheetData sheetId="10112"/>
      <sheetData sheetId="10113"/>
      <sheetData sheetId="10114"/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/>
      <sheetData sheetId="10119"/>
      <sheetData sheetId="10120">
        <row r="9">
          <cell r="A9" t="str">
            <v>A</v>
          </cell>
        </row>
      </sheetData>
      <sheetData sheetId="10121"/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/>
      <sheetData sheetId="10125"/>
      <sheetData sheetId="10126"/>
      <sheetData sheetId="10127"/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>
        <row r="9">
          <cell r="A9" t="str">
            <v>A</v>
          </cell>
        </row>
      </sheetData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>
        <row r="9">
          <cell r="A9" t="str">
            <v>A</v>
          </cell>
        </row>
      </sheetData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>
        <row r="9">
          <cell r="A9" t="str">
            <v>A</v>
          </cell>
        </row>
      </sheetData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/>
      <sheetData sheetId="10283"/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/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/>
      <sheetData sheetId="10312">
        <row r="9">
          <cell r="A9" t="str">
            <v>A</v>
          </cell>
        </row>
      </sheetData>
      <sheetData sheetId="10313"/>
      <sheetData sheetId="10314"/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/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/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/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/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/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/>
      <sheetData sheetId="10391">
        <row r="9">
          <cell r="A9" t="str">
            <v>A</v>
          </cell>
        </row>
      </sheetData>
      <sheetData sheetId="10392"/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/>
      <sheetData sheetId="10402">
        <row r="9">
          <cell r="A9" t="str">
            <v>A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/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/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/>
      <sheetData sheetId="10423"/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/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/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/>
      <sheetData sheetId="10468"/>
      <sheetData sheetId="10469"/>
      <sheetData sheetId="10470"/>
      <sheetData sheetId="10471"/>
      <sheetData sheetId="10472">
        <row r="9">
          <cell r="A9" t="str">
            <v>A</v>
          </cell>
        </row>
      </sheetData>
      <sheetData sheetId="10473"/>
      <sheetData sheetId="10474"/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/>
      <sheetData sheetId="10478">
        <row r="9">
          <cell r="A9" t="str">
            <v>A</v>
          </cell>
        </row>
      </sheetData>
      <sheetData sheetId="10479"/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/>
      <sheetData sheetId="10483">
        <row r="9">
          <cell r="A9" t="str">
            <v>A</v>
          </cell>
        </row>
      </sheetData>
      <sheetData sheetId="10484"/>
      <sheetData sheetId="10485"/>
      <sheetData sheetId="10486"/>
      <sheetData sheetId="10487"/>
      <sheetData sheetId="10488">
        <row r="9">
          <cell r="A9" t="str">
            <v>A</v>
          </cell>
        </row>
      </sheetData>
      <sheetData sheetId="10489"/>
      <sheetData sheetId="10490"/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/>
      <sheetData sheetId="10512">
        <row r="9">
          <cell r="A9" t="str">
            <v>A</v>
          </cell>
        </row>
      </sheetData>
      <sheetData sheetId="10513"/>
      <sheetData sheetId="10514"/>
      <sheetData sheetId="10515"/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>
        <row r="9">
          <cell r="A9" t="str">
            <v>A</v>
          </cell>
        </row>
      </sheetData>
      <sheetData sheetId="10534"/>
      <sheetData sheetId="10535"/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/>
      <sheetData sheetId="10544">
        <row r="9">
          <cell r="A9" t="str">
            <v>A</v>
          </cell>
        </row>
      </sheetData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>
        <row r="9">
          <cell r="A9" t="str">
            <v>A</v>
          </cell>
        </row>
      </sheetData>
      <sheetData sheetId="10582"/>
      <sheetData sheetId="10583"/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/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/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/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/>
      <sheetData sheetId="10610"/>
      <sheetData sheetId="10611"/>
      <sheetData sheetId="10612">
        <row r="9">
          <cell r="A9" t="str">
            <v>A</v>
          </cell>
        </row>
      </sheetData>
      <sheetData sheetId="10613"/>
      <sheetData sheetId="10614">
        <row r="9">
          <cell r="A9" t="str">
            <v>A</v>
          </cell>
        </row>
      </sheetData>
      <sheetData sheetId="10615"/>
      <sheetData sheetId="10616"/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/>
      <sheetData sheetId="10620"/>
      <sheetData sheetId="10621"/>
      <sheetData sheetId="10622"/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/>
      <sheetData sheetId="10635"/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/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/>
      <sheetData sheetId="10646">
        <row r="9">
          <cell r="A9" t="str">
            <v>A</v>
          </cell>
        </row>
      </sheetData>
      <sheetData sheetId="10647"/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/>
      <sheetData sheetId="10651"/>
      <sheetData sheetId="10652"/>
      <sheetData sheetId="10653">
        <row r="9">
          <cell r="A9" t="str">
            <v>A</v>
          </cell>
        </row>
      </sheetData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>
        <row r="9">
          <cell r="A9" t="str">
            <v>A</v>
          </cell>
        </row>
      </sheetData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/>
      <sheetData sheetId="10759"/>
      <sheetData sheetId="10760"/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9">
          <cell r="A9" t="str">
            <v>A</v>
          </cell>
        </row>
      </sheetData>
      <sheetData sheetId="10771"/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/>
      <sheetData sheetId="10805"/>
      <sheetData sheetId="10806"/>
      <sheetData sheetId="10807"/>
      <sheetData sheetId="10808"/>
      <sheetData sheetId="10809"/>
      <sheetData sheetId="10810"/>
      <sheetData sheetId="10811">
        <row r="9">
          <cell r="A9" t="str">
            <v>A</v>
          </cell>
        </row>
      </sheetData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/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>
        <row r="9">
          <cell r="A9" t="str">
            <v>A</v>
          </cell>
        </row>
      </sheetData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 refreshError="1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 refreshError="1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/>
      <sheetData sheetId="11282"/>
      <sheetData sheetId="11283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>
        <row r="9">
          <cell r="A9" t="str">
            <v>A</v>
          </cell>
        </row>
      </sheetData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/>
      <sheetData sheetId="11369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/>
      <sheetData sheetId="11472"/>
      <sheetData sheetId="11473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/>
      <sheetData sheetId="11493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 refreshError="1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i chú"/>
      <sheetName val="Asm."/>
      <sheetName val="CAPEX+XDCB-2026"/>
      <sheetName val="Mau NS2026"/>
      <sheetName val="XDCBDD-2025"/>
      <sheetName val="MD"/>
    </sheetNames>
    <sheetDataSet>
      <sheetData sheetId="0" refreshError="1"/>
      <sheetData sheetId="1">
        <row r="2">
          <cell r="B2">
            <v>26500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2 P&amp;L"/>
      <sheetName val="FC2 Sales"/>
      <sheetName val="FC2 Adv"/>
      <sheetName val="FC2 Promo"/>
      <sheetName val="FC2 A&amp;P"/>
      <sheetName val="Plan P&amp;L"/>
      <sheetName val="Plan Sales"/>
      <sheetName val="Plan Adv"/>
      <sheetName val="Plan Promo"/>
      <sheetName val="Plan A&amp;P"/>
      <sheetName val="Plan GM"/>
      <sheetName val="Plan BAF"/>
      <sheetName val="Plan CGS"/>
      <sheetName val="Plan Contribution"/>
      <sheetName val="TM1 FC2"/>
      <sheetName val="TM1 Adv"/>
      <sheetName val="TM1 Promo"/>
      <sheetName val="TM1 A&amp;P"/>
      <sheetName val="TM1Plan"/>
      <sheetName val="TM1 Adv Plan"/>
      <sheetName val="TM1 Promo Plan"/>
      <sheetName val="TM1 A&amp;P Plan"/>
      <sheetName val="TM1 GM Plan"/>
      <sheetName val="TM1 Contrib Plan"/>
      <sheetName val="Rolling F'Cast P&amp;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 t="str">
            <v xml:space="preserve"> 4813 INTERNATIONAL (CH)                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 Evolution"/>
      <sheetName val="Sales Evolution"/>
      <sheetName val="YTD YTG Slide"/>
      <sheetName val="FC1 Slide"/>
      <sheetName val="FC2 P&amp;L"/>
      <sheetName val="FC2 Sales"/>
      <sheetName val="FC2 Gross Margin"/>
      <sheetName val="FC2 Adv"/>
      <sheetName val="FC2 Promo"/>
      <sheetName val="FC2 A&amp;P"/>
      <sheetName val="FC2 Brand Contr"/>
      <sheetName val="2008 FY Summary"/>
      <sheetName val="2009 FY Summary"/>
      <sheetName val="2010 FY Summary"/>
      <sheetName val="Plan P&amp;L"/>
      <sheetName val="Plan Sales"/>
      <sheetName val="Plan Adv"/>
      <sheetName val="Plan Promo"/>
      <sheetName val="Plan A&amp;P"/>
      <sheetName val="Plan GM"/>
      <sheetName val="Plan Contribution"/>
      <sheetName val="TM1Plan"/>
      <sheetName val="TM1 Adv Plan"/>
      <sheetName val="TM1 Promo Plan"/>
      <sheetName val="TM1 A&amp;P Plan"/>
      <sheetName val="TM1 GM Plan"/>
      <sheetName val="TM1 Contrib Plan"/>
      <sheetName val="TM1 P&amp;L"/>
      <sheetName val="TM1 Sales"/>
      <sheetName val="TM1 CGS"/>
      <sheetName val="TM1 GM%"/>
      <sheetName val="TM1 Adv"/>
      <sheetName val="TM1 Promo"/>
      <sheetName val="TM1 A&amp;P"/>
      <sheetName val="TM1 Brand Contr"/>
      <sheetName val="Insight"/>
      <sheetName val="TM1 F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  <definedName name="PeriodList" refersTo="='Period'!$B$1:$AW$1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  <cell r="C1" t="str">
            <v>Aug 2002</v>
          </cell>
          <cell r="D1" t="str">
            <v>Sep 2002</v>
          </cell>
          <cell r="E1" t="str">
            <v>Oct 2002</v>
          </cell>
          <cell r="F1" t="str">
            <v>Nov 2002</v>
          </cell>
          <cell r="G1" t="str">
            <v>Dec 2002</v>
          </cell>
          <cell r="H1" t="str">
            <v>Jan 2003</v>
          </cell>
          <cell r="I1" t="str">
            <v>Feb 2003</v>
          </cell>
          <cell r="J1" t="str">
            <v>Mar 2003</v>
          </cell>
          <cell r="K1" t="str">
            <v>Apr 2003</v>
          </cell>
          <cell r="L1" t="str">
            <v>May 2003</v>
          </cell>
          <cell r="M1" t="str">
            <v>Jun 2003</v>
          </cell>
          <cell r="N1" t="str">
            <v>Jul 2003</v>
          </cell>
          <cell r="O1" t="str">
            <v>Aug 2003</v>
          </cell>
          <cell r="P1" t="str">
            <v>Sep 2003</v>
          </cell>
          <cell r="Q1" t="str">
            <v>Oct 2003</v>
          </cell>
          <cell r="R1" t="str">
            <v>Nov 2003</v>
          </cell>
          <cell r="S1" t="str">
            <v>Dec 2003</v>
          </cell>
          <cell r="T1" t="str">
            <v>Jan 2004</v>
          </cell>
          <cell r="U1" t="str">
            <v>Feb 2004</v>
          </cell>
          <cell r="V1" t="str">
            <v>Mar 2004</v>
          </cell>
          <cell r="W1" t="str">
            <v>Apr 2004</v>
          </cell>
          <cell r="X1" t="str">
            <v>May 2004</v>
          </cell>
          <cell r="Y1" t="str">
            <v>Jun 2004</v>
          </cell>
          <cell r="Z1" t="str">
            <v>Jul 2004</v>
          </cell>
          <cell r="AA1" t="str">
            <v>Aug 2004</v>
          </cell>
          <cell r="AB1" t="str">
            <v>Sep 2004</v>
          </cell>
          <cell r="AC1" t="str">
            <v>Oct 2004</v>
          </cell>
          <cell r="AD1" t="str">
            <v>Nov 2004</v>
          </cell>
          <cell r="AE1" t="str">
            <v>Dec 2004</v>
          </cell>
          <cell r="AF1" t="str">
            <v>Jan 2005</v>
          </cell>
          <cell r="AG1" t="str">
            <v>Feb 2005</v>
          </cell>
          <cell r="AH1" t="str">
            <v>Mar 2005</v>
          </cell>
          <cell r="AI1" t="str">
            <v>Apr 2005</v>
          </cell>
          <cell r="AJ1" t="str">
            <v>May 2005</v>
          </cell>
          <cell r="AK1" t="str">
            <v>Jun 2005</v>
          </cell>
          <cell r="AL1" t="str">
            <v>Jul 2005</v>
          </cell>
          <cell r="AM1" t="str">
            <v>Aug 2005</v>
          </cell>
          <cell r="AN1" t="str">
            <v>Sep 2005</v>
          </cell>
          <cell r="AO1" t="str">
            <v>Oct 2005</v>
          </cell>
          <cell r="AP1" t="str">
            <v>Nov 2005</v>
          </cell>
          <cell r="AQ1" t="str">
            <v>Dec 2005</v>
          </cell>
          <cell r="AR1" t="str">
            <v>Jan 2006</v>
          </cell>
          <cell r="AS1" t="str">
            <v>Feb 2006</v>
          </cell>
          <cell r="AT1" t="str">
            <v>Mar 2006</v>
          </cell>
          <cell r="AU1" t="str">
            <v>Apr 2006</v>
          </cell>
          <cell r="AV1" t="str">
            <v>May 2006</v>
          </cell>
          <cell r="AW1" t="str">
            <v>Jun 2006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Highlights for the month"/>
      <sheetName val="Review of Pending Projects"/>
      <sheetName val="Activities for the month"/>
      <sheetName val="WWW of Previous MOR"/>
      <sheetName val="Uptime of Servers"/>
      <sheetName val="Backup Statistics"/>
      <sheetName val="Call Statistics"/>
      <sheetName val="ABAP-Plan"/>
      <sheetName val="ABAP-Summary"/>
      <sheetName val="APO Upgrade Activities"/>
    </sheetNames>
    <sheetDataSet>
      <sheetData sheetId="0">
        <row r="30">
          <cell r="A30">
            <v>37926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 report  (2)"/>
      <sheetName val="Summary"/>
      <sheetName val="control road map"/>
      <sheetName val="ERP"/>
      <sheetName val="Fin Accounting"/>
      <sheetName val=" Internal audit activity report"/>
      <sheetName val="Activity report "/>
      <sheetName val="INTERNAL AUDITdetails"/>
      <sheetName val="pending settlement"/>
      <sheetName val="Trust interest MIS"/>
      <sheetName val="India Lif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g suat"/>
      <sheetName val="Dinh muc"/>
      <sheetName val="Dinh bien_HCNS"/>
      <sheetName val="LUONG"/>
      <sheetName val="Thue ngoai"/>
      <sheetName val="Luong 26 V8"/>
      <sheetName val="4.Doanh thu"/>
      <sheetName val="1.NVL Chai"/>
      <sheetName val="KHSX 26"/>
      <sheetName val="25-Fagll03"/>
      <sheetName val="24-Fagll03"/>
      <sheetName val="23-Fagll03"/>
      <sheetName val="PB_TSCD DC"/>
    </sheetNames>
    <sheetDataSet>
      <sheetData sheetId="0"/>
      <sheetData sheetId="1"/>
      <sheetData sheetId="2">
        <row r="5">
          <cell r="F5">
            <v>2</v>
          </cell>
          <cell r="G5">
            <v>2</v>
          </cell>
          <cell r="H5">
            <v>2</v>
          </cell>
          <cell r="I5">
            <v>2</v>
          </cell>
          <cell r="J5">
            <v>2</v>
          </cell>
          <cell r="K5">
            <v>2</v>
          </cell>
          <cell r="L5">
            <v>2</v>
          </cell>
          <cell r="M5">
            <v>2</v>
          </cell>
          <cell r="N5">
            <v>2</v>
          </cell>
          <cell r="O5">
            <v>2</v>
          </cell>
          <cell r="P5">
            <v>2</v>
          </cell>
          <cell r="Q5">
            <v>2</v>
          </cell>
        </row>
        <row r="8"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2</v>
          </cell>
          <cell r="N8">
            <v>2</v>
          </cell>
          <cell r="O8">
            <v>2</v>
          </cell>
          <cell r="P8">
            <v>2</v>
          </cell>
          <cell r="Q8">
            <v>2</v>
          </cell>
        </row>
        <row r="16"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</v>
          </cell>
          <cell r="P16">
            <v>3</v>
          </cell>
        </row>
        <row r="21"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</row>
        <row r="27">
          <cell r="F27">
            <v>5</v>
          </cell>
          <cell r="G27">
            <v>5</v>
          </cell>
          <cell r="H27">
            <v>5</v>
          </cell>
          <cell r="I27">
            <v>5</v>
          </cell>
          <cell r="J27">
            <v>5</v>
          </cell>
          <cell r="K27">
            <v>5</v>
          </cell>
          <cell r="L27">
            <v>5</v>
          </cell>
          <cell r="M27">
            <v>5</v>
          </cell>
          <cell r="N27">
            <v>5</v>
          </cell>
          <cell r="O27">
            <v>5</v>
          </cell>
          <cell r="P27">
            <v>5</v>
          </cell>
          <cell r="Q27">
            <v>5</v>
          </cell>
        </row>
        <row r="39">
          <cell r="F39">
            <v>2</v>
          </cell>
          <cell r="G39">
            <v>2</v>
          </cell>
          <cell r="H39">
            <v>2</v>
          </cell>
          <cell r="I39">
            <v>2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  <cell r="N39">
            <v>2</v>
          </cell>
          <cell r="O39">
            <v>2</v>
          </cell>
          <cell r="P39">
            <v>2</v>
          </cell>
          <cell r="Q39">
            <v>2</v>
          </cell>
        </row>
        <row r="43">
          <cell r="F43">
            <v>6</v>
          </cell>
          <cell r="G43">
            <v>6</v>
          </cell>
          <cell r="H43">
            <v>6</v>
          </cell>
          <cell r="I43">
            <v>6</v>
          </cell>
          <cell r="J43">
            <v>6</v>
          </cell>
          <cell r="K43">
            <v>6</v>
          </cell>
          <cell r="L43">
            <v>6</v>
          </cell>
          <cell r="M43">
            <v>6</v>
          </cell>
          <cell r="N43">
            <v>6</v>
          </cell>
          <cell r="O43">
            <v>6</v>
          </cell>
          <cell r="P43">
            <v>6</v>
          </cell>
          <cell r="Q43">
            <v>6</v>
          </cell>
        </row>
        <row r="52">
          <cell r="F52">
            <v>2</v>
          </cell>
          <cell r="G52">
            <v>2</v>
          </cell>
          <cell r="H52">
            <v>2</v>
          </cell>
          <cell r="I52">
            <v>2</v>
          </cell>
          <cell r="J52">
            <v>2</v>
          </cell>
          <cell r="K52">
            <v>2</v>
          </cell>
          <cell r="L52">
            <v>2</v>
          </cell>
          <cell r="M52">
            <v>2</v>
          </cell>
          <cell r="N52">
            <v>2</v>
          </cell>
          <cell r="O52">
            <v>2</v>
          </cell>
          <cell r="P52">
            <v>2</v>
          </cell>
          <cell r="Q52">
            <v>2</v>
          </cell>
        </row>
        <row r="57">
          <cell r="F57">
            <v>58</v>
          </cell>
          <cell r="G57">
            <v>58</v>
          </cell>
          <cell r="H57">
            <v>72</v>
          </cell>
          <cell r="I57">
            <v>72</v>
          </cell>
          <cell r="J57">
            <v>72</v>
          </cell>
          <cell r="K57">
            <v>72</v>
          </cell>
          <cell r="L57">
            <v>72</v>
          </cell>
          <cell r="M57">
            <v>72</v>
          </cell>
          <cell r="N57">
            <v>72</v>
          </cell>
          <cell r="O57">
            <v>78</v>
          </cell>
          <cell r="P57">
            <v>78</v>
          </cell>
          <cell r="Q57">
            <v>78</v>
          </cell>
        </row>
        <row r="63">
          <cell r="F63">
            <v>8</v>
          </cell>
          <cell r="G63">
            <v>8</v>
          </cell>
          <cell r="H63">
            <v>8</v>
          </cell>
          <cell r="I63">
            <v>8</v>
          </cell>
          <cell r="J63">
            <v>8</v>
          </cell>
          <cell r="K63">
            <v>8</v>
          </cell>
          <cell r="L63">
            <v>8</v>
          </cell>
          <cell r="M63">
            <v>8</v>
          </cell>
          <cell r="N63">
            <v>8</v>
          </cell>
          <cell r="O63">
            <v>8</v>
          </cell>
          <cell r="P63">
            <v>8</v>
          </cell>
          <cell r="Q63">
            <v>8</v>
          </cell>
        </row>
        <row r="68"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6</v>
          </cell>
          <cell r="K68">
            <v>6</v>
          </cell>
          <cell r="L68">
            <v>6</v>
          </cell>
          <cell r="M68">
            <v>6</v>
          </cell>
          <cell r="N68">
            <v>6</v>
          </cell>
          <cell r="O68">
            <v>6</v>
          </cell>
          <cell r="P68">
            <v>6</v>
          </cell>
          <cell r="Q68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1" name="CAPEX_202512" displayName="CAPEX_202512" ref="A7:AR127" headerRowDxfId="193" dataDxfId="191" totalsRowDxfId="190" headerRowBorderDxfId="192">
  <tableColumns count="44">
    <tableColumn id="1" name="STT" totalsRowLabel="Total" dataDxfId="189" totalsRowDxfId="188" dataCellStyle="Normal 2 2"/>
    <tableColumn id="2" name="Phòng ban yêu cầu" dataDxfId="187" totalsRowDxfId="186" dataCellStyle="Normal 2 2"/>
    <tableColumn id="3" name="Bộ phận thực hiện" dataDxfId="185" totalsRowDxfId="184" dataCellStyle="Normal 2 2"/>
    <tableColumn id="30" name="Loại tài sản" dataDxfId="183" dataCellStyle="Normal 2 2"/>
    <tableColumn id="31" name="Mục đích" dataDxfId="182" dataCellStyle="Normal 2 2"/>
    <tableColumn id="5" name="Dự án cấp 1" dataDxfId="181" dataCellStyle="Normal 2 2"/>
    <tableColumn id="26" name="Dự án cấp 2" dataDxfId="180" dataCellStyle="Normal 2 2"/>
    <tableColumn id="8" name="Phân loại_x000a_(Nội địa/_x000a_Nhập khẩu)" dataDxfId="179" totalsRowDxfId="178" dataCellStyle="Normal 2 2"/>
    <tableColumn id="15" name="Nhà cung cấp" dataDxfId="177" totalsRowDxfId="176" dataCellStyle="Normal 2 2"/>
    <tableColumn id="10" name="Đơn giá ( chưa bao gồm VAT)" dataDxfId="175" dataCellStyle="Normal 2 2"/>
    <tableColumn id="11" name="Số lượng" dataDxfId="174" dataCellStyle="Normal 2 2"/>
    <tableColumn id="12" name="Tổng giá trị_x000a_(VND)" dataDxfId="173" dataCellStyle="Normal 2 2"/>
    <tableColumn id="13" name="Tổng giá trị_x000a_(USD)" dataDxfId="172" dataCellStyle="Normal 2 2"/>
    <tableColumn id="19" name="Thời điểm đưa vào sử dụng" dataDxfId="171" totalsRowDxfId="170" dataCellStyle="Normal 2 2"/>
    <tableColumn id="20" name="Thời gian khấu hao_x000a_(tháng)" dataDxfId="169" totalsRowDxfId="168" dataCellStyle="Normal 2 2"/>
    <tableColumn id="21" name="Phân loại tài sản trong BCĐKT" dataDxfId="167" totalsRowDxfId="166" dataCellStyle="Normal 2"/>
    <tableColumn id="22" name="Tài khoản COA chi phí khấu hao" dataDxfId="165" dataCellStyle="Normal 2"/>
    <tableColumn id="23" name="Mã Cost Center" dataDxfId="164" totalsRowDxfId="163" dataCellStyle="Normal 2"/>
    <tableColumn id="24" name="Tên Cost Center" dataDxfId="162" totalsRowDxfId="161" dataCellStyle="Normal 2"/>
    <tableColumn id="14" name="Hiệu máy" dataDxfId="160" totalsRowDxfId="159" dataCellStyle="Normal 14"/>
    <tableColumn id="16" name="Lý do đầu tư" dataDxfId="158" totalsRowDxfId="157" dataCellStyle="Normal 2 2"/>
    <tableColumn id="17" name="Khả năng đầu tư (%)" dataDxfId="156" totalsRowDxfId="155" dataCellStyle="Normal 2 2"/>
    <tableColumn id="28" name="Thời điểm ký hợp đồng" dataDxfId="154" totalsRowDxfId="153" dataCellStyle="Normal 2 2"/>
    <tableColumn id="40" name="Tên tài sản" dataDxfId="152" totalsRowDxfId="151" dataCellStyle="Normal 14"/>
    <tableColumn id="44" name="Nhóm tài khoản" dataDxfId="150" totalsRowDxfId="149" dataCellStyle="Normal 2 2"/>
    <tableColumn id="39" name="Mã tài khoản (Mã Chi phí_L4)" dataDxfId="148" totalsRowDxfId="147" dataCellStyle="Normal 2 2"/>
    <tableColumn id="38" name="Tên tài khoản (Cost elements 2)" dataDxfId="146" totalsRowDxfId="145" dataCellStyle="Normal 2 2"/>
    <tableColumn id="37" name="Chi Phí_L5 (Cost Group 2)" dataDxfId="144" totalsRowDxfId="143" dataCellStyle="Normal 2 2"/>
    <tableColumn id="43" name="Giá trị nguyên giá" dataDxfId="142" totalsRowDxfId="141" dataCellStyle="Comma"/>
    <tableColumn id="42" name="Giá trị đã khấu hao" dataDxfId="140" dataCellStyle="Comma"/>
    <tableColumn id="41" name="Giá trị còn lại" dataDxfId="139" totalsRowDxfId="138" dataCellStyle="Comma"/>
    <tableColumn id="4" name="T1" dataDxfId="137" totalsRowDxfId="136" dataCellStyle="Normal 2 2"/>
    <tableColumn id="6" name="T2" dataDxfId="135" totalsRowDxfId="134" dataCellStyle="Normal 2 2"/>
    <tableColumn id="7" name="T3" dataDxfId="133" totalsRowDxfId="132" dataCellStyle="Normal 2 2"/>
    <tableColumn id="9" name="T4" dataDxfId="131" totalsRowDxfId="130" dataCellStyle="Normal 2 2"/>
    <tableColumn id="18" name="T5" dataDxfId="129" totalsRowDxfId="128" dataCellStyle="Normal 2 2"/>
    <tableColumn id="25" name="T6" dataDxfId="127" totalsRowDxfId="126" dataCellStyle="Normal 2 2"/>
    <tableColumn id="27" name="T7" dataDxfId="125" totalsRowDxfId="124" dataCellStyle="Normal 2 2"/>
    <tableColumn id="29" name="T8" dataDxfId="123" totalsRowDxfId="122" dataCellStyle="Normal 2 2"/>
    <tableColumn id="32" name="T9" dataDxfId="121" totalsRowDxfId="120" dataCellStyle="Normal 2 2"/>
    <tableColumn id="33" name="T10" dataDxfId="119" totalsRowDxfId="118" dataCellStyle="Normal 2 2"/>
    <tableColumn id="34" name="T11" dataDxfId="117" totalsRowDxfId="116" dataCellStyle="Normal 2 2"/>
    <tableColumn id="35" name="T12" dataDxfId="115" totalsRowDxfId="114" dataCellStyle="Normal 2 2"/>
    <tableColumn id="36" name="Mục tiêu 2026" dataDxfId="113" totalsRowDxfId="112" dataCellStyle="Comma">
      <calculatedColumnFormula>SUM(AF8:AQ8)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9" name="CAPEX_202510" displayName="CAPEX_202510" ref="A7:AR45" headerRowDxfId="105" dataDxfId="103" totalsRowDxfId="102" headerRowBorderDxfId="104">
  <tableColumns count="44">
    <tableColumn id="1" name="STT" totalsRowLabel="Total" dataDxfId="101" totalsRowDxfId="100" dataCellStyle="Normal 2 2"/>
    <tableColumn id="2" name="Phòng ban yêu cầu" dataDxfId="99" totalsRowDxfId="98" dataCellStyle="Normal 2 2"/>
    <tableColumn id="3" name="Bộ phận thực hiện" dataDxfId="97" totalsRowDxfId="96" dataCellStyle="Normal 2 2"/>
    <tableColumn id="30" name="Loại tài sản" dataDxfId="95" totalsRowDxfId="94" dataCellStyle="Normal 2 2"/>
    <tableColumn id="31" name="Mục đích" dataDxfId="93" totalsRowDxfId="92" dataCellStyle="Normal 2 2"/>
    <tableColumn id="5" name="Dự án cấp 1" dataDxfId="91" totalsRowDxfId="90" dataCellStyle="Normal 2 2"/>
    <tableColumn id="26" name="Dự án cấp 2" dataDxfId="89" totalsRowDxfId="88" dataCellStyle="Normal 2 2"/>
    <tableColumn id="8" name="Phân loại_x000a_(Nội địa/_x000a_Nhập khẩu)" dataDxfId="87" totalsRowDxfId="86" dataCellStyle="Normal 2 2"/>
    <tableColumn id="15" name="Nhà cung cấp" dataDxfId="85" totalsRowDxfId="84" dataCellStyle="Normal 2 2"/>
    <tableColumn id="10" name="Đơn giá ( chưa bao gồm VAT)" dataDxfId="83" totalsRowDxfId="82" dataCellStyle="Normal 2 2"/>
    <tableColumn id="11" name="Số lượng" dataDxfId="81" totalsRowDxfId="80" dataCellStyle="Normal 2 2"/>
    <tableColumn id="12" name="Tổng giá trị_x000a_(VND)" dataDxfId="79" totalsRowDxfId="78" dataCellStyle="Normal 2 2"/>
    <tableColumn id="13" name="Tổng giá trị_x000a_(USD)" dataDxfId="77" totalsRowDxfId="76" dataCellStyle="Normal 2 2"/>
    <tableColumn id="19" name="Thời điểm đưa vào sử dụng" dataDxfId="75" totalsRowDxfId="74" dataCellStyle="Normal 2 2"/>
    <tableColumn id="20" name="Thời gian khấu hao_x000a_(tháng)" dataDxfId="73" totalsRowDxfId="72" dataCellStyle="Normal 2 2"/>
    <tableColumn id="21" name="Phân loại tài sản trong BCĐKT" dataDxfId="71" totalsRowDxfId="70" dataCellStyle="Normal 2"/>
    <tableColumn id="22" name="Tài khoản COA chi phí khấu hao" dataDxfId="69" totalsRowDxfId="68" dataCellStyle="Normal 2"/>
    <tableColumn id="23" name="Mã Cost Center" dataDxfId="67" totalsRowDxfId="66" dataCellStyle="Normal 2"/>
    <tableColumn id="24" name="Tên Cost Center" dataDxfId="65" totalsRowDxfId="64" dataCellStyle="Normal 2"/>
    <tableColumn id="14" name="Hiệu máy" dataDxfId="63" totalsRowDxfId="62" dataCellStyle="Normal 14"/>
    <tableColumn id="16" name="Lý do đầu tư" dataDxfId="61" totalsRowDxfId="60" dataCellStyle="Normal 2 2"/>
    <tableColumn id="17" name="Khả năng đầu tư (%)" dataDxfId="59" totalsRowDxfId="58" dataCellStyle="Normal 2 2"/>
    <tableColumn id="28" name="Thời điểm ký hợp đồng" dataDxfId="57" totalsRowDxfId="56" dataCellStyle="Normal 2 2"/>
    <tableColumn id="40" name="Tên tài sản" dataDxfId="55" totalsRowDxfId="54" dataCellStyle="Normal 14"/>
    <tableColumn id="44" name="Nhóm tài khoản" dataDxfId="53" totalsRowDxfId="52" dataCellStyle="Normal 2 2"/>
    <tableColumn id="39" name="Mã tài khoản (Mã Chi phí_L4)" dataDxfId="51" totalsRowDxfId="50" dataCellStyle="Normal 2 2"/>
    <tableColumn id="38" name="Tên tài khoản (Cost elements 2)" dataDxfId="49" totalsRowDxfId="48" dataCellStyle="Normal 2 2"/>
    <tableColumn id="37" name="Chi Phí_L5 (Cost Group 2)" dataDxfId="47" totalsRowDxfId="46" dataCellStyle="Normal 2 2"/>
    <tableColumn id="43" name="Giá trị nguyên giá" dataDxfId="45" totalsRowDxfId="44" dataCellStyle="Comma"/>
    <tableColumn id="42" name="Giá trị đã khấu hao" dataDxfId="43" dataCellStyle="Comma"/>
    <tableColumn id="41" name="Giá trị còn lại" dataDxfId="42" totalsRowDxfId="41" dataCellStyle="Comma"/>
    <tableColumn id="4" name="T1" dataDxfId="40" totalsRowDxfId="39" dataCellStyle="Normal 2 2"/>
    <tableColumn id="6" name="T2" dataDxfId="38" totalsRowDxfId="37" dataCellStyle="Normal 2 2"/>
    <tableColumn id="7" name="T3" dataDxfId="36" totalsRowDxfId="35" dataCellStyle="Normal 2 2"/>
    <tableColumn id="9" name="T4" dataDxfId="34" totalsRowDxfId="33" dataCellStyle="Normal 2 2"/>
    <tableColumn id="18" name="T5" dataDxfId="32" totalsRowDxfId="31" dataCellStyle="Normal 2 2"/>
    <tableColumn id="25" name="T6" dataDxfId="30" totalsRowDxfId="29" dataCellStyle="Normal 2 2"/>
    <tableColumn id="27" name="T7" dataDxfId="28" totalsRowDxfId="27" dataCellStyle="Normal 2 2"/>
    <tableColumn id="29" name="T8" dataDxfId="26" totalsRowDxfId="25" dataCellStyle="Normal 2 2"/>
    <tableColumn id="32" name="T9" dataDxfId="24" totalsRowDxfId="23" dataCellStyle="Normal 2 2"/>
    <tableColumn id="33" name="T10" dataDxfId="22" totalsRowDxfId="21" dataCellStyle="Normal 2 2"/>
    <tableColumn id="34" name="T11" dataDxfId="20" totalsRowDxfId="19" dataCellStyle="Normal 2 2"/>
    <tableColumn id="35" name="T12" dataDxfId="18" totalsRowDxfId="17" dataCellStyle="Normal 2 2"/>
    <tableColumn id="36" name="Mục tiêu 2026" dataDxfId="16" totalsRowDxfId="15" dataCellStyle="Comma">
      <calculatedColumnFormula>SUM(AF8:AQ8)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MD_Type_Asset" displayName="MD_Type_Asset" ref="A1:B12" totalsRowShown="0" headerRowDxfId="9">
  <autoFilter ref="A1:B12"/>
  <tableColumns count="2">
    <tableColumn id="1" name="Asset Type"/>
    <tableColumn id="2" name="Loại tài sả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" name="MD_Purpose" displayName="MD_Purpose" ref="D1:E4" totalsRowShown="0" headerRowDxfId="8">
  <autoFilter ref="D1:E4"/>
  <tableColumns count="2">
    <tableColumn id="1" name="Purpose"/>
    <tableColumn id="2" name="Mục đích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4" name="MD_Cost_Center" displayName="MD_Cost_Center" ref="G1:H36" totalsRowShown="0" headerRowDxfId="7">
  <autoFilter ref="G1:H36"/>
  <tableColumns count="2">
    <tableColumn id="1" name="Mã Cost Center"/>
    <tableColumn id="2" name="Tên Cost Cent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5" name="MD_Export_Domestic" displayName="MD_Export_Domestic" ref="L1:L3" totalsRowShown="0" headerRowDxfId="6">
  <autoFilter ref="L1:L3"/>
  <tableColumns count="1">
    <tableColumn id="1" name="XK/NĐ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6" name="MD_Possible_CAPEX" displayName="MD_Possible_CAPEX" ref="N1:N11" totalsRowShown="0" headerRowDxfId="5">
  <autoFilter ref="N1:N11"/>
  <tableColumns count="1">
    <tableColumn id="1" name="Khả năng đầu tư" dataDxfId="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7" name="MD_Department" displayName="MD_Department" ref="J1:J24" totalsRowShown="0" headerRowDxfId="3">
  <autoFilter ref="J1:J24"/>
  <sortState ref="J2:J20">
    <sortCondition ref="J1:J20"/>
  </sortState>
  <tableColumns count="1">
    <tableColumn id="1" name="Phòng ba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8" name="MD_Account_Asset_Type" displayName="MD_Account_Asset_Type" ref="P1:R33" totalsRowShown="0" headerRowDxfId="2">
  <autoFilter ref="P1:R33"/>
  <tableColumns count="3">
    <tableColumn id="1" name="TSCĐHH/TSCĐVH"/>
    <tableColumn id="2" name="Nhóm tài sản-Tài khoản"/>
    <tableColumn id="3" name="Nhóm tài sả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CV23"/>
  <sheetViews>
    <sheetView showGridLines="0" zoomScaleNormal="100" zoomScaleSheetLayoutView="80" workbookViewId="0">
      <pane xSplit="7" ySplit="6" topLeftCell="H7" activePane="bottomRight" state="frozen"/>
      <selection pane="topRight" activeCell="F1" sqref="F1"/>
      <selection pane="bottomLeft" activeCell="A7" sqref="A7"/>
      <selection pane="bottomRight" activeCell="C9" sqref="C9"/>
    </sheetView>
  </sheetViews>
  <sheetFormatPr defaultColWidth="2" defaultRowHeight="14.1" customHeight="1"/>
  <cols>
    <col min="1" max="1" width="2" style="591"/>
    <col min="2" max="2" width="4.7109375" style="605" customWidth="1"/>
    <col min="3" max="3" width="71.28515625" style="591" bestFit="1" customWidth="1"/>
    <col min="4" max="4" width="19.28515625" style="591" bestFit="1" customWidth="1"/>
    <col min="5" max="5" width="14.42578125" style="591" customWidth="1"/>
    <col min="6" max="6" width="8.5703125" style="592" customWidth="1"/>
    <col min="7" max="7" width="12" style="591" bestFit="1" customWidth="1"/>
    <col min="8" max="11" width="3.7109375" style="591" hidden="1" customWidth="1"/>
    <col min="12" max="16" width="3.140625" style="591" hidden="1" customWidth="1"/>
    <col min="17" max="38" width="4.140625" style="591" hidden="1" customWidth="1"/>
    <col min="39" max="39" width="4.28515625" style="591" hidden="1" customWidth="1"/>
    <col min="40" max="43" width="3.7109375" style="591" hidden="1" customWidth="1"/>
    <col min="44" max="45" width="3.140625" style="591" hidden="1" customWidth="1"/>
    <col min="46" max="58" width="3.7109375" style="591" hidden="1" customWidth="1"/>
    <col min="59" max="59" width="4.140625" style="591" hidden="1" customWidth="1"/>
    <col min="60" max="60" width="3.7109375" style="591" hidden="1" customWidth="1"/>
    <col min="61" max="61" width="4.28515625" style="591" hidden="1" customWidth="1"/>
    <col min="62" max="62" width="4.7109375" style="591" hidden="1" customWidth="1"/>
    <col min="63" max="64" width="4.28515625" style="591" hidden="1" customWidth="1"/>
    <col min="65" max="65" width="3.7109375" style="591" hidden="1" customWidth="1"/>
    <col min="66" max="67" width="4" style="591" hidden="1" customWidth="1"/>
    <col min="68" max="68" width="4.28515625" style="591" hidden="1" customWidth="1"/>
    <col min="69" max="69" width="3.7109375" style="591" hidden="1" customWidth="1"/>
    <col min="70" max="74" width="3.140625" style="591" hidden="1" customWidth="1"/>
    <col min="75" max="77" width="3.7109375" style="591" hidden="1" customWidth="1"/>
    <col min="78" max="78" width="4.7109375" style="591" hidden="1" customWidth="1"/>
    <col min="79" max="79" width="4.28515625" style="591" hidden="1" customWidth="1"/>
    <col min="80" max="81" width="3.7109375" style="591" hidden="1" customWidth="1"/>
    <col min="82" max="82" width="4.28515625" style="591" hidden="1" customWidth="1"/>
    <col min="83" max="83" width="4.140625" style="591" hidden="1" customWidth="1"/>
    <col min="84" max="84" width="5" style="591" hidden="1" customWidth="1"/>
    <col min="85" max="98" width="4.28515625" style="591" hidden="1" customWidth="1"/>
    <col min="99" max="99" width="4" style="591" hidden="1" customWidth="1"/>
    <col min="100" max="100" width="2" style="591"/>
    <col min="101" max="101" width="10.140625" customWidth="1"/>
  </cols>
  <sheetData>
    <row r="1" spans="2:99" ht="18" customHeight="1">
      <c r="B1" s="590" t="s">
        <v>0</v>
      </c>
    </row>
    <row r="2" spans="2:99" ht="23.25">
      <c r="B2" s="593" t="str">
        <f>IF(B3="EN","Schedule Annual Plan 2025","Lịch lập NGÂN SÁCH năm 2026")</f>
        <v>Lịch lập NGÂN SÁCH năm 2026</v>
      </c>
      <c r="D2" s="594" t="str">
        <f>IF(B3="EN","Start:","Bắt đầu:")</f>
        <v>Bắt đầu:</v>
      </c>
      <c r="E2" s="595">
        <v>45915</v>
      </c>
      <c r="F2" s="596"/>
      <c r="G2" s="595"/>
    </row>
    <row r="3" spans="2:99" ht="15.75">
      <c r="B3" s="597" t="s">
        <v>2156</v>
      </c>
      <c r="C3" s="597"/>
      <c r="D3" s="594" t="str">
        <f>IF(B3="EN","Finish:","Kết thúc:")</f>
        <v>Kết thúc:</v>
      </c>
      <c r="E3" s="598">
        <f>G22</f>
        <v>45990</v>
      </c>
      <c r="F3" s="599"/>
      <c r="G3" s="600">
        <f>E3-E2</f>
        <v>75</v>
      </c>
    </row>
    <row r="4" spans="2:99" ht="18" customHeight="1">
      <c r="B4" s="601"/>
      <c r="C4" s="602"/>
      <c r="D4" s="1431" t="str">
        <f>IF(B3="en","SENDER","Đơn vị gửi")</f>
        <v>Đơn vị gửi</v>
      </c>
      <c r="E4" s="1431" t="str">
        <f>IF(B3="EN","RECEIVER","Đơn vị nhận")</f>
        <v>Đơn vị nhận</v>
      </c>
      <c r="F4" s="603"/>
      <c r="G4" s="1431" t="s">
        <v>1</v>
      </c>
      <c r="H4" s="1434" t="s">
        <v>2</v>
      </c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C4" s="1435"/>
      <c r="AD4" s="1435"/>
      <c r="AE4" s="1435"/>
      <c r="AF4" s="1435"/>
      <c r="AG4" s="1435"/>
      <c r="AH4" s="1435"/>
      <c r="AI4" s="1435"/>
      <c r="AJ4" s="1435"/>
      <c r="AK4" s="1435"/>
      <c r="AL4" s="1435"/>
      <c r="AM4" s="1436" t="s">
        <v>3</v>
      </c>
      <c r="AN4" s="1437"/>
      <c r="AO4" s="1437"/>
      <c r="AP4" s="1437"/>
      <c r="AQ4" s="1437"/>
      <c r="AR4" s="1437"/>
      <c r="AS4" s="1437"/>
      <c r="AT4" s="1437"/>
      <c r="AU4" s="1437"/>
      <c r="AV4" s="1437"/>
      <c r="AW4" s="1437"/>
      <c r="AX4" s="1437"/>
      <c r="AY4" s="1437"/>
      <c r="AZ4" s="1437"/>
      <c r="BA4" s="1437"/>
      <c r="BB4" s="1437"/>
      <c r="BC4" s="1437"/>
      <c r="BD4" s="1437"/>
      <c r="BE4" s="1437"/>
      <c r="BF4" s="1437"/>
      <c r="BG4" s="1437"/>
      <c r="BH4" s="1437"/>
      <c r="BI4" s="1437"/>
      <c r="BJ4" s="1437"/>
      <c r="BK4" s="1437"/>
      <c r="BL4" s="1437"/>
      <c r="BM4" s="1437"/>
      <c r="BN4" s="1437"/>
      <c r="BO4" s="1437"/>
      <c r="BP4" s="1437"/>
      <c r="BQ4" s="1437"/>
      <c r="BR4" s="1428" t="s">
        <v>4</v>
      </c>
      <c r="BS4" s="1429"/>
      <c r="BT4" s="1429"/>
      <c r="BU4" s="1429"/>
      <c r="BV4" s="1429"/>
      <c r="BW4" s="1429"/>
      <c r="BX4" s="1429"/>
      <c r="BY4" s="1429"/>
      <c r="BZ4" s="1429"/>
      <c r="CA4" s="1429"/>
      <c r="CB4" s="1429"/>
      <c r="CC4" s="1429"/>
      <c r="CD4" s="1429"/>
      <c r="CE4" s="1429"/>
      <c r="CF4" s="1429"/>
      <c r="CG4" s="1429"/>
      <c r="CH4" s="1429"/>
      <c r="CI4" s="1429"/>
      <c r="CJ4" s="1429"/>
      <c r="CK4" s="1429"/>
      <c r="CL4" s="1429"/>
      <c r="CM4" s="1429"/>
      <c r="CN4" s="1429"/>
      <c r="CO4" s="1429"/>
      <c r="CP4" s="1429"/>
      <c r="CQ4" s="1429"/>
      <c r="CR4" s="1429"/>
      <c r="CS4" s="1429"/>
      <c r="CT4" s="1429"/>
      <c r="CU4" s="1430"/>
    </row>
    <row r="5" spans="2:99" ht="31.5">
      <c r="B5" s="604" t="s">
        <v>5</v>
      </c>
      <c r="C5" s="605" t="str">
        <f>IF(B3="EN","PROCESS","TRÌNH TỰ THỰC HIỆN")</f>
        <v>TRÌNH TỰ THỰC HIỆN</v>
      </c>
      <c r="D5" s="1432"/>
      <c r="E5" s="1432"/>
      <c r="F5" s="606" t="s">
        <v>6</v>
      </c>
      <c r="G5" s="1432"/>
      <c r="H5" s="607">
        <v>1</v>
      </c>
      <c r="I5" s="608">
        <v>2</v>
      </c>
      <c r="J5" s="608">
        <v>3</v>
      </c>
      <c r="K5" s="608">
        <v>4</v>
      </c>
      <c r="L5" s="608">
        <v>5</v>
      </c>
      <c r="M5" s="608">
        <v>6</v>
      </c>
      <c r="N5" s="608">
        <v>7</v>
      </c>
      <c r="O5" s="608">
        <v>8</v>
      </c>
      <c r="P5" s="608">
        <v>9</v>
      </c>
      <c r="Q5" s="608">
        <v>10</v>
      </c>
      <c r="R5" s="608">
        <v>11</v>
      </c>
      <c r="S5" s="608">
        <v>12</v>
      </c>
      <c r="T5" s="608">
        <v>13</v>
      </c>
      <c r="U5" s="608">
        <v>14</v>
      </c>
      <c r="V5" s="608">
        <v>15</v>
      </c>
      <c r="W5" s="608">
        <v>16</v>
      </c>
      <c r="X5" s="608">
        <v>17</v>
      </c>
      <c r="Y5" s="608">
        <v>18</v>
      </c>
      <c r="Z5" s="608">
        <v>19</v>
      </c>
      <c r="AA5" s="608">
        <v>20</v>
      </c>
      <c r="AB5" s="608">
        <v>21</v>
      </c>
      <c r="AC5" s="608">
        <v>22</v>
      </c>
      <c r="AD5" s="608">
        <v>23</v>
      </c>
      <c r="AE5" s="608">
        <v>24</v>
      </c>
      <c r="AF5" s="608">
        <v>25</v>
      </c>
      <c r="AG5" s="608">
        <v>26</v>
      </c>
      <c r="AH5" s="608">
        <v>27</v>
      </c>
      <c r="AI5" s="608">
        <v>28</v>
      </c>
      <c r="AJ5" s="608">
        <v>29</v>
      </c>
      <c r="AK5" s="608">
        <v>30</v>
      </c>
      <c r="AL5" s="609">
        <v>31</v>
      </c>
      <c r="AM5" s="610">
        <v>1</v>
      </c>
      <c r="AN5" s="611">
        <v>2</v>
      </c>
      <c r="AO5" s="611">
        <v>3</v>
      </c>
      <c r="AP5" s="611">
        <v>4</v>
      </c>
      <c r="AQ5" s="611">
        <v>5</v>
      </c>
      <c r="AR5" s="611">
        <v>6</v>
      </c>
      <c r="AS5" s="611">
        <v>7</v>
      </c>
      <c r="AT5" s="611">
        <v>8</v>
      </c>
      <c r="AU5" s="611">
        <v>9</v>
      </c>
      <c r="AV5" s="611">
        <v>10</v>
      </c>
      <c r="AW5" s="611">
        <v>11</v>
      </c>
      <c r="AX5" s="611">
        <v>12</v>
      </c>
      <c r="AY5" s="611">
        <v>13</v>
      </c>
      <c r="AZ5" s="611">
        <v>14</v>
      </c>
      <c r="BA5" s="611">
        <v>15</v>
      </c>
      <c r="BB5" s="611">
        <v>16</v>
      </c>
      <c r="BC5" s="611">
        <v>17</v>
      </c>
      <c r="BD5" s="611">
        <v>18</v>
      </c>
      <c r="BE5" s="611">
        <v>19</v>
      </c>
      <c r="BF5" s="611">
        <v>20</v>
      </c>
      <c r="BG5" s="611">
        <v>21</v>
      </c>
      <c r="BH5" s="611">
        <v>22</v>
      </c>
      <c r="BI5" s="612">
        <v>23</v>
      </c>
      <c r="BJ5" s="611">
        <v>24</v>
      </c>
      <c r="BK5" s="611">
        <v>25</v>
      </c>
      <c r="BL5" s="611">
        <v>26</v>
      </c>
      <c r="BM5" s="611">
        <v>27</v>
      </c>
      <c r="BN5" s="611">
        <v>28</v>
      </c>
      <c r="BO5" s="611">
        <v>29</v>
      </c>
      <c r="BP5" s="611">
        <v>30</v>
      </c>
      <c r="BQ5" s="613">
        <v>31</v>
      </c>
      <c r="BR5" s="614">
        <v>1</v>
      </c>
      <c r="BS5" s="611">
        <f t="shared" ref="BS5:CR5" si="0">BR5+1</f>
        <v>2</v>
      </c>
      <c r="BT5" s="611">
        <f t="shared" si="0"/>
        <v>3</v>
      </c>
      <c r="BU5" s="611">
        <f t="shared" si="0"/>
        <v>4</v>
      </c>
      <c r="BV5" s="611">
        <f t="shared" si="0"/>
        <v>5</v>
      </c>
      <c r="BW5" s="611">
        <f t="shared" si="0"/>
        <v>6</v>
      </c>
      <c r="BX5" s="611">
        <f t="shared" si="0"/>
        <v>7</v>
      </c>
      <c r="BY5" s="611">
        <f t="shared" si="0"/>
        <v>8</v>
      </c>
      <c r="BZ5" s="611">
        <f t="shared" si="0"/>
        <v>9</v>
      </c>
      <c r="CA5" s="611">
        <f t="shared" si="0"/>
        <v>10</v>
      </c>
      <c r="CB5" s="611">
        <f t="shared" si="0"/>
        <v>11</v>
      </c>
      <c r="CC5" s="611">
        <f t="shared" si="0"/>
        <v>12</v>
      </c>
      <c r="CD5" s="611">
        <f t="shared" si="0"/>
        <v>13</v>
      </c>
      <c r="CE5" s="611">
        <f t="shared" si="0"/>
        <v>14</v>
      </c>
      <c r="CF5" s="611">
        <f t="shared" si="0"/>
        <v>15</v>
      </c>
      <c r="CG5" s="611">
        <f t="shared" si="0"/>
        <v>16</v>
      </c>
      <c r="CH5" s="611">
        <f t="shared" si="0"/>
        <v>17</v>
      </c>
      <c r="CI5" s="611">
        <f t="shared" si="0"/>
        <v>18</v>
      </c>
      <c r="CJ5" s="611">
        <f t="shared" si="0"/>
        <v>19</v>
      </c>
      <c r="CK5" s="611">
        <f t="shared" si="0"/>
        <v>20</v>
      </c>
      <c r="CL5" s="611">
        <f t="shared" si="0"/>
        <v>21</v>
      </c>
      <c r="CM5" s="611">
        <f t="shared" si="0"/>
        <v>22</v>
      </c>
      <c r="CN5" s="611">
        <f t="shared" si="0"/>
        <v>23</v>
      </c>
      <c r="CO5" s="611">
        <f t="shared" si="0"/>
        <v>24</v>
      </c>
      <c r="CP5" s="611">
        <f t="shared" si="0"/>
        <v>25</v>
      </c>
      <c r="CQ5" s="611">
        <f t="shared" si="0"/>
        <v>26</v>
      </c>
      <c r="CR5" s="611">
        <f t="shared" si="0"/>
        <v>27</v>
      </c>
      <c r="CS5" s="611">
        <f>CR5+1</f>
        <v>28</v>
      </c>
      <c r="CT5" s="611">
        <f>CS5+1</f>
        <v>29</v>
      </c>
      <c r="CU5" s="615">
        <v>30</v>
      </c>
    </row>
    <row r="6" spans="2:99" ht="21.4" customHeight="1">
      <c r="B6" s="616"/>
      <c r="C6" s="617"/>
      <c r="D6" s="1433"/>
      <c r="E6" s="1433"/>
      <c r="F6" s="618" t="s">
        <v>7</v>
      </c>
      <c r="G6" s="1433"/>
      <c r="H6" s="619" t="s">
        <v>8</v>
      </c>
      <c r="I6" s="620" t="s">
        <v>9</v>
      </c>
      <c r="J6" s="619" t="s">
        <v>10</v>
      </c>
      <c r="K6" s="620" t="s">
        <v>11</v>
      </c>
      <c r="L6" s="619" t="s">
        <v>12</v>
      </c>
      <c r="M6" s="621" t="s">
        <v>13</v>
      </c>
      <c r="N6" s="621" t="s">
        <v>14</v>
      </c>
      <c r="O6" s="619" t="s">
        <v>8</v>
      </c>
      <c r="P6" s="620" t="s">
        <v>9</v>
      </c>
      <c r="Q6" s="619" t="s">
        <v>10</v>
      </c>
      <c r="R6" s="620" t="s">
        <v>11</v>
      </c>
      <c r="S6" s="619" t="s">
        <v>12</v>
      </c>
      <c r="T6" s="621" t="s">
        <v>13</v>
      </c>
      <c r="U6" s="621" t="s">
        <v>14</v>
      </c>
      <c r="V6" s="619" t="s">
        <v>8</v>
      </c>
      <c r="W6" s="620" t="s">
        <v>9</v>
      </c>
      <c r="X6" s="619" t="s">
        <v>10</v>
      </c>
      <c r="Y6" s="620" t="s">
        <v>11</v>
      </c>
      <c r="Z6" s="619" t="s">
        <v>12</v>
      </c>
      <c r="AA6" s="621" t="s">
        <v>13</v>
      </c>
      <c r="AB6" s="621" t="s">
        <v>14</v>
      </c>
      <c r="AC6" s="619" t="s">
        <v>8</v>
      </c>
      <c r="AD6" s="620" t="s">
        <v>9</v>
      </c>
      <c r="AE6" s="619" t="s">
        <v>10</v>
      </c>
      <c r="AF6" s="620" t="s">
        <v>11</v>
      </c>
      <c r="AG6" s="619" t="s">
        <v>12</v>
      </c>
      <c r="AH6" s="621" t="s">
        <v>13</v>
      </c>
      <c r="AI6" s="621" t="s">
        <v>14</v>
      </c>
      <c r="AJ6" s="622" t="s">
        <v>8</v>
      </c>
      <c r="AK6" s="622" t="s">
        <v>9</v>
      </c>
      <c r="AL6" s="623" t="s">
        <v>10</v>
      </c>
      <c r="AM6" s="624" t="s">
        <v>11</v>
      </c>
      <c r="AN6" s="622" t="s">
        <v>12</v>
      </c>
      <c r="AO6" s="625" t="s">
        <v>13</v>
      </c>
      <c r="AP6" s="625" t="s">
        <v>14</v>
      </c>
      <c r="AQ6" s="622" t="s">
        <v>8</v>
      </c>
      <c r="AR6" s="622" t="s">
        <v>9</v>
      </c>
      <c r="AS6" s="623" t="s">
        <v>10</v>
      </c>
      <c r="AT6" s="624" t="s">
        <v>11</v>
      </c>
      <c r="AU6" s="622" t="s">
        <v>12</v>
      </c>
      <c r="AV6" s="625" t="s">
        <v>13</v>
      </c>
      <c r="AW6" s="625" t="s">
        <v>14</v>
      </c>
      <c r="AX6" s="622" t="s">
        <v>8</v>
      </c>
      <c r="AY6" s="622" t="s">
        <v>9</v>
      </c>
      <c r="AZ6" s="623" t="s">
        <v>10</v>
      </c>
      <c r="BA6" s="624" t="s">
        <v>11</v>
      </c>
      <c r="BB6" s="622" t="s">
        <v>12</v>
      </c>
      <c r="BC6" s="625" t="s">
        <v>13</v>
      </c>
      <c r="BD6" s="625" t="s">
        <v>14</v>
      </c>
      <c r="BE6" s="622" t="s">
        <v>8</v>
      </c>
      <c r="BF6" s="622" t="s">
        <v>9</v>
      </c>
      <c r="BG6" s="623" t="s">
        <v>10</v>
      </c>
      <c r="BH6" s="624" t="s">
        <v>11</v>
      </c>
      <c r="BI6" s="622" t="s">
        <v>12</v>
      </c>
      <c r="BJ6" s="625" t="s">
        <v>13</v>
      </c>
      <c r="BK6" s="625" t="s">
        <v>14</v>
      </c>
      <c r="BL6" s="622" t="s">
        <v>8</v>
      </c>
      <c r="BM6" s="622" t="s">
        <v>9</v>
      </c>
      <c r="BN6" s="623" t="s">
        <v>10</v>
      </c>
      <c r="BO6" s="624" t="s">
        <v>11</v>
      </c>
      <c r="BP6" s="622" t="s">
        <v>12</v>
      </c>
      <c r="BQ6" s="625" t="s">
        <v>13</v>
      </c>
      <c r="BR6" s="625" t="s">
        <v>14</v>
      </c>
      <c r="BS6" s="622" t="s">
        <v>8</v>
      </c>
      <c r="BT6" s="622" t="s">
        <v>9</v>
      </c>
      <c r="BU6" s="623" t="s">
        <v>10</v>
      </c>
      <c r="BV6" s="624" t="s">
        <v>11</v>
      </c>
      <c r="BW6" s="622" t="s">
        <v>12</v>
      </c>
      <c r="BX6" s="625" t="s">
        <v>13</v>
      </c>
      <c r="BY6" s="625" t="s">
        <v>14</v>
      </c>
      <c r="BZ6" s="622" t="s">
        <v>8</v>
      </c>
      <c r="CA6" s="622" t="s">
        <v>9</v>
      </c>
      <c r="CB6" s="623" t="s">
        <v>10</v>
      </c>
      <c r="CC6" s="624" t="s">
        <v>11</v>
      </c>
      <c r="CD6" s="622" t="s">
        <v>12</v>
      </c>
      <c r="CE6" s="625" t="s">
        <v>13</v>
      </c>
      <c r="CF6" s="625" t="s">
        <v>14</v>
      </c>
      <c r="CG6" s="622" t="s">
        <v>8</v>
      </c>
      <c r="CH6" s="622" t="s">
        <v>9</v>
      </c>
      <c r="CI6" s="623" t="s">
        <v>10</v>
      </c>
      <c r="CJ6" s="624" t="s">
        <v>11</v>
      </c>
      <c r="CK6" s="622" t="s">
        <v>12</v>
      </c>
      <c r="CL6" s="625" t="s">
        <v>13</v>
      </c>
      <c r="CM6" s="625" t="s">
        <v>14</v>
      </c>
      <c r="CN6" s="622" t="s">
        <v>8</v>
      </c>
      <c r="CO6" s="622" t="s">
        <v>9</v>
      </c>
      <c r="CP6" s="623" t="s">
        <v>10</v>
      </c>
      <c r="CQ6" s="624" t="s">
        <v>11</v>
      </c>
      <c r="CR6" s="622" t="s">
        <v>12</v>
      </c>
      <c r="CS6" s="625" t="s">
        <v>13</v>
      </c>
      <c r="CT6" s="625" t="s">
        <v>14</v>
      </c>
      <c r="CU6" s="622" t="s">
        <v>8</v>
      </c>
    </row>
    <row r="7" spans="2:99" ht="21" customHeight="1">
      <c r="B7" s="626">
        <v>1</v>
      </c>
      <c r="C7" s="627" t="s">
        <v>15</v>
      </c>
      <c r="D7" s="628" t="s">
        <v>16</v>
      </c>
      <c r="E7" s="629" t="str">
        <f>IF(B3="EN","All","Tất cả")</f>
        <v>Tất cả</v>
      </c>
      <c r="F7" s="630"/>
      <c r="G7" s="631">
        <f>E2</f>
        <v>45915</v>
      </c>
      <c r="H7" s="632"/>
      <c r="I7" s="633"/>
      <c r="J7" s="633"/>
      <c r="K7" s="633"/>
      <c r="L7" s="633"/>
      <c r="M7" s="633"/>
      <c r="N7" s="633"/>
      <c r="O7" s="633"/>
      <c r="P7" s="633"/>
      <c r="Q7" s="633"/>
      <c r="R7" s="633"/>
      <c r="S7" s="633"/>
      <c r="T7" s="633"/>
      <c r="U7" s="633"/>
      <c r="V7" s="634"/>
      <c r="W7" s="633"/>
      <c r="X7" s="635"/>
      <c r="Y7" s="635"/>
      <c r="Z7" s="635"/>
      <c r="AA7" s="635"/>
      <c r="AB7" s="635"/>
      <c r="AC7" s="635"/>
      <c r="AD7" s="635"/>
      <c r="AE7" s="635"/>
      <c r="AF7" s="635"/>
      <c r="AG7" s="635"/>
      <c r="AH7" s="635"/>
      <c r="AI7" s="635"/>
      <c r="AJ7" s="635"/>
      <c r="AK7" s="635"/>
      <c r="AL7" s="636"/>
      <c r="AM7" s="637"/>
      <c r="AN7" s="638"/>
      <c r="AO7" s="638"/>
      <c r="AP7" s="638"/>
      <c r="AQ7" s="638"/>
      <c r="AR7" s="638"/>
      <c r="AS7" s="638"/>
      <c r="AT7" s="638"/>
      <c r="AU7" s="638"/>
      <c r="AV7" s="638"/>
      <c r="AW7" s="638"/>
      <c r="AX7" s="638"/>
      <c r="AY7" s="638"/>
      <c r="AZ7" s="638"/>
      <c r="BA7" s="638"/>
      <c r="BB7" s="638"/>
      <c r="BC7" s="638"/>
      <c r="BD7" s="638"/>
      <c r="BE7" s="638"/>
      <c r="BF7" s="638"/>
      <c r="BG7" s="638"/>
      <c r="BH7" s="638"/>
      <c r="BI7" s="638"/>
      <c r="BJ7" s="638"/>
      <c r="BK7" s="638"/>
      <c r="BL7" s="638"/>
      <c r="BM7" s="638"/>
      <c r="BN7" s="638"/>
      <c r="BO7" s="638"/>
      <c r="BP7" s="638"/>
      <c r="BQ7" s="639"/>
      <c r="BR7" s="640"/>
      <c r="BS7" s="638"/>
      <c r="BT7" s="638"/>
      <c r="BU7" s="638"/>
      <c r="BV7" s="638"/>
      <c r="BW7" s="638"/>
      <c r="BX7" s="638"/>
      <c r="BY7" s="638"/>
      <c r="BZ7" s="638"/>
      <c r="CA7" s="638"/>
      <c r="CB7" s="638"/>
      <c r="CC7" s="638"/>
      <c r="CD7" s="638"/>
      <c r="CE7" s="638"/>
      <c r="CF7" s="638"/>
      <c r="CG7" s="638"/>
      <c r="CH7" s="638"/>
      <c r="CI7" s="638"/>
      <c r="CJ7" s="638"/>
      <c r="CK7" s="638"/>
      <c r="CL7" s="638"/>
      <c r="CM7" s="638"/>
      <c r="CN7" s="638"/>
      <c r="CO7" s="638"/>
      <c r="CP7" s="638"/>
      <c r="CQ7" s="638"/>
      <c r="CR7" s="638"/>
      <c r="CS7" s="638"/>
      <c r="CT7" s="638"/>
      <c r="CU7" s="636"/>
    </row>
    <row r="8" spans="2:99" ht="21" customHeight="1">
      <c r="B8" s="641">
        <v>2</v>
      </c>
      <c r="C8" s="642" t="s">
        <v>17</v>
      </c>
      <c r="D8" s="643" t="str">
        <f>IF(B3="EN","Sales team","Phòng kinh doanh")</f>
        <v>Phòng kinh doanh</v>
      </c>
      <c r="E8" s="630" t="str">
        <f>IF(B3="EN","Acct.","Kế toán")</f>
        <v>Kế toán</v>
      </c>
      <c r="F8" s="630">
        <v>15</v>
      </c>
      <c r="G8" s="644">
        <f>F8+$G$7</f>
        <v>45930</v>
      </c>
      <c r="H8" s="632"/>
      <c r="I8" s="633"/>
      <c r="J8" s="633"/>
      <c r="K8" s="633"/>
      <c r="L8" s="633"/>
      <c r="M8" s="633"/>
      <c r="N8" s="633"/>
      <c r="O8" s="633"/>
      <c r="P8" s="633"/>
      <c r="Q8" s="633"/>
      <c r="R8" s="633"/>
      <c r="S8" s="633"/>
      <c r="T8" s="633"/>
      <c r="U8" s="633"/>
      <c r="V8" s="645"/>
      <c r="W8" s="645"/>
      <c r="X8" s="646"/>
      <c r="Y8" s="646"/>
      <c r="Z8" s="646"/>
      <c r="AA8" s="646"/>
      <c r="AB8" s="646"/>
      <c r="AC8" s="646"/>
      <c r="AD8" s="646"/>
      <c r="AE8" s="646"/>
      <c r="AF8" s="647"/>
      <c r="AG8" s="646"/>
      <c r="AH8" s="646"/>
      <c r="AI8" s="646"/>
      <c r="AJ8" s="646"/>
      <c r="AK8" s="646"/>
      <c r="AL8" s="648"/>
      <c r="AM8" s="649"/>
      <c r="AN8" s="650"/>
      <c r="AO8" s="650"/>
      <c r="AP8" s="650"/>
      <c r="AQ8" s="650"/>
      <c r="AR8" s="651"/>
      <c r="AS8" s="651"/>
      <c r="AT8" s="651"/>
      <c r="AU8" s="651"/>
      <c r="AV8" s="651"/>
      <c r="AW8" s="651"/>
      <c r="AX8" s="651"/>
      <c r="AY8" s="651"/>
      <c r="AZ8" s="651"/>
      <c r="BA8" s="651"/>
      <c r="BB8" s="651"/>
      <c r="BC8" s="651"/>
      <c r="BD8" s="651"/>
      <c r="BE8" s="651"/>
      <c r="BF8" s="651"/>
      <c r="BG8" s="651"/>
      <c r="BH8" s="651"/>
      <c r="BI8" s="651"/>
      <c r="BJ8" s="651"/>
      <c r="BK8" s="651"/>
      <c r="BL8" s="651"/>
      <c r="BM8" s="651"/>
      <c r="BN8" s="651"/>
      <c r="BO8" s="651"/>
      <c r="BP8" s="651"/>
      <c r="BQ8" s="652"/>
      <c r="BR8" s="653"/>
      <c r="BS8" s="651"/>
      <c r="BT8" s="651"/>
      <c r="BU8" s="651"/>
      <c r="BV8" s="651"/>
      <c r="BW8" s="651"/>
      <c r="BX8" s="651"/>
      <c r="BY8" s="651"/>
      <c r="BZ8" s="654"/>
      <c r="CA8" s="651"/>
      <c r="CB8" s="651"/>
      <c r="CC8" s="651"/>
      <c r="CD8" s="651"/>
      <c r="CE8" s="651"/>
      <c r="CF8" s="651"/>
      <c r="CG8" s="651"/>
      <c r="CH8" s="651"/>
      <c r="CI8" s="651"/>
      <c r="CJ8" s="651"/>
      <c r="CK8" s="651"/>
      <c r="CL8" s="651"/>
      <c r="CM8" s="651"/>
      <c r="CN8" s="651"/>
      <c r="CO8" s="651"/>
      <c r="CP8" s="651"/>
      <c r="CQ8" s="651"/>
      <c r="CR8" s="651"/>
      <c r="CS8" s="651"/>
      <c r="CT8" s="651"/>
      <c r="CU8" s="655"/>
    </row>
    <row r="9" spans="2:99" ht="21" customHeight="1">
      <c r="B9" s="656">
        <v>3</v>
      </c>
      <c r="C9" s="657" t="s">
        <v>18</v>
      </c>
      <c r="D9" s="658" t="str">
        <f>IF(B2="EN","Supply chain","Chuỗi cung ứng")</f>
        <v>Chuỗi cung ứng</v>
      </c>
      <c r="E9" s="659" t="str">
        <f t="shared" ref="E9:E16" si="1">E8</f>
        <v>Kế toán</v>
      </c>
      <c r="F9" s="630">
        <v>15</v>
      </c>
      <c r="G9" s="644">
        <f t="shared" ref="G9:G22" si="2">F9+$G$7</f>
        <v>45930</v>
      </c>
      <c r="H9" s="632"/>
      <c r="I9" s="633"/>
      <c r="J9" s="633"/>
      <c r="K9" s="633"/>
      <c r="L9" s="633"/>
      <c r="M9" s="633"/>
      <c r="N9" s="633"/>
      <c r="O9" s="633"/>
      <c r="P9" s="633"/>
      <c r="Q9" s="633"/>
      <c r="R9" s="633"/>
      <c r="S9" s="633"/>
      <c r="T9" s="633"/>
      <c r="U9" s="633"/>
      <c r="V9" s="645"/>
      <c r="W9" s="645"/>
      <c r="X9" s="646"/>
      <c r="Y9" s="646"/>
      <c r="Z9" s="646"/>
      <c r="AA9" s="646"/>
      <c r="AB9" s="646"/>
      <c r="AC9" s="646"/>
      <c r="AD9" s="646"/>
      <c r="AE9" s="646"/>
      <c r="AF9" s="646"/>
      <c r="AG9" s="646"/>
      <c r="AH9" s="646"/>
      <c r="AI9" s="646"/>
      <c r="AJ9" s="646"/>
      <c r="AK9" s="646"/>
      <c r="AL9" s="648"/>
      <c r="AM9" s="660"/>
      <c r="AN9" s="650"/>
      <c r="AO9" s="650"/>
      <c r="AP9" s="650"/>
      <c r="AQ9" s="661"/>
      <c r="AR9" s="662"/>
      <c r="AS9" s="651"/>
      <c r="AT9" s="651"/>
      <c r="AU9" s="651"/>
      <c r="AV9" s="651"/>
      <c r="AW9" s="651"/>
      <c r="AX9" s="651"/>
      <c r="AY9" s="651"/>
      <c r="AZ9" s="651"/>
      <c r="BA9" s="651"/>
      <c r="BB9" s="651"/>
      <c r="BC9" s="651"/>
      <c r="BD9" s="651"/>
      <c r="BE9" s="651"/>
      <c r="BF9" s="651"/>
      <c r="BG9" s="651"/>
      <c r="BH9" s="651"/>
      <c r="BI9" s="651"/>
      <c r="BJ9" s="651"/>
      <c r="BK9" s="651"/>
      <c r="BL9" s="651"/>
      <c r="BM9" s="651"/>
      <c r="BN9" s="651"/>
      <c r="BO9" s="651"/>
      <c r="BP9" s="651"/>
      <c r="BQ9" s="652"/>
      <c r="BR9" s="653"/>
      <c r="BS9" s="651"/>
      <c r="BT9" s="651"/>
      <c r="BU9" s="651"/>
      <c r="BV9" s="651"/>
      <c r="BW9" s="651"/>
      <c r="BX9" s="651"/>
      <c r="BY9" s="651"/>
      <c r="BZ9" s="654"/>
      <c r="CA9" s="651"/>
      <c r="CB9" s="651"/>
      <c r="CC9" s="651"/>
      <c r="CD9" s="651"/>
      <c r="CE9" s="651"/>
      <c r="CF9" s="651"/>
      <c r="CG9" s="651"/>
      <c r="CH9" s="651"/>
      <c r="CI9" s="651"/>
      <c r="CJ9" s="651"/>
      <c r="CK9" s="651"/>
      <c r="CL9" s="651"/>
      <c r="CM9" s="651"/>
      <c r="CN9" s="651"/>
      <c r="CO9" s="651"/>
      <c r="CP9" s="651"/>
      <c r="CQ9" s="651"/>
      <c r="CR9" s="651"/>
      <c r="CS9" s="651"/>
      <c r="CT9" s="651"/>
      <c r="CU9" s="655"/>
    </row>
    <row r="10" spans="2:99" ht="21" customHeight="1">
      <c r="B10" s="656">
        <f t="shared" ref="B10:B17" si="3">B9+1</f>
        <v>4</v>
      </c>
      <c r="C10" s="663" t="s">
        <v>19</v>
      </c>
      <c r="D10" s="658" t="str">
        <f>IF(B3="EN","Supply chain","Chuổi cung ứng")</f>
        <v>Chuổi cung ứng</v>
      </c>
      <c r="E10" s="659" t="str">
        <f t="shared" si="1"/>
        <v>Kế toán</v>
      </c>
      <c r="F10" s="659">
        <v>15</v>
      </c>
      <c r="G10" s="664">
        <f t="shared" si="2"/>
        <v>45930</v>
      </c>
      <c r="H10" s="665"/>
      <c r="I10" s="666"/>
      <c r="J10" s="666"/>
      <c r="K10" s="666"/>
      <c r="L10" s="666"/>
      <c r="M10" s="666"/>
      <c r="N10" s="666"/>
      <c r="O10" s="666"/>
      <c r="P10" s="666"/>
      <c r="Q10" s="666"/>
      <c r="R10" s="666"/>
      <c r="S10" s="666"/>
      <c r="T10" s="666"/>
      <c r="U10" s="666"/>
      <c r="V10" s="667"/>
      <c r="W10" s="667"/>
      <c r="X10" s="650"/>
      <c r="Y10" s="650"/>
      <c r="Z10" s="650"/>
      <c r="AA10" s="650"/>
      <c r="AB10" s="650"/>
      <c r="AC10" s="650"/>
      <c r="AD10" s="650"/>
      <c r="AE10" s="650"/>
      <c r="AF10" s="650"/>
      <c r="AG10" s="650"/>
      <c r="AH10" s="650"/>
      <c r="AI10" s="650"/>
      <c r="AJ10" s="650"/>
      <c r="AK10" s="650"/>
      <c r="AL10" s="648"/>
      <c r="AM10" s="660"/>
      <c r="AN10" s="650"/>
      <c r="AO10" s="650"/>
      <c r="AP10" s="650"/>
      <c r="AQ10" s="650"/>
      <c r="AR10" s="651"/>
      <c r="AS10" s="651"/>
      <c r="AT10" s="651"/>
      <c r="AU10" s="651"/>
      <c r="AV10" s="651"/>
      <c r="AW10" s="651"/>
      <c r="AX10" s="651"/>
      <c r="AY10" s="651"/>
      <c r="AZ10" s="651"/>
      <c r="BA10" s="651"/>
      <c r="BB10" s="651"/>
      <c r="BC10" s="651"/>
      <c r="BD10" s="651"/>
      <c r="BE10" s="651"/>
      <c r="BF10" s="651"/>
      <c r="BG10" s="651"/>
      <c r="BH10" s="651"/>
      <c r="BI10" s="651"/>
      <c r="BJ10" s="651"/>
      <c r="BK10" s="651"/>
      <c r="BL10" s="651"/>
      <c r="BM10" s="651"/>
      <c r="BN10" s="651"/>
      <c r="BO10" s="651"/>
      <c r="BP10" s="651"/>
      <c r="BQ10" s="652"/>
      <c r="BR10" s="653"/>
      <c r="BS10" s="651"/>
      <c r="BT10" s="651"/>
      <c r="BU10" s="651"/>
      <c r="BV10" s="651"/>
      <c r="BW10" s="651"/>
      <c r="BX10" s="651"/>
      <c r="BY10" s="651"/>
      <c r="BZ10" s="651"/>
      <c r="CA10" s="651"/>
      <c r="CB10" s="651"/>
      <c r="CC10" s="651"/>
      <c r="CD10" s="651"/>
      <c r="CE10" s="651"/>
      <c r="CF10" s="651"/>
      <c r="CG10" s="651"/>
      <c r="CH10" s="651"/>
      <c r="CI10" s="651"/>
      <c r="CJ10" s="651"/>
      <c r="CK10" s="651"/>
      <c r="CL10" s="651"/>
      <c r="CM10" s="651"/>
      <c r="CN10" s="651"/>
      <c r="CO10" s="651"/>
      <c r="CP10" s="651"/>
      <c r="CQ10" s="651"/>
      <c r="CR10" s="651"/>
      <c r="CS10" s="651"/>
      <c r="CT10" s="651"/>
      <c r="CU10" s="655"/>
    </row>
    <row r="11" spans="2:99" ht="21" customHeight="1">
      <c r="B11" s="656">
        <f t="shared" si="3"/>
        <v>5</v>
      </c>
      <c r="C11" s="668" t="s">
        <v>20</v>
      </c>
      <c r="D11" s="658" t="str">
        <f>IF(B3="EN","Production","Bộ phận sản xuất")</f>
        <v>Bộ phận sản xuất</v>
      </c>
      <c r="E11" s="659" t="str">
        <f t="shared" si="1"/>
        <v>Kế toán</v>
      </c>
      <c r="F11" s="659">
        <v>20</v>
      </c>
      <c r="G11" s="664">
        <f t="shared" si="2"/>
        <v>45935</v>
      </c>
      <c r="H11" s="665"/>
      <c r="I11" s="666"/>
      <c r="J11" s="666"/>
      <c r="K11" s="666"/>
      <c r="L11" s="666"/>
      <c r="M11" s="666"/>
      <c r="N11" s="666"/>
      <c r="O11" s="666"/>
      <c r="P11" s="666"/>
      <c r="Q11" s="666"/>
      <c r="R11" s="666"/>
      <c r="S11" s="666"/>
      <c r="T11" s="666"/>
      <c r="U11" s="666"/>
      <c r="V11" s="669"/>
      <c r="W11" s="669"/>
      <c r="X11" s="670"/>
      <c r="Y11" s="670"/>
      <c r="Z11" s="670"/>
      <c r="AA11" s="670"/>
      <c r="AB11" s="670"/>
      <c r="AC11" s="670"/>
      <c r="AD11" s="670"/>
      <c r="AE11" s="670"/>
      <c r="AF11" s="670"/>
      <c r="AG11" s="670"/>
      <c r="AH11" s="670"/>
      <c r="AI11" s="670"/>
      <c r="AJ11" s="670"/>
      <c r="AK11" s="670"/>
      <c r="AL11" s="671"/>
      <c r="AM11" s="672"/>
      <c r="AN11" s="673"/>
      <c r="AO11" s="673"/>
      <c r="AP11" s="673"/>
      <c r="AQ11" s="673"/>
      <c r="AR11" s="650"/>
      <c r="AS11" s="650"/>
      <c r="AT11" s="650"/>
      <c r="AU11" s="650"/>
      <c r="AV11" s="650"/>
      <c r="AW11" s="650"/>
      <c r="AX11" s="650"/>
      <c r="AY11" s="650"/>
      <c r="AZ11" s="650"/>
      <c r="BA11" s="650"/>
      <c r="BB11" s="651"/>
      <c r="BC11" s="651"/>
      <c r="BD11" s="651"/>
      <c r="BE11" s="651"/>
      <c r="BF11" s="651"/>
      <c r="BG11" s="651"/>
      <c r="BH11" s="651"/>
      <c r="BI11" s="651"/>
      <c r="BJ11" s="651"/>
      <c r="BK11" s="651"/>
      <c r="BL11" s="651"/>
      <c r="BM11" s="651"/>
      <c r="BN11" s="651"/>
      <c r="BO11" s="651"/>
      <c r="BP11" s="651"/>
      <c r="BQ11" s="652"/>
      <c r="BR11" s="653"/>
      <c r="BS11" s="651"/>
      <c r="BT11" s="651"/>
      <c r="BU11" s="651"/>
      <c r="BV11" s="651"/>
      <c r="BW11" s="651"/>
      <c r="BX11" s="651"/>
      <c r="BY11" s="651"/>
      <c r="BZ11" s="651"/>
      <c r="CA11" s="651"/>
      <c r="CB11" s="651"/>
      <c r="CC11" s="651"/>
      <c r="CD11" s="651"/>
      <c r="CE11" s="651"/>
      <c r="CF11" s="651"/>
      <c r="CG11" s="651"/>
      <c r="CH11" s="651"/>
      <c r="CI11" s="651"/>
      <c r="CJ11" s="651"/>
      <c r="CK11" s="651"/>
      <c r="CL11" s="651"/>
      <c r="CM11" s="651"/>
      <c r="CN11" s="651"/>
      <c r="CO11" s="651"/>
      <c r="CP11" s="651"/>
      <c r="CQ11" s="651"/>
      <c r="CR11" s="651"/>
      <c r="CS11" s="651"/>
      <c r="CT11" s="651"/>
      <c r="CU11" s="655"/>
    </row>
    <row r="12" spans="2:99" ht="21" customHeight="1">
      <c r="B12" s="656">
        <f t="shared" si="3"/>
        <v>6</v>
      </c>
      <c r="C12" s="668" t="s">
        <v>21</v>
      </c>
      <c r="D12" s="674" t="str">
        <f>E12</f>
        <v>Kế toán</v>
      </c>
      <c r="E12" s="659" t="str">
        <f t="shared" si="1"/>
        <v>Kế toán</v>
      </c>
      <c r="F12" s="659">
        <v>20</v>
      </c>
      <c r="G12" s="664">
        <f t="shared" si="2"/>
        <v>45935</v>
      </c>
      <c r="H12" s="665"/>
      <c r="I12" s="666"/>
      <c r="J12" s="666"/>
      <c r="K12" s="666"/>
      <c r="L12" s="666"/>
      <c r="M12" s="666"/>
      <c r="N12" s="666"/>
      <c r="O12" s="666"/>
      <c r="P12" s="666"/>
      <c r="Q12" s="666"/>
      <c r="R12" s="666"/>
      <c r="S12" s="666"/>
      <c r="T12" s="666"/>
      <c r="U12" s="666"/>
      <c r="V12" s="669"/>
      <c r="W12" s="669"/>
      <c r="X12" s="670"/>
      <c r="Y12" s="670"/>
      <c r="Z12" s="670"/>
      <c r="AA12" s="670"/>
      <c r="AB12" s="670"/>
      <c r="AC12" s="670"/>
      <c r="AD12" s="670"/>
      <c r="AE12" s="670"/>
      <c r="AF12" s="670"/>
      <c r="AG12" s="670"/>
      <c r="AH12" s="670"/>
      <c r="AI12" s="670"/>
      <c r="AJ12" s="670"/>
      <c r="AK12" s="670"/>
      <c r="AL12" s="671"/>
      <c r="AM12" s="672"/>
      <c r="AN12" s="673"/>
      <c r="AO12" s="673"/>
      <c r="AP12" s="673"/>
      <c r="AQ12" s="673"/>
      <c r="AR12" s="673"/>
      <c r="AS12" s="673"/>
      <c r="AT12" s="673"/>
      <c r="AU12" s="673"/>
      <c r="AV12" s="673"/>
      <c r="AW12" s="673"/>
      <c r="AX12" s="673"/>
      <c r="AY12" s="673"/>
      <c r="AZ12" s="673"/>
      <c r="BA12" s="673"/>
      <c r="BB12" s="650"/>
      <c r="BC12" s="650"/>
      <c r="BD12" s="650"/>
      <c r="BE12" s="650"/>
      <c r="BF12" s="650"/>
      <c r="BG12" s="651"/>
      <c r="BH12" s="651"/>
      <c r="BI12" s="651"/>
      <c r="BJ12" s="651"/>
      <c r="BK12" s="651"/>
      <c r="BL12" s="651"/>
      <c r="BM12" s="651"/>
      <c r="BN12" s="651"/>
      <c r="BO12" s="651"/>
      <c r="BP12" s="651"/>
      <c r="BQ12" s="652"/>
      <c r="BR12" s="653"/>
      <c r="BS12" s="651"/>
      <c r="BT12" s="651"/>
      <c r="BU12" s="651"/>
      <c r="BV12" s="651"/>
      <c r="BW12" s="651"/>
      <c r="BX12" s="651"/>
      <c r="BY12" s="651"/>
      <c r="BZ12" s="651"/>
      <c r="CA12" s="651"/>
      <c r="CB12" s="651"/>
      <c r="CC12" s="651"/>
      <c r="CD12" s="651"/>
      <c r="CE12" s="651"/>
      <c r="CF12" s="651"/>
      <c r="CG12" s="651"/>
      <c r="CH12" s="651"/>
      <c r="CI12" s="651"/>
      <c r="CJ12" s="651"/>
      <c r="CK12" s="651"/>
      <c r="CL12" s="651"/>
      <c r="CM12" s="651"/>
      <c r="CN12" s="651"/>
      <c r="CO12" s="651"/>
      <c r="CP12" s="651"/>
      <c r="CQ12" s="651"/>
      <c r="CR12" s="651"/>
      <c r="CS12" s="651"/>
      <c r="CT12" s="651"/>
      <c r="CU12" s="655"/>
    </row>
    <row r="13" spans="2:99" ht="21" customHeight="1">
      <c r="B13" s="656">
        <f t="shared" si="3"/>
        <v>7</v>
      </c>
      <c r="C13" s="657" t="s">
        <v>22</v>
      </c>
      <c r="D13" s="643" t="str">
        <f>IF(B3="EN","HR","Phòng nhân sự")</f>
        <v>Phòng nhân sự</v>
      </c>
      <c r="E13" s="630" t="str">
        <f t="shared" si="1"/>
        <v>Kế toán</v>
      </c>
      <c r="F13" s="630">
        <v>30</v>
      </c>
      <c r="G13" s="664">
        <f t="shared" si="2"/>
        <v>45945</v>
      </c>
      <c r="H13" s="632"/>
      <c r="I13" s="633"/>
      <c r="J13" s="633"/>
      <c r="K13" s="633"/>
      <c r="L13" s="633"/>
      <c r="M13" s="633"/>
      <c r="N13" s="633"/>
      <c r="O13" s="633"/>
      <c r="P13" s="633"/>
      <c r="Q13" s="633"/>
      <c r="R13" s="633"/>
      <c r="S13" s="633"/>
      <c r="T13" s="633"/>
      <c r="U13" s="633"/>
      <c r="V13" s="675"/>
      <c r="W13" s="675"/>
      <c r="X13" s="676"/>
      <c r="Y13" s="676"/>
      <c r="Z13" s="676"/>
      <c r="AA13" s="676"/>
      <c r="AB13" s="676"/>
      <c r="AC13" s="676"/>
      <c r="AD13" s="676"/>
      <c r="AE13" s="676"/>
      <c r="AF13" s="676"/>
      <c r="AG13" s="676"/>
      <c r="AH13" s="676"/>
      <c r="AI13" s="676"/>
      <c r="AJ13" s="676"/>
      <c r="AK13" s="676"/>
      <c r="AL13" s="677"/>
      <c r="AM13" s="672"/>
      <c r="AN13" s="673"/>
      <c r="AO13" s="673"/>
      <c r="AP13" s="673"/>
      <c r="AQ13" s="670"/>
      <c r="AR13" s="670"/>
      <c r="AS13" s="673"/>
      <c r="AT13" s="673"/>
      <c r="AU13" s="673"/>
      <c r="AV13" s="673"/>
      <c r="AW13" s="673"/>
      <c r="AX13" s="673"/>
      <c r="AY13" s="673"/>
      <c r="AZ13" s="673"/>
      <c r="BA13" s="673"/>
      <c r="BB13" s="673"/>
      <c r="BC13" s="673"/>
      <c r="BD13" s="673"/>
      <c r="BE13" s="673"/>
      <c r="BF13" s="673"/>
      <c r="BG13" s="650"/>
      <c r="BH13" s="650"/>
      <c r="BI13" s="650"/>
      <c r="BJ13" s="650"/>
      <c r="BK13" s="650"/>
      <c r="BL13" s="651"/>
      <c r="BM13" s="651"/>
      <c r="BN13" s="651"/>
      <c r="BO13" s="651"/>
      <c r="BP13" s="651"/>
      <c r="BQ13" s="652"/>
      <c r="BR13" s="653"/>
      <c r="BS13" s="651"/>
      <c r="BT13" s="651"/>
      <c r="BU13" s="651"/>
      <c r="BV13" s="651"/>
      <c r="BW13" s="651"/>
      <c r="BX13" s="651"/>
      <c r="BY13" s="651"/>
      <c r="BZ13" s="651"/>
      <c r="CA13" s="651"/>
      <c r="CB13" s="651"/>
      <c r="CC13" s="651"/>
      <c r="CD13" s="651"/>
      <c r="CE13" s="651"/>
      <c r="CF13" s="651"/>
      <c r="CG13" s="651"/>
      <c r="CH13" s="651"/>
      <c r="CI13" s="651"/>
      <c r="CJ13" s="651"/>
      <c r="CK13" s="651"/>
      <c r="CL13" s="651"/>
      <c r="CM13" s="651"/>
      <c r="CN13" s="651"/>
      <c r="CO13" s="651"/>
      <c r="CP13" s="651"/>
      <c r="CQ13" s="651"/>
      <c r="CR13" s="651"/>
      <c r="CS13" s="651"/>
      <c r="CT13" s="651"/>
      <c r="CU13" s="655"/>
    </row>
    <row r="14" spans="2:99" ht="21" customHeight="1">
      <c r="B14" s="656">
        <f t="shared" si="3"/>
        <v>8</v>
      </c>
      <c r="C14" s="678" t="s">
        <v>23</v>
      </c>
      <c r="D14" s="658" t="str">
        <f>E7</f>
        <v>Tất cả</v>
      </c>
      <c r="E14" s="659" t="str">
        <f t="shared" si="1"/>
        <v>Kế toán</v>
      </c>
      <c r="F14" s="659">
        <v>30</v>
      </c>
      <c r="G14" s="664">
        <f t="shared" si="2"/>
        <v>45945</v>
      </c>
      <c r="H14" s="665"/>
      <c r="I14" s="666"/>
      <c r="J14" s="666"/>
      <c r="K14" s="666"/>
      <c r="L14" s="666"/>
      <c r="M14" s="666"/>
      <c r="N14" s="666"/>
      <c r="O14" s="666"/>
      <c r="P14" s="666"/>
      <c r="Q14" s="666"/>
      <c r="R14" s="666"/>
      <c r="S14" s="666"/>
      <c r="T14" s="666"/>
      <c r="U14" s="666"/>
      <c r="V14" s="669"/>
      <c r="W14" s="669"/>
      <c r="X14" s="670"/>
      <c r="Y14" s="670"/>
      <c r="Z14" s="670"/>
      <c r="AA14" s="670"/>
      <c r="AB14" s="670"/>
      <c r="AC14" s="670"/>
      <c r="AD14" s="670"/>
      <c r="AE14" s="670"/>
      <c r="AF14" s="670"/>
      <c r="AG14" s="670"/>
      <c r="AH14" s="670"/>
      <c r="AI14" s="670"/>
      <c r="AJ14" s="670"/>
      <c r="AK14" s="670"/>
      <c r="AL14" s="671"/>
      <c r="AM14" s="672"/>
      <c r="AN14" s="673"/>
      <c r="AO14" s="673"/>
      <c r="AP14" s="673"/>
      <c r="AQ14" s="673"/>
      <c r="AR14" s="673"/>
      <c r="AS14" s="673"/>
      <c r="AT14" s="673"/>
      <c r="AU14" s="673"/>
      <c r="AV14" s="673"/>
      <c r="AW14" s="673"/>
      <c r="AX14" s="673"/>
      <c r="AY14" s="673"/>
      <c r="AZ14" s="673"/>
      <c r="BA14" s="673"/>
      <c r="BB14" s="673"/>
      <c r="BC14" s="673"/>
      <c r="BD14" s="673"/>
      <c r="BE14" s="673"/>
      <c r="BF14" s="673"/>
      <c r="BG14" s="650"/>
      <c r="BH14" s="650"/>
      <c r="BI14" s="650"/>
      <c r="BJ14" s="650"/>
      <c r="BK14" s="650"/>
      <c r="BL14" s="651"/>
      <c r="BM14" s="651"/>
      <c r="BN14" s="651"/>
      <c r="BO14" s="651"/>
      <c r="BP14" s="651"/>
      <c r="BQ14" s="652"/>
      <c r="BR14" s="653"/>
      <c r="BS14" s="651"/>
      <c r="BT14" s="651"/>
      <c r="BU14" s="651"/>
      <c r="BV14" s="651"/>
      <c r="BW14" s="651"/>
      <c r="BX14" s="651"/>
      <c r="BY14" s="651"/>
      <c r="BZ14" s="651"/>
      <c r="CA14" s="651"/>
      <c r="CB14" s="651"/>
      <c r="CC14" s="651"/>
      <c r="CD14" s="651"/>
      <c r="CE14" s="651"/>
      <c r="CF14" s="651"/>
      <c r="CG14" s="651"/>
      <c r="CH14" s="651"/>
      <c r="CI14" s="651"/>
      <c r="CJ14" s="651"/>
      <c r="CK14" s="651"/>
      <c r="CL14" s="651"/>
      <c r="CM14" s="651"/>
      <c r="CN14" s="651"/>
      <c r="CO14" s="651"/>
      <c r="CP14" s="651"/>
      <c r="CQ14" s="651"/>
      <c r="CR14" s="651"/>
      <c r="CS14" s="651"/>
      <c r="CT14" s="651"/>
      <c r="CU14" s="655"/>
    </row>
    <row r="15" spans="2:99" ht="21" customHeight="1">
      <c r="B15" s="656">
        <f t="shared" si="3"/>
        <v>9</v>
      </c>
      <c r="C15" s="678" t="s">
        <v>24</v>
      </c>
      <c r="D15" s="658" t="str">
        <f>D11</f>
        <v>Bộ phận sản xuất</v>
      </c>
      <c r="E15" s="659" t="str">
        <f t="shared" si="1"/>
        <v>Kế toán</v>
      </c>
      <c r="F15" s="659">
        <v>30</v>
      </c>
      <c r="G15" s="664">
        <f t="shared" si="2"/>
        <v>45945</v>
      </c>
      <c r="H15" s="665"/>
      <c r="I15" s="666"/>
      <c r="J15" s="666"/>
      <c r="K15" s="666"/>
      <c r="L15" s="666"/>
      <c r="M15" s="666"/>
      <c r="N15" s="666"/>
      <c r="O15" s="666"/>
      <c r="P15" s="666"/>
      <c r="Q15" s="666"/>
      <c r="R15" s="666"/>
      <c r="S15" s="666"/>
      <c r="T15" s="666"/>
      <c r="U15" s="666"/>
      <c r="V15" s="669"/>
      <c r="W15" s="669"/>
      <c r="X15" s="673"/>
      <c r="Y15" s="673"/>
      <c r="Z15" s="673"/>
      <c r="AA15" s="673"/>
      <c r="AB15" s="673"/>
      <c r="AC15" s="673"/>
      <c r="AD15" s="673"/>
      <c r="AE15" s="673"/>
      <c r="AF15" s="673"/>
      <c r="AG15" s="673"/>
      <c r="AH15" s="673"/>
      <c r="AI15" s="673"/>
      <c r="AJ15" s="673"/>
      <c r="AK15" s="673"/>
      <c r="AL15" s="677"/>
      <c r="AM15" s="672"/>
      <c r="AN15" s="673"/>
      <c r="AO15" s="673"/>
      <c r="AP15" s="679"/>
      <c r="AQ15" s="679"/>
      <c r="AR15" s="679"/>
      <c r="AS15" s="673"/>
      <c r="AT15" s="673"/>
      <c r="AU15" s="673"/>
      <c r="AV15" s="679"/>
      <c r="AW15" s="679"/>
      <c r="AX15" s="679"/>
      <c r="AY15" s="679"/>
      <c r="AZ15" s="673"/>
      <c r="BA15" s="673"/>
      <c r="BB15" s="673"/>
      <c r="BC15" s="673"/>
      <c r="BD15" s="673"/>
      <c r="BE15" s="673"/>
      <c r="BF15" s="673"/>
      <c r="BG15" s="680"/>
      <c r="BH15" s="650"/>
      <c r="BI15" s="650"/>
      <c r="BJ15" s="650"/>
      <c r="BK15" s="650"/>
      <c r="BL15" s="651"/>
      <c r="BM15" s="651"/>
      <c r="BN15" s="651"/>
      <c r="BO15" s="651"/>
      <c r="BP15" s="651"/>
      <c r="BQ15" s="652"/>
      <c r="BR15" s="653"/>
      <c r="BS15" s="651"/>
      <c r="BT15" s="651"/>
      <c r="BU15" s="651"/>
      <c r="BV15" s="651"/>
      <c r="BW15" s="651"/>
      <c r="BX15" s="651"/>
      <c r="BY15" s="651"/>
      <c r="BZ15" s="651"/>
      <c r="CA15" s="651"/>
      <c r="CB15" s="651"/>
      <c r="CC15" s="651"/>
      <c r="CD15" s="651"/>
      <c r="CE15" s="651"/>
      <c r="CF15" s="651"/>
      <c r="CG15" s="651"/>
      <c r="CH15" s="651"/>
      <c r="CI15" s="651"/>
      <c r="CJ15" s="651"/>
      <c r="CK15" s="651"/>
      <c r="CL15" s="651"/>
      <c r="CM15" s="651"/>
      <c r="CN15" s="651"/>
      <c r="CO15" s="651"/>
      <c r="CP15" s="651"/>
      <c r="CQ15" s="651"/>
      <c r="CR15" s="651"/>
      <c r="CS15" s="651"/>
      <c r="CT15" s="651"/>
      <c r="CU15" s="655"/>
    </row>
    <row r="16" spans="2:99" ht="21" customHeight="1">
      <c r="B16" s="656">
        <f t="shared" si="3"/>
        <v>10</v>
      </c>
      <c r="C16" s="663" t="s">
        <v>25</v>
      </c>
      <c r="D16" s="658" t="str">
        <f>D14</f>
        <v>Tất cả</v>
      </c>
      <c r="E16" s="659" t="str">
        <f t="shared" si="1"/>
        <v>Kế toán</v>
      </c>
      <c r="F16" s="659">
        <v>30</v>
      </c>
      <c r="G16" s="664">
        <f t="shared" si="2"/>
        <v>45945</v>
      </c>
      <c r="H16" s="665"/>
      <c r="I16" s="666"/>
      <c r="J16" s="666"/>
      <c r="K16" s="666"/>
      <c r="L16" s="666"/>
      <c r="M16" s="666"/>
      <c r="N16" s="666"/>
      <c r="O16" s="666"/>
      <c r="P16" s="666"/>
      <c r="Q16" s="666"/>
      <c r="R16" s="666"/>
      <c r="S16" s="666"/>
      <c r="T16" s="666"/>
      <c r="U16" s="666"/>
      <c r="V16" s="669"/>
      <c r="W16" s="669"/>
      <c r="X16" s="673"/>
      <c r="Y16" s="673"/>
      <c r="Z16" s="673"/>
      <c r="AA16" s="673"/>
      <c r="AB16" s="673"/>
      <c r="AC16" s="673"/>
      <c r="AD16" s="673"/>
      <c r="AE16" s="673"/>
      <c r="AF16" s="673"/>
      <c r="AG16" s="673"/>
      <c r="AH16" s="673"/>
      <c r="AI16" s="673"/>
      <c r="AJ16" s="673"/>
      <c r="AK16" s="673"/>
      <c r="AL16" s="677"/>
      <c r="AM16" s="672"/>
      <c r="AN16" s="673"/>
      <c r="AO16" s="673"/>
      <c r="AP16" s="679"/>
      <c r="AQ16" s="679"/>
      <c r="AR16" s="679"/>
      <c r="AS16" s="673"/>
      <c r="AT16" s="673"/>
      <c r="AU16" s="673"/>
      <c r="AV16" s="679"/>
      <c r="AW16" s="679"/>
      <c r="AX16" s="679"/>
      <c r="AY16" s="679"/>
      <c r="AZ16" s="673"/>
      <c r="BA16" s="673"/>
      <c r="BB16" s="673"/>
      <c r="BC16" s="673"/>
      <c r="BD16" s="673"/>
      <c r="BE16" s="673"/>
      <c r="BF16" s="673"/>
      <c r="BG16" s="680"/>
      <c r="BH16" s="650"/>
      <c r="BI16" s="650"/>
      <c r="BJ16" s="650"/>
      <c r="BK16" s="650"/>
      <c r="BL16" s="651"/>
      <c r="BM16" s="651"/>
      <c r="BN16" s="651"/>
      <c r="BO16" s="651"/>
      <c r="BP16" s="651"/>
      <c r="BQ16" s="652"/>
      <c r="BR16" s="653"/>
      <c r="BS16" s="651"/>
      <c r="BT16" s="651"/>
      <c r="BU16" s="651"/>
      <c r="BV16" s="651"/>
      <c r="BW16" s="651"/>
      <c r="BX16" s="651"/>
      <c r="BY16" s="651"/>
      <c r="BZ16" s="651"/>
      <c r="CA16" s="651"/>
      <c r="CB16" s="651"/>
      <c r="CC16" s="651"/>
      <c r="CD16" s="651"/>
      <c r="CE16" s="651"/>
      <c r="CF16" s="651"/>
      <c r="CG16" s="651"/>
      <c r="CH16" s="651"/>
      <c r="CI16" s="651"/>
      <c r="CJ16" s="651"/>
      <c r="CK16" s="651"/>
      <c r="CL16" s="651"/>
      <c r="CM16" s="651"/>
      <c r="CN16" s="651"/>
      <c r="CO16" s="651"/>
      <c r="CP16" s="651"/>
      <c r="CQ16" s="651"/>
      <c r="CR16" s="651"/>
      <c r="CS16" s="651"/>
      <c r="CT16" s="651"/>
      <c r="CU16" s="655"/>
    </row>
    <row r="17" spans="2:99" ht="21" customHeight="1">
      <c r="B17" s="681">
        <f t="shared" si="3"/>
        <v>11</v>
      </c>
      <c r="C17" s="682" t="s">
        <v>26</v>
      </c>
      <c r="D17" s="683" t="s">
        <v>27</v>
      </c>
      <c r="E17" s="684" t="s">
        <v>28</v>
      </c>
      <c r="F17" s="684">
        <v>45</v>
      </c>
      <c r="G17" s="685">
        <f t="shared" si="2"/>
        <v>45960</v>
      </c>
      <c r="H17" s="665"/>
      <c r="I17" s="666"/>
      <c r="J17" s="666"/>
      <c r="K17" s="666"/>
      <c r="L17" s="666"/>
      <c r="M17" s="666"/>
      <c r="N17" s="666"/>
      <c r="O17" s="666"/>
      <c r="P17" s="666"/>
      <c r="Q17" s="666"/>
      <c r="R17" s="666"/>
      <c r="S17" s="666"/>
      <c r="T17" s="666"/>
      <c r="U17" s="666"/>
      <c r="V17" s="669"/>
      <c r="W17" s="669"/>
      <c r="X17" s="673"/>
      <c r="Y17" s="673"/>
      <c r="Z17" s="673"/>
      <c r="AA17" s="673"/>
      <c r="AB17" s="673"/>
      <c r="AC17" s="673"/>
      <c r="AD17" s="673"/>
      <c r="AE17" s="673"/>
      <c r="AF17" s="673"/>
      <c r="AG17" s="673"/>
      <c r="AH17" s="673"/>
      <c r="AI17" s="673"/>
      <c r="AJ17" s="673"/>
      <c r="AK17" s="673"/>
      <c r="AL17" s="677"/>
      <c r="AM17" s="672"/>
      <c r="AN17" s="673"/>
      <c r="AO17" s="673"/>
      <c r="AP17" s="679"/>
      <c r="AQ17" s="679"/>
      <c r="AR17" s="679"/>
      <c r="AS17" s="673"/>
      <c r="AT17" s="673"/>
      <c r="AU17" s="673"/>
      <c r="AV17" s="673"/>
      <c r="AW17" s="673"/>
      <c r="AX17" s="679"/>
      <c r="AY17" s="679"/>
      <c r="AZ17" s="673"/>
      <c r="BA17" s="673"/>
      <c r="BB17" s="673"/>
      <c r="BC17" s="673"/>
      <c r="BD17" s="673"/>
      <c r="BE17" s="673"/>
      <c r="BF17" s="673"/>
      <c r="BG17" s="679"/>
      <c r="BH17" s="673"/>
      <c r="BI17" s="686"/>
      <c r="BJ17" s="687"/>
      <c r="BK17" s="673"/>
      <c r="BL17" s="650"/>
      <c r="BM17" s="650"/>
      <c r="BN17" s="650"/>
      <c r="BO17" s="650"/>
      <c r="BP17" s="650"/>
      <c r="BQ17" s="652"/>
      <c r="BR17" s="653"/>
      <c r="BS17" s="651"/>
      <c r="BT17" s="651"/>
      <c r="BU17" s="651"/>
      <c r="BV17" s="651"/>
      <c r="BW17" s="651"/>
      <c r="BX17" s="651"/>
      <c r="BY17" s="688"/>
      <c r="BZ17" s="651"/>
      <c r="CA17" s="651"/>
      <c r="CB17" s="651"/>
      <c r="CC17" s="651"/>
      <c r="CD17" s="651"/>
      <c r="CE17" s="651"/>
      <c r="CF17" s="651"/>
      <c r="CG17" s="651"/>
      <c r="CH17" s="651"/>
      <c r="CI17" s="651"/>
      <c r="CJ17" s="651"/>
      <c r="CK17" s="651"/>
      <c r="CL17" s="651"/>
      <c r="CM17" s="651"/>
      <c r="CN17" s="651"/>
      <c r="CO17" s="651"/>
      <c r="CP17" s="651"/>
      <c r="CQ17" s="651"/>
      <c r="CR17" s="651"/>
      <c r="CS17" s="651"/>
      <c r="CT17" s="651"/>
      <c r="CU17" s="655"/>
    </row>
    <row r="18" spans="2:99" ht="21" customHeight="1">
      <c r="B18" s="689">
        <v>12</v>
      </c>
      <c r="C18" s="690" t="s">
        <v>29</v>
      </c>
      <c r="D18" s="658" t="s">
        <v>28</v>
      </c>
      <c r="E18" s="691" t="s">
        <v>30</v>
      </c>
      <c r="F18" s="691">
        <v>50</v>
      </c>
      <c r="G18" s="664">
        <f t="shared" si="2"/>
        <v>45965</v>
      </c>
      <c r="H18" s="692"/>
      <c r="I18" s="693"/>
      <c r="J18" s="693"/>
      <c r="K18" s="693"/>
      <c r="L18" s="693"/>
      <c r="M18" s="693"/>
      <c r="N18" s="693"/>
      <c r="O18" s="693"/>
      <c r="P18" s="693"/>
      <c r="Q18" s="693"/>
      <c r="R18" s="693"/>
      <c r="S18" s="693"/>
      <c r="T18" s="693"/>
      <c r="U18" s="693"/>
      <c r="V18" s="693"/>
      <c r="W18" s="693"/>
      <c r="X18" s="694"/>
      <c r="Y18" s="694"/>
      <c r="Z18" s="694"/>
      <c r="AA18" s="694"/>
      <c r="AB18" s="694"/>
      <c r="AC18" s="694"/>
      <c r="AD18" s="694"/>
      <c r="AE18" s="694"/>
      <c r="AF18" s="694"/>
      <c r="AG18" s="694"/>
      <c r="AH18" s="694"/>
      <c r="AI18" s="694"/>
      <c r="AJ18" s="694"/>
      <c r="AK18" s="694"/>
      <c r="AL18" s="695"/>
      <c r="AM18" s="696"/>
      <c r="AN18" s="694"/>
      <c r="AO18" s="694"/>
      <c r="AP18" s="697"/>
      <c r="AQ18" s="697"/>
      <c r="AR18" s="697"/>
      <c r="AS18" s="694"/>
      <c r="AT18" s="694"/>
      <c r="AU18" s="694"/>
      <c r="AV18" s="694"/>
      <c r="AW18" s="694"/>
      <c r="AX18" s="697"/>
      <c r="AY18" s="697"/>
      <c r="AZ18" s="694"/>
      <c r="BA18" s="694"/>
      <c r="BB18" s="694"/>
      <c r="BC18" s="694"/>
      <c r="BD18" s="694"/>
      <c r="BE18" s="694"/>
      <c r="BF18" s="694"/>
      <c r="BG18" s="697"/>
      <c r="BH18" s="698"/>
      <c r="BI18" s="694"/>
      <c r="BJ18" s="694"/>
      <c r="BK18" s="688"/>
      <c r="BL18" s="694"/>
      <c r="BM18" s="694"/>
      <c r="BN18" s="694"/>
      <c r="BO18" s="694"/>
      <c r="BP18" s="699"/>
      <c r="BQ18" s="700"/>
      <c r="BR18" s="701"/>
      <c r="BS18" s="702"/>
      <c r="BT18" s="702"/>
      <c r="BU18" s="702"/>
      <c r="BV18" s="694"/>
      <c r="BW18" s="703"/>
      <c r="BX18" s="694"/>
      <c r="BY18" s="688"/>
      <c r="BZ18" s="694"/>
      <c r="CA18" s="694"/>
      <c r="CB18" s="694"/>
      <c r="CC18" s="694"/>
      <c r="CD18" s="694"/>
      <c r="CE18" s="694"/>
      <c r="CF18" s="694"/>
      <c r="CG18" s="694"/>
      <c r="CH18" s="694"/>
      <c r="CI18" s="694"/>
      <c r="CJ18" s="694"/>
      <c r="CK18" s="694"/>
      <c r="CL18" s="694"/>
      <c r="CM18" s="694"/>
      <c r="CN18" s="694"/>
      <c r="CO18" s="694"/>
      <c r="CP18" s="694"/>
      <c r="CQ18" s="694"/>
      <c r="CR18" s="694"/>
      <c r="CS18" s="694"/>
      <c r="CT18" s="694"/>
      <c r="CU18" s="695"/>
    </row>
    <row r="19" spans="2:99" ht="21" customHeight="1">
      <c r="B19" s="689">
        <v>13</v>
      </c>
      <c r="C19" s="704" t="s">
        <v>31</v>
      </c>
      <c r="D19" s="658" t="s">
        <v>28</v>
      </c>
      <c r="E19" s="691" t="s">
        <v>30</v>
      </c>
      <c r="F19" s="691">
        <v>55</v>
      </c>
      <c r="G19" s="705">
        <f t="shared" si="2"/>
        <v>45970</v>
      </c>
      <c r="H19" s="692"/>
      <c r="I19" s="693"/>
      <c r="J19" s="693"/>
      <c r="K19" s="693"/>
      <c r="L19" s="693"/>
      <c r="M19" s="693"/>
      <c r="N19" s="693"/>
      <c r="O19" s="693"/>
      <c r="P19" s="693"/>
      <c r="Q19" s="693"/>
      <c r="R19" s="693"/>
      <c r="S19" s="693"/>
      <c r="T19" s="693"/>
      <c r="U19" s="693"/>
      <c r="V19" s="693"/>
      <c r="W19" s="693"/>
      <c r="X19" s="694"/>
      <c r="Y19" s="694"/>
      <c r="Z19" s="694"/>
      <c r="AA19" s="694"/>
      <c r="AB19" s="694"/>
      <c r="AC19" s="694"/>
      <c r="AD19" s="694"/>
      <c r="AE19" s="694"/>
      <c r="AF19" s="694"/>
      <c r="AG19" s="694"/>
      <c r="AH19" s="694"/>
      <c r="AI19" s="694"/>
      <c r="AJ19" s="694"/>
      <c r="AK19" s="694"/>
      <c r="AL19" s="695"/>
      <c r="AM19" s="696"/>
      <c r="AN19" s="694"/>
      <c r="AO19" s="694"/>
      <c r="AP19" s="697"/>
      <c r="AQ19" s="697"/>
      <c r="AR19" s="697"/>
      <c r="AS19" s="694"/>
      <c r="AT19" s="694"/>
      <c r="AU19" s="694"/>
      <c r="AV19" s="694"/>
      <c r="AW19" s="694"/>
      <c r="AX19" s="697"/>
      <c r="AY19" s="697"/>
      <c r="AZ19" s="694"/>
      <c r="BA19" s="694"/>
      <c r="BB19" s="694"/>
      <c r="BC19" s="694"/>
      <c r="BD19" s="694"/>
      <c r="BE19" s="694"/>
      <c r="BF19" s="694"/>
      <c r="BG19" s="697"/>
      <c r="BH19" s="694"/>
      <c r="BI19" s="694"/>
      <c r="BJ19" s="694"/>
      <c r="BK19" s="706"/>
      <c r="BL19" s="694"/>
      <c r="BM19" s="694"/>
      <c r="BN19" s="694"/>
      <c r="BO19" s="694"/>
      <c r="BP19" s="694"/>
      <c r="BQ19" s="695"/>
      <c r="BR19" s="707"/>
      <c r="BS19" s="694"/>
      <c r="BT19" s="694"/>
      <c r="BU19" s="694"/>
      <c r="BV19" s="702"/>
      <c r="BW19" s="702"/>
      <c r="BX19" s="702"/>
      <c r="BY19" s="702"/>
      <c r="BZ19" s="708"/>
      <c r="CA19" s="694"/>
      <c r="CB19" s="694"/>
      <c r="CC19" s="694"/>
      <c r="CD19" s="694"/>
      <c r="CE19" s="694"/>
      <c r="CF19" s="709"/>
      <c r="CG19" s="694"/>
      <c r="CH19" s="694"/>
      <c r="CI19" s="694"/>
      <c r="CJ19" s="694"/>
      <c r="CK19" s="694"/>
      <c r="CL19" s="694"/>
      <c r="CM19" s="694"/>
      <c r="CN19" s="694"/>
      <c r="CO19" s="694"/>
      <c r="CP19" s="694"/>
      <c r="CQ19" s="694"/>
      <c r="CR19" s="694"/>
      <c r="CS19" s="694"/>
      <c r="CT19" s="694"/>
      <c r="CU19" s="695"/>
    </row>
    <row r="20" spans="2:99" ht="19.5" customHeight="1">
      <c r="B20" s="689">
        <v>14</v>
      </c>
      <c r="C20" s="704" t="s">
        <v>32</v>
      </c>
      <c r="D20" s="710" t="s">
        <v>28</v>
      </c>
      <c r="E20" s="691" t="s">
        <v>30</v>
      </c>
      <c r="F20" s="691">
        <v>62</v>
      </c>
      <c r="G20" s="705">
        <f t="shared" si="2"/>
        <v>45977</v>
      </c>
      <c r="H20" s="692"/>
      <c r="I20" s="693"/>
      <c r="J20" s="693"/>
      <c r="K20" s="693"/>
      <c r="L20" s="693"/>
      <c r="M20" s="693"/>
      <c r="N20" s="693"/>
      <c r="O20" s="693"/>
      <c r="P20" s="693"/>
      <c r="Q20" s="693"/>
      <c r="R20" s="693"/>
      <c r="S20" s="693"/>
      <c r="T20" s="693"/>
      <c r="U20" s="693"/>
      <c r="V20" s="693"/>
      <c r="W20" s="693"/>
      <c r="X20" s="694"/>
      <c r="Y20" s="694"/>
      <c r="Z20" s="694"/>
      <c r="AA20" s="694"/>
      <c r="AB20" s="694"/>
      <c r="AC20" s="694"/>
      <c r="AD20" s="694"/>
      <c r="AE20" s="694"/>
      <c r="AF20" s="694"/>
      <c r="AG20" s="694"/>
      <c r="AH20" s="694"/>
      <c r="AI20" s="694"/>
      <c r="AJ20" s="694"/>
      <c r="AK20" s="694"/>
      <c r="AL20" s="695"/>
      <c r="AM20" s="696"/>
      <c r="AN20" s="694"/>
      <c r="AO20" s="694"/>
      <c r="AP20" s="697"/>
      <c r="AQ20" s="697"/>
      <c r="AR20" s="697"/>
      <c r="AS20" s="694"/>
      <c r="AT20" s="694"/>
      <c r="AU20" s="694"/>
      <c r="AV20" s="694"/>
      <c r="AW20" s="694"/>
      <c r="AX20" s="697"/>
      <c r="AY20" s="697"/>
      <c r="AZ20" s="694"/>
      <c r="BA20" s="694"/>
      <c r="BB20" s="694"/>
      <c r="BC20" s="694"/>
      <c r="BD20" s="694"/>
      <c r="BE20" s="694"/>
      <c r="BF20" s="694"/>
      <c r="BG20" s="697"/>
      <c r="BH20" s="694"/>
      <c r="BI20" s="694"/>
      <c r="BJ20" s="694"/>
      <c r="BK20" s="706"/>
      <c r="BL20" s="694"/>
      <c r="BM20" s="694"/>
      <c r="BN20" s="694"/>
      <c r="BO20" s="694"/>
      <c r="BP20" s="694"/>
      <c r="BQ20" s="695"/>
      <c r="BR20" s="707"/>
      <c r="BS20" s="694"/>
      <c r="BT20" s="694"/>
      <c r="BU20" s="694"/>
      <c r="BV20" s="694"/>
      <c r="BW20" s="694"/>
      <c r="BX20" s="694"/>
      <c r="BY20" s="694"/>
      <c r="BZ20" s="711"/>
      <c r="CA20" s="702"/>
      <c r="CB20" s="702"/>
      <c r="CC20" s="702"/>
      <c r="CD20" s="702"/>
      <c r="CE20" s="702"/>
      <c r="CF20" s="712"/>
      <c r="CG20" s="702"/>
      <c r="CH20" s="694"/>
      <c r="CI20" s="694"/>
      <c r="CJ20" s="694"/>
      <c r="CK20" s="694"/>
      <c r="CL20" s="694"/>
      <c r="CM20" s="694"/>
      <c r="CN20" s="694"/>
      <c r="CO20" s="694"/>
      <c r="CP20" s="694"/>
      <c r="CQ20" s="694"/>
      <c r="CR20" s="694"/>
      <c r="CS20" s="694"/>
      <c r="CT20" s="694"/>
      <c r="CU20" s="695"/>
    </row>
    <row r="21" spans="2:99" ht="19.5" customHeight="1">
      <c r="B21" s="689">
        <v>15</v>
      </c>
      <c r="C21" s="713" t="s">
        <v>33</v>
      </c>
      <c r="D21" s="713" t="s">
        <v>34</v>
      </c>
      <c r="E21" s="713" t="s">
        <v>16</v>
      </c>
      <c r="F21" s="656">
        <v>70</v>
      </c>
      <c r="G21" s="705">
        <f t="shared" si="2"/>
        <v>45985</v>
      </c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713"/>
      <c r="AB21" s="713"/>
      <c r="AC21" s="713"/>
      <c r="AD21" s="713"/>
      <c r="AE21" s="713"/>
      <c r="AF21" s="713"/>
      <c r="AG21" s="713"/>
      <c r="AH21" s="713"/>
      <c r="AI21" s="713"/>
      <c r="AJ21" s="713"/>
      <c r="AK21" s="713"/>
      <c r="AL21" s="713"/>
      <c r="AM21" s="713"/>
      <c r="AN21" s="713"/>
      <c r="AO21" s="713"/>
      <c r="AP21" s="713"/>
      <c r="AQ21" s="713"/>
      <c r="AR21" s="713"/>
      <c r="AS21" s="713"/>
      <c r="AT21" s="713"/>
      <c r="AU21" s="713"/>
      <c r="AV21" s="713"/>
      <c r="AW21" s="713"/>
      <c r="AX21" s="713"/>
      <c r="AY21" s="713"/>
      <c r="AZ21" s="713"/>
      <c r="BA21" s="713"/>
      <c r="BB21" s="713"/>
      <c r="BC21" s="713"/>
      <c r="BD21" s="713"/>
      <c r="BE21" s="713"/>
      <c r="BF21" s="713"/>
      <c r="BG21" s="713"/>
      <c r="BH21" s="713"/>
      <c r="BI21" s="713"/>
      <c r="BJ21" s="713"/>
      <c r="BK21" s="714"/>
      <c r="BL21" s="715"/>
      <c r="BM21" s="715"/>
      <c r="BN21" s="715"/>
      <c r="BO21" s="715"/>
      <c r="BP21" s="715"/>
      <c r="BQ21" s="715"/>
      <c r="BR21" s="715"/>
      <c r="BS21" s="715"/>
      <c r="BT21" s="715"/>
      <c r="BU21" s="715"/>
      <c r="BV21" s="715"/>
      <c r="BW21" s="715"/>
      <c r="BX21" s="715"/>
      <c r="BY21" s="715"/>
      <c r="BZ21" s="715"/>
      <c r="CA21" s="715"/>
      <c r="CB21" s="715"/>
      <c r="CC21" s="715"/>
      <c r="CD21" s="715"/>
      <c r="CE21" s="715"/>
      <c r="CF21" s="715"/>
      <c r="CG21" s="715"/>
      <c r="CH21" s="680"/>
      <c r="CI21" s="680"/>
      <c r="CJ21" s="680"/>
      <c r="CK21" s="680"/>
      <c r="CL21" s="680"/>
      <c r="CM21" s="680"/>
      <c r="CN21" s="680"/>
      <c r="CO21" s="680"/>
      <c r="CP21" s="715"/>
      <c r="CQ21" s="715"/>
      <c r="CR21" s="715"/>
      <c r="CS21" s="715"/>
      <c r="CT21" s="715"/>
      <c r="CU21" s="716"/>
    </row>
    <row r="22" spans="2:99" ht="19.5" customHeight="1">
      <c r="B22" s="717">
        <v>16</v>
      </c>
      <c r="C22" s="717" t="s">
        <v>35</v>
      </c>
      <c r="D22" s="717" t="s">
        <v>16</v>
      </c>
      <c r="E22" s="718" t="s">
        <v>30</v>
      </c>
      <c r="F22" s="718">
        <v>75</v>
      </c>
      <c r="G22" s="719">
        <f t="shared" si="2"/>
        <v>45990</v>
      </c>
      <c r="H22" s="720"/>
      <c r="I22" s="720"/>
      <c r="J22" s="720"/>
      <c r="K22" s="720"/>
      <c r="L22" s="720"/>
      <c r="M22" s="720"/>
      <c r="N22" s="720"/>
      <c r="O22" s="720"/>
      <c r="P22" s="720"/>
      <c r="Q22" s="720"/>
      <c r="R22" s="720"/>
      <c r="S22" s="720"/>
      <c r="T22" s="720"/>
      <c r="U22" s="720"/>
      <c r="V22" s="720"/>
      <c r="W22" s="720"/>
      <c r="X22" s="720"/>
      <c r="Y22" s="720"/>
      <c r="Z22" s="720"/>
      <c r="AA22" s="720"/>
      <c r="AB22" s="720"/>
      <c r="AC22" s="720"/>
      <c r="AD22" s="720"/>
      <c r="AE22" s="720"/>
      <c r="AF22" s="720"/>
      <c r="AG22" s="720"/>
      <c r="AH22" s="720"/>
      <c r="AI22" s="720"/>
      <c r="AJ22" s="720"/>
      <c r="AK22" s="720"/>
      <c r="AL22" s="720"/>
      <c r="AM22" s="720"/>
      <c r="AN22" s="720"/>
      <c r="AO22" s="720"/>
      <c r="AP22" s="720"/>
      <c r="AQ22" s="720"/>
      <c r="AR22" s="720"/>
      <c r="AS22" s="720"/>
      <c r="AT22" s="720"/>
      <c r="AU22" s="720"/>
      <c r="AV22" s="720"/>
      <c r="AW22" s="720"/>
      <c r="AX22" s="720"/>
      <c r="AY22" s="720"/>
      <c r="AZ22" s="720"/>
      <c r="BA22" s="720"/>
      <c r="BB22" s="720"/>
      <c r="BC22" s="720"/>
      <c r="BD22" s="720"/>
      <c r="BE22" s="720"/>
      <c r="BF22" s="720"/>
      <c r="BG22" s="720"/>
      <c r="BH22" s="720"/>
      <c r="BI22" s="720"/>
      <c r="BJ22" s="720"/>
      <c r="BK22" s="721"/>
      <c r="BL22" s="722"/>
      <c r="BM22" s="722"/>
      <c r="BN22" s="722"/>
      <c r="BO22" s="722"/>
      <c r="BP22" s="722"/>
      <c r="BQ22" s="722"/>
      <c r="BR22" s="722"/>
      <c r="BS22" s="722"/>
      <c r="BT22" s="722"/>
      <c r="BU22" s="722"/>
      <c r="BV22" s="722"/>
      <c r="BW22" s="722"/>
      <c r="BX22" s="722"/>
      <c r="BY22" s="722"/>
      <c r="BZ22" s="722"/>
      <c r="CA22" s="722"/>
      <c r="CB22" s="722"/>
      <c r="CC22" s="722"/>
      <c r="CD22" s="722"/>
      <c r="CE22" s="722"/>
      <c r="CF22" s="722"/>
      <c r="CG22" s="722"/>
      <c r="CH22" s="722"/>
      <c r="CI22" s="722"/>
      <c r="CJ22" s="722"/>
      <c r="CK22" s="722"/>
      <c r="CL22" s="722"/>
      <c r="CM22" s="722"/>
      <c r="CN22" s="722"/>
      <c r="CO22" s="722"/>
      <c r="CP22" s="723"/>
      <c r="CQ22" s="723"/>
      <c r="CR22" s="723"/>
      <c r="CS22" s="723"/>
      <c r="CT22" s="723"/>
      <c r="CU22" s="724"/>
    </row>
    <row r="23" spans="2:99" ht="14.1" customHeight="1">
      <c r="B23" s="594"/>
    </row>
  </sheetData>
  <mergeCells count="6">
    <mergeCell ref="BR4:CU4"/>
    <mergeCell ref="D4:D6"/>
    <mergeCell ref="E4:E6"/>
    <mergeCell ref="G4:G6"/>
    <mergeCell ref="H4:AL4"/>
    <mergeCell ref="AM4:BQ4"/>
  </mergeCells>
  <dataValidations count="1">
    <dataValidation type="list" allowBlank="1" showInputMessage="1" showErrorMessage="1" sqref="B3">
      <formula1>"VN,EN"</formula1>
    </dataValidation>
  </dataValidations>
  <printOptions horizontalCentered="1"/>
  <pageMargins left="0" right="0" top="0.31496062992125984" bottom="0" header="0" footer="0"/>
  <pageSetup paperSize="8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J17"/>
  <sheetViews>
    <sheetView showGridLines="0" topLeftCell="E1" workbookViewId="0">
      <selection activeCell="M6" sqref="M6"/>
    </sheetView>
  </sheetViews>
  <sheetFormatPr defaultColWidth="8.85546875" defaultRowHeight="12.75"/>
  <cols>
    <col min="1" max="1" width="5.7109375" style="575" customWidth="1"/>
    <col min="2" max="2" width="5.7109375" style="570" customWidth="1"/>
    <col min="3" max="3" width="44.5703125" style="575" customWidth="1"/>
    <col min="4" max="4" width="21.28515625" style="575" customWidth="1"/>
    <col min="5" max="5" width="74.5703125" style="579" customWidth="1"/>
    <col min="6" max="6" width="12.85546875" style="579" customWidth="1"/>
    <col min="7" max="8" width="8.85546875" style="575"/>
    <col min="9" max="9" width="11.85546875" style="575" customWidth="1"/>
    <col min="10" max="10" width="48.5703125" style="575" bestFit="1" customWidth="1"/>
    <col min="11" max="16384" width="8.85546875" style="575"/>
  </cols>
  <sheetData>
    <row r="2" spans="2:10" s="570" customFormat="1" ht="30.6" customHeight="1">
      <c r="B2" s="571" t="s">
        <v>36</v>
      </c>
      <c r="C2" s="571" t="s">
        <v>37</v>
      </c>
      <c r="D2" s="584" t="s">
        <v>38</v>
      </c>
      <c r="E2" s="571" t="s">
        <v>39</v>
      </c>
      <c r="F2" s="584" t="s">
        <v>40</v>
      </c>
      <c r="H2" s="571" t="s">
        <v>36</v>
      </c>
      <c r="I2" s="571" t="s">
        <v>41</v>
      </c>
      <c r="J2" s="571" t="s">
        <v>42</v>
      </c>
    </row>
    <row r="3" spans="2:10" s="570" customFormat="1" ht="25.5">
      <c r="B3" s="585">
        <v>1</v>
      </c>
      <c r="C3" s="586" t="s">
        <v>43</v>
      </c>
      <c r="D3" s="585" t="s">
        <v>44</v>
      </c>
      <c r="E3" s="587" t="s">
        <v>45</v>
      </c>
      <c r="F3" s="588">
        <v>45940</v>
      </c>
      <c r="H3" s="572">
        <v>1</v>
      </c>
      <c r="I3" s="573"/>
      <c r="J3" s="574" t="s">
        <v>46</v>
      </c>
    </row>
    <row r="4" spans="2:10" ht="25.5">
      <c r="B4" s="585">
        <v>2</v>
      </c>
      <c r="C4" s="586" t="s">
        <v>47</v>
      </c>
      <c r="D4" s="585" t="s">
        <v>44</v>
      </c>
      <c r="E4" s="587" t="s">
        <v>45</v>
      </c>
      <c r="F4" s="588">
        <v>45940</v>
      </c>
      <c r="H4" s="572">
        <v>2</v>
      </c>
      <c r="I4" s="576"/>
      <c r="J4" s="574" t="s">
        <v>48</v>
      </c>
    </row>
    <row r="5" spans="2:10" ht="51">
      <c r="B5" s="585">
        <v>3</v>
      </c>
      <c r="C5" s="586" t="s">
        <v>49</v>
      </c>
      <c r="D5" s="585" t="s">
        <v>44</v>
      </c>
      <c r="E5" s="587" t="s">
        <v>50</v>
      </c>
      <c r="F5" s="588">
        <v>45940</v>
      </c>
      <c r="H5" s="572">
        <v>3</v>
      </c>
      <c r="I5" s="576"/>
      <c r="J5" s="574" t="s">
        <v>48</v>
      </c>
    </row>
    <row r="6" spans="2:10" ht="39.6" customHeight="1">
      <c r="B6" s="585">
        <v>4</v>
      </c>
      <c r="C6" s="586" t="s">
        <v>51</v>
      </c>
      <c r="D6" s="585" t="s">
        <v>44</v>
      </c>
      <c r="E6" s="587" t="s">
        <v>45</v>
      </c>
      <c r="F6" s="588">
        <v>45940</v>
      </c>
      <c r="H6" s="572">
        <v>4</v>
      </c>
      <c r="I6" s="589"/>
      <c r="J6" s="574" t="s">
        <v>52</v>
      </c>
    </row>
    <row r="7" spans="2:10" ht="38.25">
      <c r="B7" s="585">
        <v>5</v>
      </c>
      <c r="C7" s="574" t="s">
        <v>53</v>
      </c>
      <c r="D7" s="585" t="s">
        <v>44</v>
      </c>
      <c r="E7" s="587" t="s">
        <v>54</v>
      </c>
      <c r="F7" s="588">
        <v>45940</v>
      </c>
      <c r="H7" s="572">
        <v>5</v>
      </c>
      <c r="I7" s="577"/>
      <c r="J7" s="574" t="s">
        <v>55</v>
      </c>
    </row>
    <row r="8" spans="2:10" ht="49.9" customHeight="1">
      <c r="H8" s="572">
        <v>6</v>
      </c>
      <c r="I8" s="578"/>
      <c r="J8" s="574" t="s">
        <v>56</v>
      </c>
    </row>
    <row r="9" spans="2:10" ht="36.6" customHeight="1">
      <c r="H9" s="572">
        <v>7</v>
      </c>
      <c r="I9" s="580"/>
      <c r="J9" s="574" t="s">
        <v>57</v>
      </c>
    </row>
    <row r="10" spans="2:10" s="581" customFormat="1" ht="46.15" customHeight="1">
      <c r="E10" s="582"/>
      <c r="F10" s="582"/>
      <c r="H10" s="572">
        <v>8</v>
      </c>
      <c r="I10" s="574" t="s">
        <v>58</v>
      </c>
      <c r="J10" s="574" t="s">
        <v>59</v>
      </c>
    </row>
    <row r="11" spans="2:10" s="581" customFormat="1" ht="46.15" customHeight="1">
      <c r="E11" s="582"/>
      <c r="F11" s="582"/>
    </row>
    <row r="12" spans="2:10" s="581" customFormat="1" ht="46.15" customHeight="1">
      <c r="E12" s="582"/>
      <c r="F12" s="582"/>
    </row>
    <row r="13" spans="2:10" s="581" customFormat="1" ht="46.15" customHeight="1">
      <c r="E13" s="582"/>
      <c r="F13" s="582"/>
    </row>
    <row r="14" spans="2:10" s="581" customFormat="1" ht="46.15" customHeight="1">
      <c r="E14" s="582"/>
      <c r="F14" s="582"/>
    </row>
    <row r="15" spans="2:10" s="581" customFormat="1" ht="46.15" customHeight="1">
      <c r="E15" s="582"/>
      <c r="F15" s="582"/>
    </row>
    <row r="16" spans="2:10" s="581" customFormat="1" ht="46.15" customHeight="1">
      <c r="E16" s="582"/>
      <c r="F16" s="582"/>
    </row>
    <row r="17" spans="8:10">
      <c r="H17" s="581"/>
      <c r="I17" s="581"/>
      <c r="J17" s="58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36"/>
  <sheetViews>
    <sheetView showGridLines="0" topLeftCell="A10" workbookViewId="0">
      <selection activeCell="C33" sqref="C33"/>
    </sheetView>
  </sheetViews>
  <sheetFormatPr defaultColWidth="8.7109375" defaultRowHeight="12.75"/>
  <cols>
    <col min="1" max="1" width="5.7109375" style="75" customWidth="1"/>
    <col min="2" max="2" width="34.85546875" style="75" customWidth="1"/>
    <col min="3" max="3" width="70.140625" style="75" customWidth="1"/>
    <col min="4" max="4" width="20.28515625" style="77" customWidth="1"/>
    <col min="5" max="5" width="14.85546875" style="78" customWidth="1"/>
    <col min="6" max="6" width="17.5703125" style="75" customWidth="1"/>
    <col min="7" max="7" width="18.7109375" style="75" customWidth="1"/>
    <col min="8" max="10" width="7.7109375" style="75" customWidth="1"/>
    <col min="11" max="19" width="7.28515625" style="75" customWidth="1"/>
    <col min="20" max="20" width="7.7109375" style="75" customWidth="1"/>
    <col min="21" max="22" width="7.28515625" style="75" customWidth="1"/>
    <col min="23" max="23" width="9.7109375" style="75" customWidth="1"/>
    <col min="24" max="24" width="12.28515625" style="75" customWidth="1"/>
    <col min="25" max="25" width="5.7109375" style="75" customWidth="1"/>
    <col min="26" max="16384" width="8.7109375" style="75"/>
  </cols>
  <sheetData>
    <row r="1" spans="1:26" s="3" customFormat="1" ht="15.75">
      <c r="B1" s="100"/>
      <c r="D1" s="72"/>
      <c r="E1" s="73"/>
    </row>
    <row r="2" spans="1:26" s="3" customFormat="1">
      <c r="D2" s="72"/>
      <c r="E2" s="73"/>
    </row>
    <row r="3" spans="1:26" s="3" customFormat="1" ht="30.6" customHeight="1">
      <c r="A3" s="74" t="s">
        <v>60</v>
      </c>
      <c r="D3" s="72"/>
      <c r="E3" s="73"/>
    </row>
    <row r="4" spans="1:26" s="3" customFormat="1" ht="30.6" customHeight="1">
      <c r="A4" s="583" t="s">
        <v>61</v>
      </c>
      <c r="D4" s="72"/>
      <c r="E4" s="73"/>
    </row>
    <row r="5" spans="1:26" s="76" customFormat="1" ht="16.899999999999999" customHeight="1">
      <c r="A5" s="1452" t="s">
        <v>36</v>
      </c>
      <c r="B5" s="1452" t="s">
        <v>62</v>
      </c>
      <c r="C5" s="1453" t="s">
        <v>63</v>
      </c>
      <c r="D5" s="1452" t="s">
        <v>64</v>
      </c>
      <c r="E5" s="1455" t="s">
        <v>65</v>
      </c>
      <c r="F5" s="1446" t="s">
        <v>66</v>
      </c>
      <c r="G5" s="1448" t="s">
        <v>67</v>
      </c>
      <c r="H5" s="1448"/>
      <c r="I5" s="1448"/>
      <c r="J5" s="1448"/>
      <c r="K5" s="1448"/>
      <c r="L5" s="1448"/>
      <c r="M5" s="1448"/>
      <c r="N5" s="1448"/>
      <c r="O5" s="1448"/>
      <c r="P5" s="1448"/>
      <c r="Q5" s="1448"/>
      <c r="R5" s="1448"/>
      <c r="S5" s="1448"/>
      <c r="T5" s="1448"/>
      <c r="U5" s="1449" t="s">
        <v>68</v>
      </c>
      <c r="V5" s="1450" t="s">
        <v>69</v>
      </c>
      <c r="W5" s="1451" t="s">
        <v>70</v>
      </c>
      <c r="X5" s="1451"/>
      <c r="Y5" s="1451"/>
    </row>
    <row r="6" spans="1:26" s="76" customFormat="1" ht="51">
      <c r="A6" s="1452"/>
      <c r="B6" s="1452"/>
      <c r="C6" s="1454"/>
      <c r="D6" s="1452"/>
      <c r="E6" s="1455"/>
      <c r="F6" s="1447"/>
      <c r="G6" s="899" t="s">
        <v>71</v>
      </c>
      <c r="H6" s="899" t="s">
        <v>72</v>
      </c>
      <c r="I6" s="899" t="s">
        <v>73</v>
      </c>
      <c r="J6" s="899" t="s">
        <v>74</v>
      </c>
      <c r="K6" s="899" t="s">
        <v>75</v>
      </c>
      <c r="L6" s="899" t="s">
        <v>76</v>
      </c>
      <c r="M6" s="899" t="s">
        <v>77</v>
      </c>
      <c r="N6" s="899" t="s">
        <v>78</v>
      </c>
      <c r="O6" s="899" t="s">
        <v>79</v>
      </c>
      <c r="P6" s="899" t="s">
        <v>80</v>
      </c>
      <c r="Q6" s="899" t="s">
        <v>81</v>
      </c>
      <c r="R6" s="899" t="s">
        <v>82</v>
      </c>
      <c r="S6" s="899" t="s">
        <v>83</v>
      </c>
      <c r="T6" s="899" t="s">
        <v>84</v>
      </c>
      <c r="U6" s="1449"/>
      <c r="V6" s="1450"/>
      <c r="W6" s="900" t="s">
        <v>85</v>
      </c>
      <c r="X6" s="900" t="s">
        <v>86</v>
      </c>
      <c r="Y6" s="900" t="s">
        <v>87</v>
      </c>
    </row>
    <row r="7" spans="1:26" s="76" customFormat="1">
      <c r="A7" s="901" t="s">
        <v>88</v>
      </c>
      <c r="B7" s="902" t="s">
        <v>89</v>
      </c>
      <c r="C7" s="901"/>
      <c r="D7" s="903"/>
      <c r="E7" s="904"/>
      <c r="F7" s="901"/>
      <c r="G7" s="901"/>
      <c r="H7" s="901"/>
      <c r="I7" s="901"/>
      <c r="J7" s="901"/>
      <c r="K7" s="901"/>
      <c r="L7" s="901"/>
      <c r="M7" s="901"/>
      <c r="N7" s="901"/>
      <c r="O7" s="901"/>
      <c r="P7" s="901"/>
      <c r="Q7" s="901"/>
      <c r="R7" s="901"/>
      <c r="S7" s="901"/>
      <c r="T7" s="901"/>
      <c r="U7" s="901"/>
      <c r="V7" s="901"/>
      <c r="W7" s="901"/>
      <c r="X7" s="901"/>
      <c r="Y7" s="901"/>
    </row>
    <row r="8" spans="1:26" ht="16.149999999999999" customHeight="1">
      <c r="A8" s="1441">
        <v>1</v>
      </c>
      <c r="B8" s="1438" t="s">
        <v>90</v>
      </c>
      <c r="C8" s="75" t="s">
        <v>91</v>
      </c>
      <c r="D8" s="906"/>
      <c r="E8" s="904"/>
      <c r="F8" s="907"/>
      <c r="G8" s="907"/>
      <c r="H8" s="907"/>
      <c r="I8" s="907"/>
      <c r="J8" s="907"/>
      <c r="K8" s="907"/>
      <c r="L8" s="907"/>
      <c r="M8" s="907"/>
      <c r="N8" s="907"/>
      <c r="O8" s="907"/>
      <c r="P8" s="907"/>
      <c r="Q8" s="907"/>
      <c r="R8" s="907"/>
      <c r="S8" s="907"/>
      <c r="T8" s="907"/>
      <c r="U8" s="907"/>
      <c r="V8" s="907"/>
      <c r="W8" s="907"/>
      <c r="X8" s="907"/>
      <c r="Y8" s="907"/>
    </row>
    <row r="9" spans="1:26" ht="16.149999999999999" customHeight="1">
      <c r="A9" s="1442"/>
      <c r="B9" s="1439"/>
      <c r="C9" s="121" t="s">
        <v>92</v>
      </c>
      <c r="D9" s="906"/>
      <c r="E9" s="904"/>
      <c r="F9" s="907"/>
      <c r="G9" s="907"/>
      <c r="H9" s="907"/>
      <c r="I9" s="907"/>
      <c r="J9" s="907"/>
      <c r="K9" s="907"/>
      <c r="L9" s="907"/>
      <c r="M9" s="907"/>
      <c r="N9" s="907"/>
      <c r="O9" s="907"/>
      <c r="P9" s="907"/>
      <c r="Q9" s="907"/>
      <c r="R9" s="907"/>
      <c r="S9" s="907"/>
      <c r="T9" s="907"/>
      <c r="U9" s="907"/>
      <c r="V9" s="907"/>
      <c r="W9" s="907"/>
      <c r="X9" s="907"/>
      <c r="Y9" s="907"/>
    </row>
    <row r="10" spans="1:26" ht="16.149999999999999" customHeight="1">
      <c r="A10" s="1442"/>
      <c r="B10" s="1439"/>
      <c r="C10" s="121" t="s">
        <v>93</v>
      </c>
      <c r="D10" s="906"/>
      <c r="E10" s="904"/>
      <c r="F10" s="907"/>
      <c r="G10" s="907"/>
      <c r="H10" s="907"/>
      <c r="I10" s="907"/>
      <c r="J10" s="907"/>
      <c r="K10" s="907"/>
      <c r="L10" s="907"/>
      <c r="M10" s="907"/>
      <c r="N10" s="907"/>
      <c r="O10" s="907"/>
      <c r="P10" s="907"/>
      <c r="Q10" s="907"/>
      <c r="R10" s="907"/>
      <c r="S10" s="907"/>
      <c r="T10" s="907"/>
      <c r="U10" s="907"/>
      <c r="V10" s="907"/>
      <c r="W10" s="907"/>
      <c r="X10" s="907"/>
      <c r="Y10" s="907"/>
    </row>
    <row r="11" spans="1:26" ht="16.149999999999999" customHeight="1">
      <c r="A11" s="1443"/>
      <c r="B11" s="1440"/>
      <c r="C11" s="121" t="s">
        <v>94</v>
      </c>
      <c r="D11" s="906"/>
      <c r="E11" s="904"/>
      <c r="F11" s="907"/>
      <c r="G11" s="907"/>
      <c r="H11" s="907"/>
      <c r="I11" s="907"/>
      <c r="J11" s="907"/>
      <c r="K11" s="907"/>
      <c r="L11" s="907"/>
      <c r="M11" s="907"/>
      <c r="N11" s="907"/>
      <c r="O11" s="907"/>
      <c r="P11" s="907"/>
      <c r="Q11" s="907"/>
      <c r="R11" s="907"/>
      <c r="S11" s="907"/>
      <c r="T11" s="907"/>
      <c r="U11" s="907"/>
      <c r="V11" s="907"/>
      <c r="W11" s="907"/>
      <c r="X11" s="907"/>
      <c r="Y11" s="907"/>
    </row>
    <row r="12" spans="1:26" ht="16.149999999999999" customHeight="1">
      <c r="A12" s="1441">
        <v>2</v>
      </c>
      <c r="B12" s="1444" t="s">
        <v>95</v>
      </c>
      <c r="C12" s="105" t="s">
        <v>96</v>
      </c>
      <c r="D12" s="906"/>
      <c r="E12" s="904"/>
      <c r="F12" s="907"/>
      <c r="G12" s="907"/>
      <c r="H12" s="907"/>
      <c r="I12" s="907"/>
      <c r="J12" s="907"/>
      <c r="K12" s="907"/>
      <c r="L12" s="907"/>
      <c r="M12" s="907"/>
      <c r="N12" s="907"/>
      <c r="O12" s="907"/>
      <c r="P12" s="907"/>
      <c r="Q12" s="907"/>
      <c r="R12" s="907"/>
      <c r="S12" s="907"/>
      <c r="T12" s="907"/>
      <c r="U12" s="907"/>
      <c r="V12" s="907"/>
      <c r="W12" s="907"/>
      <c r="X12" s="907"/>
      <c r="Y12" s="907"/>
    </row>
    <row r="13" spans="1:26">
      <c r="A13" s="1443"/>
      <c r="B13" s="1445"/>
      <c r="C13" s="105" t="s">
        <v>97</v>
      </c>
      <c r="D13" s="906"/>
      <c r="E13" s="904"/>
      <c r="F13" s="907"/>
      <c r="G13" s="907"/>
      <c r="H13" s="907"/>
      <c r="I13" s="907"/>
      <c r="J13" s="907"/>
      <c r="K13" s="907"/>
      <c r="L13" s="907"/>
      <c r="M13" s="907"/>
      <c r="N13" s="907"/>
      <c r="O13" s="907"/>
      <c r="P13" s="907"/>
      <c r="Q13" s="907"/>
      <c r="R13" s="907"/>
      <c r="S13" s="907"/>
      <c r="T13" s="907"/>
      <c r="U13" s="907"/>
      <c r="V13" s="907"/>
      <c r="W13" s="907"/>
      <c r="X13" s="907"/>
      <c r="Y13" s="907"/>
    </row>
    <row r="14" spans="1:26" s="76" customFormat="1">
      <c r="A14" s="901" t="s">
        <v>98</v>
      </c>
      <c r="B14" s="902" t="s">
        <v>99</v>
      </c>
      <c r="C14" s="901"/>
      <c r="D14" s="903"/>
      <c r="E14" s="904"/>
      <c r="F14" s="901"/>
      <c r="G14" s="901"/>
      <c r="H14" s="901"/>
      <c r="I14" s="901"/>
      <c r="J14" s="901"/>
      <c r="K14" s="901"/>
      <c r="L14" s="901"/>
      <c r="M14" s="901"/>
      <c r="N14" s="901"/>
      <c r="O14" s="901"/>
      <c r="P14" s="901"/>
      <c r="Q14" s="901"/>
      <c r="R14" s="901"/>
      <c r="S14" s="901"/>
      <c r="T14" s="901"/>
      <c r="U14" s="901"/>
      <c r="V14" s="901"/>
      <c r="W14" s="901"/>
      <c r="X14" s="901"/>
      <c r="Y14" s="901"/>
    </row>
    <row r="15" spans="1:26">
      <c r="A15" s="907">
        <v>1</v>
      </c>
      <c r="B15" s="909" t="s">
        <v>100</v>
      </c>
      <c r="C15" s="121" t="s">
        <v>101</v>
      </c>
      <c r="D15" s="906"/>
      <c r="E15" s="904"/>
      <c r="F15" s="907"/>
      <c r="G15" s="907"/>
      <c r="H15" s="907"/>
      <c r="I15" s="907"/>
      <c r="J15" s="907"/>
      <c r="K15" s="907"/>
      <c r="L15" s="907"/>
      <c r="M15" s="907"/>
      <c r="N15" s="907"/>
      <c r="O15" s="907"/>
      <c r="P15" s="907"/>
      <c r="Q15" s="907"/>
      <c r="R15" s="907"/>
      <c r="S15" s="907"/>
      <c r="T15" s="907"/>
      <c r="U15" s="907"/>
      <c r="V15" s="907"/>
      <c r="W15" s="907"/>
      <c r="X15" s="907"/>
      <c r="Y15" s="907"/>
    </row>
    <row r="16" spans="1:26" s="76" customFormat="1" ht="25.5">
      <c r="A16" s="907">
        <v>2</v>
      </c>
      <c r="B16" s="909" t="s">
        <v>102</v>
      </c>
      <c r="C16" s="121" t="s">
        <v>103</v>
      </c>
      <c r="D16" s="906"/>
      <c r="E16" s="904"/>
      <c r="F16" s="907"/>
      <c r="G16" s="907"/>
      <c r="H16" s="907"/>
      <c r="I16" s="907"/>
      <c r="J16" s="907"/>
      <c r="K16" s="907"/>
      <c r="L16" s="907"/>
      <c r="M16" s="907"/>
      <c r="N16" s="907"/>
      <c r="O16" s="907"/>
      <c r="P16" s="907"/>
      <c r="Q16" s="907"/>
      <c r="R16" s="907"/>
      <c r="S16" s="907"/>
      <c r="T16" s="907"/>
      <c r="U16" s="907"/>
      <c r="V16" s="907"/>
      <c r="W16" s="907"/>
      <c r="X16" s="907"/>
      <c r="Y16" s="907"/>
      <c r="Z16" s="75"/>
    </row>
    <row r="17" spans="1:25" ht="25.5">
      <c r="A17" s="907">
        <v>3</v>
      </c>
      <c r="B17" s="907" t="s">
        <v>104</v>
      </c>
      <c r="C17" s="121" t="s">
        <v>105</v>
      </c>
      <c r="D17" s="906"/>
      <c r="E17" s="904"/>
      <c r="F17" s="907"/>
      <c r="G17" s="907"/>
      <c r="H17" s="907"/>
      <c r="I17" s="907"/>
      <c r="J17" s="907"/>
      <c r="K17" s="907"/>
      <c r="L17" s="907"/>
      <c r="M17" s="907"/>
      <c r="N17" s="907"/>
      <c r="O17" s="907"/>
      <c r="P17" s="907"/>
      <c r="Q17" s="907"/>
      <c r="R17" s="907"/>
      <c r="S17" s="907"/>
      <c r="T17" s="907"/>
      <c r="U17" s="907"/>
      <c r="V17" s="907"/>
      <c r="W17" s="907"/>
      <c r="X17" s="907"/>
      <c r="Y17" s="907"/>
    </row>
    <row r="18" spans="1:25" s="76" customFormat="1">
      <c r="A18" s="901" t="s">
        <v>106</v>
      </c>
      <c r="B18" s="902" t="s">
        <v>107</v>
      </c>
      <c r="C18" s="269"/>
      <c r="D18" s="903"/>
      <c r="E18" s="904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01"/>
      <c r="Q18" s="901"/>
      <c r="R18" s="901"/>
      <c r="S18" s="901"/>
      <c r="T18" s="901"/>
      <c r="U18" s="901"/>
      <c r="V18" s="901"/>
      <c r="W18" s="901"/>
      <c r="X18" s="901"/>
      <c r="Y18" s="901"/>
    </row>
    <row r="19" spans="1:25" s="76" customFormat="1">
      <c r="A19" s="901" t="s">
        <v>108</v>
      </c>
      <c r="B19" s="901" t="s">
        <v>109</v>
      </c>
      <c r="C19" s="269"/>
      <c r="D19" s="903"/>
      <c r="E19" s="904"/>
      <c r="F19" s="901"/>
      <c r="G19" s="901"/>
      <c r="H19" s="901"/>
      <c r="I19" s="901"/>
      <c r="J19" s="901"/>
      <c r="K19" s="901"/>
      <c r="L19" s="901"/>
      <c r="M19" s="901"/>
      <c r="N19" s="901"/>
      <c r="O19" s="901"/>
      <c r="P19" s="901"/>
      <c r="Q19" s="901"/>
      <c r="R19" s="901"/>
      <c r="S19" s="901"/>
      <c r="T19" s="901"/>
      <c r="U19" s="901"/>
      <c r="V19" s="901"/>
      <c r="W19" s="901"/>
      <c r="X19" s="901"/>
      <c r="Y19" s="901"/>
    </row>
    <row r="20" spans="1:25" ht="47.65" customHeight="1">
      <c r="A20" s="907">
        <v>1</v>
      </c>
      <c r="B20" s="909" t="s">
        <v>110</v>
      </c>
      <c r="C20" s="121" t="s">
        <v>111</v>
      </c>
      <c r="D20" s="906"/>
      <c r="E20" s="904"/>
      <c r="F20" s="907"/>
      <c r="G20" s="907"/>
      <c r="H20" s="907"/>
      <c r="I20" s="907"/>
      <c r="J20" s="907"/>
      <c r="K20" s="907"/>
      <c r="L20" s="907"/>
      <c r="M20" s="907"/>
      <c r="N20" s="907"/>
      <c r="O20" s="907"/>
      <c r="P20" s="907"/>
      <c r="Q20" s="907"/>
      <c r="R20" s="907"/>
      <c r="S20" s="907"/>
      <c r="T20" s="907"/>
      <c r="U20" s="907"/>
      <c r="V20" s="907"/>
      <c r="W20" s="907"/>
      <c r="X20" s="907"/>
      <c r="Y20" s="907"/>
    </row>
    <row r="21" spans="1:25" ht="36" customHeight="1">
      <c r="A21" s="907">
        <v>2</v>
      </c>
      <c r="B21" s="907" t="s">
        <v>112</v>
      </c>
      <c r="C21" s="121" t="s">
        <v>113</v>
      </c>
      <c r="D21" s="906"/>
      <c r="E21" s="904"/>
      <c r="F21" s="907"/>
      <c r="G21" s="907"/>
      <c r="H21" s="907"/>
      <c r="I21" s="907"/>
      <c r="J21" s="907"/>
      <c r="K21" s="907"/>
      <c r="L21" s="907"/>
      <c r="M21" s="907"/>
      <c r="N21" s="907"/>
      <c r="O21" s="907"/>
      <c r="P21" s="907"/>
      <c r="Q21" s="907"/>
      <c r="R21" s="907"/>
      <c r="S21" s="907"/>
      <c r="T21" s="907"/>
      <c r="U21" s="907"/>
      <c r="V21" s="907"/>
      <c r="W21" s="907"/>
      <c r="X21" s="907"/>
      <c r="Y21" s="907"/>
    </row>
    <row r="22" spans="1:25" ht="36.4" customHeight="1">
      <c r="A22" s="907">
        <v>3</v>
      </c>
      <c r="B22" s="907" t="s">
        <v>114</v>
      </c>
      <c r="C22" s="121" t="s">
        <v>115</v>
      </c>
      <c r="D22" s="906"/>
      <c r="E22" s="904"/>
      <c r="F22" s="907"/>
      <c r="G22" s="907"/>
      <c r="H22" s="907"/>
      <c r="I22" s="907"/>
      <c r="J22" s="907"/>
      <c r="K22" s="907"/>
      <c r="L22" s="907"/>
      <c r="M22" s="907"/>
      <c r="N22" s="907"/>
      <c r="O22" s="907"/>
      <c r="P22" s="907"/>
      <c r="Q22" s="907"/>
      <c r="R22" s="907"/>
      <c r="S22" s="907"/>
      <c r="T22" s="907"/>
      <c r="U22" s="907"/>
      <c r="V22" s="907"/>
      <c r="W22" s="907"/>
      <c r="X22" s="907"/>
      <c r="Y22" s="907"/>
    </row>
    <row r="23" spans="1:25" ht="38.25">
      <c r="A23" s="907">
        <v>4</v>
      </c>
      <c r="B23" s="907" t="s">
        <v>116</v>
      </c>
      <c r="C23" s="121" t="s">
        <v>117</v>
      </c>
      <c r="D23" s="906"/>
      <c r="E23" s="904"/>
      <c r="F23" s="907"/>
      <c r="G23" s="907"/>
      <c r="H23" s="907"/>
      <c r="I23" s="907"/>
      <c r="J23" s="907"/>
      <c r="K23" s="907"/>
      <c r="L23" s="907"/>
      <c r="M23" s="907"/>
      <c r="N23" s="907"/>
      <c r="O23" s="907"/>
      <c r="P23" s="907"/>
      <c r="Q23" s="907"/>
      <c r="R23" s="907"/>
      <c r="S23" s="907"/>
      <c r="T23" s="907"/>
      <c r="U23" s="907"/>
      <c r="V23" s="907"/>
      <c r="W23" s="907"/>
      <c r="X23" s="907"/>
      <c r="Y23" s="907"/>
    </row>
    <row r="24" spans="1:25" s="76" customFormat="1">
      <c r="A24" s="901" t="s">
        <v>118</v>
      </c>
      <c r="B24" s="901" t="s">
        <v>119</v>
      </c>
      <c r="C24" s="269"/>
      <c r="D24" s="903"/>
      <c r="E24" s="904"/>
      <c r="F24" s="901"/>
      <c r="G24" s="901"/>
      <c r="H24" s="901"/>
      <c r="I24" s="901"/>
      <c r="J24" s="901"/>
      <c r="K24" s="901"/>
      <c r="L24" s="901"/>
      <c r="M24" s="901"/>
      <c r="N24" s="901"/>
      <c r="O24" s="901"/>
      <c r="P24" s="901"/>
      <c r="Q24" s="901"/>
      <c r="R24" s="901"/>
      <c r="S24" s="901"/>
      <c r="T24" s="901"/>
      <c r="U24" s="901"/>
      <c r="V24" s="901"/>
      <c r="W24" s="901"/>
      <c r="X24" s="901"/>
      <c r="Y24" s="901"/>
    </row>
    <row r="25" spans="1:25" ht="63.75">
      <c r="A25" s="907">
        <v>1</v>
      </c>
      <c r="B25" s="907" t="s">
        <v>120</v>
      </c>
      <c r="C25" s="121" t="s">
        <v>121</v>
      </c>
      <c r="D25" s="906"/>
      <c r="E25" s="904"/>
      <c r="F25" s="907"/>
      <c r="G25" s="907"/>
      <c r="H25" s="907"/>
      <c r="I25" s="907"/>
      <c r="J25" s="907"/>
      <c r="K25" s="907"/>
      <c r="L25" s="907"/>
      <c r="M25" s="907"/>
      <c r="N25" s="907"/>
      <c r="O25" s="907"/>
      <c r="P25" s="907"/>
      <c r="Q25" s="907"/>
      <c r="R25" s="907"/>
      <c r="S25" s="907"/>
      <c r="T25" s="907"/>
      <c r="U25" s="907"/>
      <c r="V25" s="907"/>
      <c r="W25" s="907"/>
      <c r="X25" s="907"/>
      <c r="Y25" s="907"/>
    </row>
    <row r="26" spans="1:25" ht="25.5">
      <c r="A26" s="907">
        <v>2</v>
      </c>
      <c r="B26" s="907" t="s">
        <v>122</v>
      </c>
      <c r="C26" s="121" t="s">
        <v>123</v>
      </c>
      <c r="D26" s="906"/>
      <c r="E26" s="904"/>
      <c r="F26" s="907"/>
      <c r="G26" s="907"/>
      <c r="H26" s="907"/>
      <c r="I26" s="907"/>
      <c r="J26" s="907"/>
      <c r="K26" s="907"/>
      <c r="L26" s="907"/>
      <c r="M26" s="907"/>
      <c r="N26" s="907"/>
      <c r="O26" s="907"/>
      <c r="P26" s="907"/>
      <c r="Q26" s="907"/>
      <c r="R26" s="907"/>
      <c r="S26" s="907"/>
      <c r="T26" s="907"/>
      <c r="U26" s="907"/>
      <c r="V26" s="907"/>
      <c r="W26" s="907"/>
      <c r="X26" s="907"/>
      <c r="Y26" s="907"/>
    </row>
    <row r="27" spans="1:25" s="76" customFormat="1">
      <c r="A27" s="901" t="s">
        <v>124</v>
      </c>
      <c r="B27" s="901" t="s">
        <v>125</v>
      </c>
      <c r="C27" s="269"/>
      <c r="D27" s="903"/>
      <c r="E27" s="904"/>
      <c r="F27" s="901"/>
      <c r="G27" s="901"/>
      <c r="H27" s="901"/>
      <c r="I27" s="901"/>
      <c r="J27" s="901"/>
      <c r="K27" s="901"/>
      <c r="L27" s="901"/>
      <c r="M27" s="901"/>
      <c r="N27" s="901"/>
      <c r="O27" s="901"/>
      <c r="P27" s="901"/>
      <c r="Q27" s="901"/>
      <c r="R27" s="901"/>
      <c r="S27" s="901"/>
      <c r="T27" s="901"/>
      <c r="U27" s="901"/>
      <c r="V27" s="901"/>
      <c r="W27" s="901"/>
      <c r="X27" s="901"/>
      <c r="Y27" s="901"/>
    </row>
    <row r="28" spans="1:25" ht="25.5">
      <c r="A28" s="910">
        <v>1</v>
      </c>
      <c r="B28" s="907" t="s">
        <v>126</v>
      </c>
      <c r="C28" s="121" t="s">
        <v>127</v>
      </c>
      <c r="D28" s="906"/>
      <c r="E28" s="904"/>
      <c r="F28" s="907"/>
      <c r="G28" s="907"/>
      <c r="H28" s="907"/>
      <c r="I28" s="907"/>
      <c r="J28" s="907"/>
      <c r="K28" s="907"/>
      <c r="L28" s="907"/>
      <c r="M28" s="907"/>
      <c r="N28" s="907"/>
      <c r="O28" s="907"/>
      <c r="P28" s="907"/>
      <c r="Q28" s="907"/>
      <c r="R28" s="907"/>
      <c r="S28" s="907"/>
      <c r="T28" s="907"/>
      <c r="U28" s="907"/>
      <c r="V28" s="907"/>
      <c r="W28" s="907"/>
      <c r="X28" s="907"/>
      <c r="Y28" s="907"/>
    </row>
    <row r="29" spans="1:25" ht="25.5">
      <c r="A29" s="905">
        <v>2</v>
      </c>
      <c r="B29" s="911" t="s">
        <v>128</v>
      </c>
      <c r="C29" s="121" t="s">
        <v>129</v>
      </c>
      <c r="D29" s="906"/>
      <c r="E29" s="904"/>
      <c r="F29" s="907"/>
      <c r="G29" s="907"/>
      <c r="H29" s="907"/>
      <c r="I29" s="907"/>
      <c r="J29" s="907"/>
      <c r="K29" s="907"/>
      <c r="L29" s="907"/>
      <c r="M29" s="907"/>
      <c r="N29" s="907"/>
      <c r="O29" s="907"/>
      <c r="P29" s="907"/>
      <c r="Q29" s="907"/>
      <c r="R29" s="907"/>
      <c r="S29" s="907"/>
      <c r="T29" s="907"/>
      <c r="U29" s="907"/>
      <c r="V29" s="907"/>
      <c r="W29" s="907"/>
      <c r="X29" s="907"/>
      <c r="Y29" s="907"/>
    </row>
    <row r="30" spans="1:25" ht="38.25">
      <c r="A30" s="905">
        <v>3</v>
      </c>
      <c r="B30" s="908" t="s">
        <v>130</v>
      </c>
      <c r="C30" s="121" t="s">
        <v>131</v>
      </c>
      <c r="D30" s="906"/>
      <c r="E30" s="904"/>
      <c r="F30" s="907"/>
      <c r="G30" s="907"/>
      <c r="H30" s="907"/>
      <c r="I30" s="907"/>
      <c r="J30" s="907"/>
      <c r="K30" s="907"/>
      <c r="L30" s="907"/>
      <c r="M30" s="907"/>
      <c r="N30" s="907"/>
      <c r="O30" s="907"/>
      <c r="P30" s="907"/>
      <c r="Q30" s="907"/>
      <c r="R30" s="907"/>
      <c r="S30" s="907"/>
      <c r="T30" s="907"/>
      <c r="U30" s="907"/>
      <c r="V30" s="907"/>
      <c r="W30" s="907"/>
      <c r="X30" s="907"/>
      <c r="Y30" s="907"/>
    </row>
    <row r="31" spans="1:25" ht="25.5">
      <c r="A31" s="910">
        <v>4</v>
      </c>
      <c r="B31" s="907" t="s">
        <v>132</v>
      </c>
      <c r="C31" s="121" t="s">
        <v>133</v>
      </c>
      <c r="D31" s="906"/>
      <c r="E31" s="904"/>
      <c r="F31" s="907"/>
      <c r="G31" s="907"/>
      <c r="H31" s="907"/>
      <c r="I31" s="907"/>
      <c r="J31" s="907"/>
      <c r="K31" s="907"/>
      <c r="L31" s="907"/>
      <c r="M31" s="907"/>
      <c r="N31" s="907"/>
      <c r="O31" s="907"/>
      <c r="P31" s="907"/>
      <c r="Q31" s="907"/>
      <c r="R31" s="907"/>
      <c r="S31" s="907"/>
      <c r="T31" s="907"/>
      <c r="U31" s="907"/>
      <c r="V31" s="907"/>
      <c r="W31" s="907"/>
      <c r="X31" s="907"/>
      <c r="Y31" s="907"/>
    </row>
    <row r="32" spans="1:25" s="76" customFormat="1">
      <c r="A32" s="901" t="s">
        <v>134</v>
      </c>
      <c r="B32" s="901" t="s">
        <v>135</v>
      </c>
      <c r="C32" s="269"/>
      <c r="D32" s="903"/>
      <c r="E32" s="904"/>
      <c r="F32" s="901"/>
      <c r="G32" s="901"/>
      <c r="H32" s="901"/>
      <c r="I32" s="901"/>
      <c r="J32" s="901"/>
      <c r="K32" s="901"/>
      <c r="L32" s="901"/>
      <c r="M32" s="901"/>
      <c r="N32" s="901"/>
      <c r="O32" s="901"/>
      <c r="P32" s="901"/>
      <c r="Q32" s="901"/>
      <c r="R32" s="901"/>
      <c r="S32" s="901"/>
      <c r="T32" s="901"/>
      <c r="U32" s="901"/>
      <c r="V32" s="901"/>
      <c r="W32" s="901"/>
      <c r="X32" s="901"/>
      <c r="Y32" s="901"/>
    </row>
    <row r="33" spans="1:25" ht="38.25">
      <c r="A33" s="907">
        <v>1</v>
      </c>
      <c r="B33" s="907" t="s">
        <v>136</v>
      </c>
      <c r="C33" s="121" t="s">
        <v>137</v>
      </c>
      <c r="D33" s="906"/>
      <c r="E33" s="904"/>
      <c r="F33" s="907"/>
      <c r="G33" s="907"/>
      <c r="H33" s="907"/>
      <c r="I33" s="907"/>
      <c r="J33" s="907"/>
      <c r="K33" s="907"/>
      <c r="L33" s="907"/>
      <c r="M33" s="907"/>
      <c r="N33" s="907"/>
      <c r="O33" s="907"/>
      <c r="P33" s="907"/>
      <c r="Q33" s="907"/>
      <c r="R33" s="907"/>
      <c r="S33" s="907"/>
      <c r="T33" s="907"/>
      <c r="U33" s="907"/>
      <c r="V33" s="907"/>
      <c r="W33" s="907"/>
      <c r="X33" s="907"/>
      <c r="Y33" s="907"/>
    </row>
    <row r="34" spans="1:25" ht="63.75">
      <c r="A34" s="907">
        <v>2</v>
      </c>
      <c r="B34" s="907" t="s">
        <v>138</v>
      </c>
      <c r="C34" s="121" t="s">
        <v>139</v>
      </c>
      <c r="D34" s="906"/>
      <c r="E34" s="904"/>
      <c r="F34" s="907"/>
      <c r="G34" s="907"/>
      <c r="H34" s="907"/>
      <c r="I34" s="907"/>
      <c r="J34" s="907"/>
      <c r="K34" s="907"/>
      <c r="L34" s="907"/>
      <c r="M34" s="907"/>
      <c r="N34" s="907"/>
      <c r="O34" s="907"/>
      <c r="P34" s="907"/>
      <c r="Q34" s="907"/>
      <c r="R34" s="907"/>
      <c r="S34" s="907"/>
      <c r="T34" s="907"/>
      <c r="U34" s="907"/>
      <c r="V34" s="907"/>
      <c r="W34" s="907"/>
      <c r="X34" s="907"/>
      <c r="Y34" s="907"/>
    </row>
    <row r="35" spans="1:25" s="76" customFormat="1" ht="19.149999999999999" customHeight="1">
      <c r="A35" s="901" t="s">
        <v>140</v>
      </c>
      <c r="B35" s="901" t="s">
        <v>141</v>
      </c>
      <c r="C35" s="269"/>
      <c r="D35" s="903"/>
      <c r="E35" s="904"/>
      <c r="F35" s="901"/>
      <c r="G35" s="901"/>
      <c r="H35" s="901"/>
      <c r="I35" s="901"/>
      <c r="J35" s="901"/>
      <c r="K35" s="901"/>
      <c r="L35" s="901"/>
      <c r="M35" s="901"/>
      <c r="N35" s="901"/>
      <c r="O35" s="901"/>
      <c r="P35" s="901"/>
      <c r="Q35" s="901"/>
      <c r="R35" s="901"/>
      <c r="S35" s="901"/>
      <c r="T35" s="901"/>
      <c r="U35" s="901"/>
      <c r="V35" s="901"/>
      <c r="W35" s="901"/>
      <c r="X35" s="901"/>
      <c r="Y35" s="901"/>
    </row>
    <row r="36" spans="1:25" ht="38.25">
      <c r="A36" s="907">
        <v>1</v>
      </c>
      <c r="B36" s="907" t="s">
        <v>142</v>
      </c>
      <c r="C36" s="105" t="s">
        <v>143</v>
      </c>
      <c r="D36" s="906"/>
      <c r="E36" s="904"/>
      <c r="F36" s="907"/>
      <c r="G36" s="907"/>
      <c r="H36" s="907"/>
      <c r="I36" s="907"/>
      <c r="J36" s="907"/>
      <c r="K36" s="907"/>
      <c r="L36" s="907"/>
      <c r="M36" s="907"/>
      <c r="N36" s="907"/>
      <c r="O36" s="907"/>
      <c r="P36" s="907"/>
      <c r="Q36" s="907"/>
      <c r="R36" s="907"/>
      <c r="S36" s="907"/>
      <c r="T36" s="907"/>
      <c r="U36" s="907"/>
      <c r="V36" s="907"/>
      <c r="W36" s="907"/>
      <c r="X36" s="907"/>
      <c r="Y36" s="907"/>
    </row>
  </sheetData>
  <mergeCells count="14">
    <mergeCell ref="G5:T5"/>
    <mergeCell ref="U5:U6"/>
    <mergeCell ref="V5:V6"/>
    <mergeCell ref="W5:Y5"/>
    <mergeCell ref="A5:A6"/>
    <mergeCell ref="B5:B6"/>
    <mergeCell ref="C5:C6"/>
    <mergeCell ref="D5:D6"/>
    <mergeCell ref="E5:E6"/>
    <mergeCell ref="B8:B11"/>
    <mergeCell ref="A8:A11"/>
    <mergeCell ref="B12:B13"/>
    <mergeCell ref="A12:A13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B1:W70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2" sqref="E22"/>
    </sheetView>
  </sheetViews>
  <sheetFormatPr defaultColWidth="8.28515625" defaultRowHeight="12.75" outlineLevelRow="1" outlineLevelCol="1"/>
  <cols>
    <col min="1" max="1" width="3.5703125" style="23" customWidth="1"/>
    <col min="2" max="2" width="7.85546875" style="24" customWidth="1"/>
    <col min="3" max="3" width="37.7109375" style="25" customWidth="1"/>
    <col min="4" max="4" width="12.7109375" style="25" hidden="1" customWidth="1" outlineLevel="1"/>
    <col min="5" max="5" width="12.85546875" style="26" customWidth="1" collapsed="1"/>
    <col min="6" max="17" width="9.28515625" style="27" hidden="1" customWidth="1" outlineLevel="1"/>
    <col min="18" max="18" width="12.28515625" style="27" customWidth="1" collapsed="1"/>
    <col min="19" max="19" width="28.5703125" style="23" customWidth="1"/>
    <col min="20" max="20" width="15.28515625" style="23" bestFit="1" customWidth="1"/>
    <col min="21" max="21" width="8.28515625" style="23"/>
    <col min="22" max="22" width="11.42578125" style="23" bestFit="1" customWidth="1"/>
    <col min="23" max="16384" width="8.28515625" style="23"/>
  </cols>
  <sheetData>
    <row r="1" spans="2:19" ht="15.75">
      <c r="B1" s="100"/>
      <c r="E1" s="26">
        <f>E29+E33+E40</f>
        <v>22617107745</v>
      </c>
      <c r="R1" s="26">
        <f>R29+R33+R40</f>
        <v>23161895693.655853</v>
      </c>
    </row>
    <row r="2" spans="2:19" s="1375" customFormat="1">
      <c r="B2" s="1372"/>
      <c r="C2" s="1373"/>
      <c r="D2" s="1373"/>
      <c r="E2" s="1374"/>
      <c r="F2" s="1374"/>
      <c r="G2" s="1374"/>
      <c r="H2" s="1374"/>
      <c r="I2" s="1374"/>
      <c r="J2" s="1374"/>
      <c r="K2" s="1374"/>
      <c r="L2" s="1374"/>
      <c r="M2" s="1374"/>
      <c r="N2" s="1374"/>
      <c r="O2" s="1374"/>
      <c r="P2" s="1374"/>
      <c r="Q2" s="1374"/>
      <c r="R2" s="1374">
        <f>SUM(R24,R30,R41)</f>
        <v>16873505089.384615</v>
      </c>
    </row>
    <row r="3" spans="2:19" s="11" customFormat="1" ht="15.75">
      <c r="B3" s="66" t="s">
        <v>144</v>
      </c>
      <c r="C3" s="13"/>
      <c r="D3" s="13"/>
      <c r="E3" s="1161"/>
      <c r="F3" s="1379">
        <f>F17/F5</f>
        <v>13307.438891724081</v>
      </c>
      <c r="G3" s="1379">
        <f>G17/G5</f>
        <v>13277.287794155573</v>
      </c>
      <c r="H3" s="1379">
        <f>H17/H5</f>
        <v>13317.824758536355</v>
      </c>
      <c r="I3" s="1379">
        <f t="shared" ref="I3:N3" si="0">I17/I5</f>
        <v>13140.122631151215</v>
      </c>
      <c r="J3" s="1379">
        <f t="shared" si="0"/>
        <v>13150.498516668684</v>
      </c>
      <c r="K3" s="1379">
        <f t="shared" si="0"/>
        <v>13155.330717386705</v>
      </c>
      <c r="L3" s="1379">
        <f t="shared" si="0"/>
        <v>13178.936667671909</v>
      </c>
      <c r="M3" s="1379">
        <f t="shared" si="0"/>
        <v>13179.045646586857</v>
      </c>
      <c r="N3" s="1379">
        <f t="shared" si="0"/>
        <v>13117.508473441596</v>
      </c>
      <c r="O3" s="1159">
        <f>'1.NVL Chai'!Q16*11000</f>
        <v>14300000000</v>
      </c>
      <c r="P3" s="1159">
        <f>'1.NVL Chai'!R16*11000</f>
        <v>14300000000</v>
      </c>
      <c r="Q3" s="1159">
        <f>'1.NVL Chai'!S16*11000</f>
        <v>14300000000</v>
      </c>
      <c r="R3" s="8" t="s">
        <v>145</v>
      </c>
      <c r="S3" s="18"/>
    </row>
    <row r="4" spans="2:19" s="30" customFormat="1" ht="30" customHeight="1">
      <c r="B4" s="145" t="s">
        <v>36</v>
      </c>
      <c r="C4" s="145" t="s">
        <v>146</v>
      </c>
      <c r="D4" s="145" t="s">
        <v>147</v>
      </c>
      <c r="E4" s="124" t="s">
        <v>148</v>
      </c>
      <c r="F4" s="124" t="s">
        <v>149</v>
      </c>
      <c r="G4" s="124" t="s">
        <v>150</v>
      </c>
      <c r="H4" s="124" t="s">
        <v>151</v>
      </c>
      <c r="I4" s="124" t="s">
        <v>152</v>
      </c>
      <c r="J4" s="124" t="s">
        <v>153</v>
      </c>
      <c r="K4" s="124" t="s">
        <v>154</v>
      </c>
      <c r="L4" s="124" t="s">
        <v>155</v>
      </c>
      <c r="M4" s="124" t="s">
        <v>156</v>
      </c>
      <c r="N4" s="124" t="s">
        <v>157</v>
      </c>
      <c r="O4" s="124" t="s">
        <v>158</v>
      </c>
      <c r="P4" s="124" t="s">
        <v>159</v>
      </c>
      <c r="Q4" s="124" t="s">
        <v>160</v>
      </c>
      <c r="R4" s="124" t="s">
        <v>2150</v>
      </c>
      <c r="S4" s="41"/>
    </row>
    <row r="5" spans="2:19" s="31" customFormat="1">
      <c r="B5" s="912" t="s">
        <v>162</v>
      </c>
      <c r="C5" s="913" t="s">
        <v>163</v>
      </c>
      <c r="D5" s="914">
        <f>'KQKD PET'!E5</f>
        <v>0</v>
      </c>
      <c r="E5" s="914">
        <f>'KQKD PET'!F5+'KQKD HD'!F5</f>
        <v>9805731</v>
      </c>
      <c r="F5" s="914">
        <f>F6+F7+F8</f>
        <v>760725</v>
      </c>
      <c r="G5" s="914">
        <f t="shared" ref="G5:Q5" si="1">G6+G7+G8</f>
        <v>591675</v>
      </c>
      <c r="H5" s="914">
        <f t="shared" si="1"/>
        <v>845250</v>
      </c>
      <c r="I5" s="914">
        <f t="shared" si="1"/>
        <v>1055250</v>
      </c>
      <c r="J5" s="914">
        <f t="shared" si="1"/>
        <v>1055250</v>
      </c>
      <c r="K5" s="914">
        <f t="shared" si="1"/>
        <v>1055250</v>
      </c>
      <c r="L5" s="914">
        <f t="shared" si="1"/>
        <v>1055250</v>
      </c>
      <c r="M5" s="914">
        <f t="shared" si="1"/>
        <v>1055250</v>
      </c>
      <c r="N5" s="914">
        <f t="shared" si="1"/>
        <v>1055250</v>
      </c>
      <c r="O5" s="914">
        <f t="shared" si="1"/>
        <v>1057212</v>
      </c>
      <c r="P5" s="914">
        <f t="shared" si="1"/>
        <v>1057212</v>
      </c>
      <c r="Q5" s="914">
        <f t="shared" si="1"/>
        <v>1057212</v>
      </c>
      <c r="R5" s="914">
        <f>SUM(F5:Q5)</f>
        <v>11700786</v>
      </c>
      <c r="S5" s="1104"/>
    </row>
    <row r="6" spans="2:19" s="36" customFormat="1">
      <c r="B6" s="915" t="s">
        <v>164</v>
      </c>
      <c r="C6" s="916" t="s">
        <v>165</v>
      </c>
      <c r="D6" s="917">
        <f>'KQKD PET'!E6</f>
        <v>0</v>
      </c>
      <c r="E6" s="917">
        <f>'KQKD PET'!F6</f>
        <v>7883386</v>
      </c>
      <c r="F6" s="917">
        <f>'KQKD PET'!G6+'KQKD HD'!G6</f>
        <v>519750</v>
      </c>
      <c r="G6" s="917">
        <f>'KQKD PET'!H6+'KQKD HD'!H6</f>
        <v>404250</v>
      </c>
      <c r="H6" s="917">
        <f>'KQKD PET'!I6+'KQKD HD'!I6</f>
        <v>577500</v>
      </c>
      <c r="I6" s="917">
        <f>'KQKD PET'!J6+'KQKD HD'!J6</f>
        <v>720000</v>
      </c>
      <c r="J6" s="917">
        <f>'KQKD PET'!K6+'KQKD HD'!K6</f>
        <v>720000</v>
      </c>
      <c r="K6" s="917">
        <f>'KQKD PET'!L6+'KQKD HD'!L6</f>
        <v>720000</v>
      </c>
      <c r="L6" s="917">
        <f>'KQKD PET'!M6+'KQKD HD'!M6</f>
        <v>720000</v>
      </c>
      <c r="M6" s="917">
        <f>'KQKD PET'!N6+'KQKD HD'!N6</f>
        <v>720000</v>
      </c>
      <c r="N6" s="917">
        <f>'KQKD PET'!O6+'KQKD HD'!O6</f>
        <v>720000</v>
      </c>
      <c r="O6" s="917">
        <f>'KQKD PET'!P6+'KQKD HD'!P6</f>
        <v>78000</v>
      </c>
      <c r="P6" s="917">
        <f>'KQKD PET'!Q6+'KQKD HD'!Q6</f>
        <v>78000</v>
      </c>
      <c r="Q6" s="917">
        <f>'KQKD PET'!R6+'KQKD HD'!R6</f>
        <v>78000</v>
      </c>
      <c r="R6" s="917">
        <f t="shared" ref="R6:R51" si="2">SUM(F6:Q6)</f>
        <v>6055500</v>
      </c>
      <c r="S6" s="1105"/>
    </row>
    <row r="7" spans="2:19" s="36" customFormat="1">
      <c r="B7" s="915" t="s">
        <v>166</v>
      </c>
      <c r="C7" s="916" t="s">
        <v>167</v>
      </c>
      <c r="D7" s="917">
        <f>'KQKD PET'!E7</f>
        <v>0</v>
      </c>
      <c r="E7" s="917">
        <f>'KQKD PET'!F7</f>
        <v>1688932</v>
      </c>
      <c r="F7" s="917">
        <f>'KQKD PET'!G7+'KQKD HD'!G7</f>
        <v>240975</v>
      </c>
      <c r="G7" s="917">
        <f>'KQKD PET'!H7+'KQKD HD'!H7</f>
        <v>187425</v>
      </c>
      <c r="H7" s="917">
        <f>'KQKD PET'!I7+'KQKD HD'!I7</f>
        <v>267750</v>
      </c>
      <c r="I7" s="917">
        <f>'KQKD PET'!J7+'KQKD HD'!J7</f>
        <v>335250</v>
      </c>
      <c r="J7" s="917">
        <f>'KQKD PET'!K7+'KQKD HD'!K7</f>
        <v>335250</v>
      </c>
      <c r="K7" s="917">
        <f>'KQKD PET'!L7+'KQKD HD'!L7</f>
        <v>335250</v>
      </c>
      <c r="L7" s="917">
        <f>'KQKD PET'!M7+'KQKD HD'!M7</f>
        <v>335250</v>
      </c>
      <c r="M7" s="917">
        <f>'KQKD PET'!N7+'KQKD HD'!N7</f>
        <v>335250</v>
      </c>
      <c r="N7" s="917">
        <f>'KQKD PET'!O7+'KQKD HD'!O7</f>
        <v>335250</v>
      </c>
      <c r="O7" s="917">
        <f>'KQKD PET'!P7+'KQKD HD'!P7</f>
        <v>979212</v>
      </c>
      <c r="P7" s="917">
        <f>'KQKD PET'!Q7+'KQKD HD'!Q7</f>
        <v>979212</v>
      </c>
      <c r="Q7" s="917">
        <f>'KQKD PET'!R7+'KQKD HD'!R7</f>
        <v>979212</v>
      </c>
      <c r="R7" s="917">
        <f t="shared" si="2"/>
        <v>5645286</v>
      </c>
      <c r="S7" s="1105"/>
    </row>
    <row r="8" spans="2:19" s="36" customFormat="1">
      <c r="B8" s="915" t="s">
        <v>168</v>
      </c>
      <c r="C8" s="916" t="s">
        <v>169</v>
      </c>
      <c r="D8" s="917">
        <f>'KQKD PET'!E8</f>
        <v>0</v>
      </c>
      <c r="E8" s="917">
        <f>'KQKD HD'!F5</f>
        <v>233413</v>
      </c>
      <c r="F8" s="917">
        <f>'KQKD PET'!G8+'KQKD HD'!G8</f>
        <v>0</v>
      </c>
      <c r="G8" s="917">
        <f>'KQKD PET'!H8+'KQKD HD'!H8</f>
        <v>0</v>
      </c>
      <c r="H8" s="917">
        <f>'KQKD PET'!I8+'KQKD HD'!I8</f>
        <v>0</v>
      </c>
      <c r="I8" s="917">
        <f>'KQKD PET'!J8+'KQKD HD'!J8</f>
        <v>0</v>
      </c>
      <c r="J8" s="917">
        <f>'KQKD PET'!K8+'KQKD HD'!K8</f>
        <v>0</v>
      </c>
      <c r="K8" s="917">
        <f>'KQKD PET'!L8+'KQKD HD'!L8</f>
        <v>0</v>
      </c>
      <c r="L8" s="917">
        <f>'KQKD PET'!M8+'KQKD HD'!M8</f>
        <v>0</v>
      </c>
      <c r="M8" s="917">
        <f>'KQKD PET'!N8+'KQKD HD'!N8</f>
        <v>0</v>
      </c>
      <c r="N8" s="917">
        <f>'KQKD PET'!O8+'KQKD HD'!O8</f>
        <v>0</v>
      </c>
      <c r="O8" s="917">
        <f>'KQKD PET'!P8+'KQKD HD'!P8</f>
        <v>0</v>
      </c>
      <c r="P8" s="917">
        <f>'KQKD PET'!Q8+'KQKD HD'!Q8</f>
        <v>0</v>
      </c>
      <c r="Q8" s="917">
        <f>'KQKD PET'!R8+'KQKD HD'!R8</f>
        <v>0</v>
      </c>
      <c r="R8" s="917">
        <f t="shared" si="2"/>
        <v>0</v>
      </c>
      <c r="S8" s="1105"/>
    </row>
    <row r="9" spans="2:19" s="36" customFormat="1" hidden="1">
      <c r="B9" s="1192">
        <v>1.4</v>
      </c>
      <c r="C9" s="916" t="s">
        <v>2167</v>
      </c>
      <c r="D9" s="917"/>
      <c r="E9" s="917"/>
      <c r="F9" s="917">
        <f>'KDKD DAY DAI'!G6</f>
        <v>0</v>
      </c>
      <c r="G9" s="917">
        <f>'KDKD DAY DAI'!H6</f>
        <v>0</v>
      </c>
      <c r="H9" s="917">
        <f>'KDKD DAY DAI'!I6</f>
        <v>0</v>
      </c>
      <c r="I9" s="917">
        <f>'KDKD DAY DAI'!J6</f>
        <v>0</v>
      </c>
      <c r="J9" s="917">
        <f>'KDKD DAY DAI'!K6</f>
        <v>0</v>
      </c>
      <c r="K9" s="917">
        <f>'KDKD DAY DAI'!L6</f>
        <v>0</v>
      </c>
      <c r="L9" s="917">
        <f>'KDKD DAY DAI'!M6</f>
        <v>0</v>
      </c>
      <c r="M9" s="917">
        <f>'KDKD DAY DAI'!N6</f>
        <v>0</v>
      </c>
      <c r="N9" s="917">
        <f>'KDKD DAY DAI'!O6</f>
        <v>0</v>
      </c>
      <c r="O9" s="917">
        <f>'KDKD DAY DAI'!P6</f>
        <v>0</v>
      </c>
      <c r="P9" s="917">
        <f>'KDKD DAY DAI'!Q6</f>
        <v>0</v>
      </c>
      <c r="Q9" s="917">
        <f>'KDKD DAY DAI'!R6</f>
        <v>0</v>
      </c>
      <c r="R9" s="917">
        <f t="shared" si="2"/>
        <v>0</v>
      </c>
      <c r="S9" s="1105"/>
    </row>
    <row r="10" spans="2:19" s="41" customFormat="1">
      <c r="B10" s="918">
        <v>2</v>
      </c>
      <c r="C10" s="919" t="s">
        <v>170</v>
      </c>
      <c r="D10" s="920">
        <f>'KQKD PET'!E9</f>
        <v>64684339330</v>
      </c>
      <c r="E10" s="920">
        <f>'KQKD PET'!F9+'KQKD HD'!F9+126341842</f>
        <v>173927684403</v>
      </c>
      <c r="F10" s="920">
        <f>SUM(F11:F14)</f>
        <v>11515218750</v>
      </c>
      <c r="G10" s="920">
        <f t="shared" ref="G10:Q10" si="3">SUM(G11:G14)</f>
        <v>8956281250</v>
      </c>
      <c r="H10" s="920">
        <f t="shared" si="3"/>
        <v>12794687500</v>
      </c>
      <c r="I10" s="920">
        <f t="shared" si="3"/>
        <v>15974312500</v>
      </c>
      <c r="J10" s="920">
        <f t="shared" si="3"/>
        <v>15974312500</v>
      </c>
      <c r="K10" s="920">
        <f t="shared" si="3"/>
        <v>15974312500</v>
      </c>
      <c r="L10" s="920">
        <f t="shared" si="3"/>
        <v>15974312500</v>
      </c>
      <c r="M10" s="920">
        <f t="shared" si="3"/>
        <v>15974312500</v>
      </c>
      <c r="N10" s="920">
        <f t="shared" si="3"/>
        <v>15974312500</v>
      </c>
      <c r="O10" s="920">
        <f t="shared" si="3"/>
        <v>17334395000</v>
      </c>
      <c r="P10" s="920">
        <f t="shared" si="3"/>
        <v>17334395000</v>
      </c>
      <c r="Q10" s="920">
        <f t="shared" si="3"/>
        <v>17334395000</v>
      </c>
      <c r="R10" s="920">
        <f t="shared" si="2"/>
        <v>181115247500</v>
      </c>
      <c r="S10" s="1108"/>
    </row>
    <row r="11" spans="2:19" outlineLevel="1">
      <c r="B11" s="921" t="s">
        <v>171</v>
      </c>
      <c r="C11" s="916" t="s">
        <v>165</v>
      </c>
      <c r="D11" s="922">
        <f>'KQKD PET'!E10</f>
        <v>64684339330</v>
      </c>
      <c r="E11" s="922">
        <f>'KQKD PET'!F10+'KQKD HD'!F10+126341842</f>
        <v>140227158729</v>
      </c>
      <c r="F11" s="922">
        <f>'KQKD PET'!G10+'KQKD HD'!G10</f>
        <v>7626150000</v>
      </c>
      <c r="G11" s="922">
        <f>'KQKD PET'!H10+'KQKD HD'!H10</f>
        <v>5931450000</v>
      </c>
      <c r="H11" s="922">
        <f>'KQKD PET'!I10+'KQKD HD'!I10</f>
        <v>8473500000</v>
      </c>
      <c r="I11" s="922">
        <f>'KQKD PET'!J10+'KQKD HD'!J10</f>
        <v>10563750000</v>
      </c>
      <c r="J11" s="922">
        <f>'KQKD PET'!K10+'KQKD HD'!K10</f>
        <v>10563750000</v>
      </c>
      <c r="K11" s="922">
        <f>'KQKD PET'!L10+'KQKD HD'!L10</f>
        <v>10563750000</v>
      </c>
      <c r="L11" s="922">
        <f>'KQKD PET'!M10+'KQKD HD'!M10</f>
        <v>10563750000</v>
      </c>
      <c r="M11" s="922">
        <f>'KQKD PET'!N10+'KQKD HD'!N10</f>
        <v>10563750000</v>
      </c>
      <c r="N11" s="922">
        <f>'KQKD PET'!O10+'KQKD HD'!O10</f>
        <v>10563750000</v>
      </c>
      <c r="O11" s="922">
        <f>'KQKD PET'!P10+'KQKD HD'!P10</f>
        <v>924300000</v>
      </c>
      <c r="P11" s="922">
        <f>'KQKD PET'!Q10+'KQKD HD'!Q10</f>
        <v>924300000</v>
      </c>
      <c r="Q11" s="922">
        <f>'KQKD PET'!R10+'KQKD HD'!R10</f>
        <v>924300000</v>
      </c>
      <c r="R11" s="922">
        <f t="shared" si="2"/>
        <v>88186500000</v>
      </c>
    </row>
    <row r="12" spans="2:19" outlineLevel="1">
      <c r="B12" s="921" t="s">
        <v>172</v>
      </c>
      <c r="C12" s="916" t="s">
        <v>167</v>
      </c>
      <c r="D12" s="922">
        <f>'KQKD PET'!E11</f>
        <v>0</v>
      </c>
      <c r="E12" s="922">
        <f>'KQKD PET'!F11+'KQKD HD'!F11</f>
        <v>30731028704</v>
      </c>
      <c r="F12" s="922">
        <f>'KQKD PET'!G11+'KQKD HD'!G11</f>
        <v>3889068750</v>
      </c>
      <c r="G12" s="922">
        <f>'KQKD PET'!H11+'KQKD HD'!H11</f>
        <v>3024831250</v>
      </c>
      <c r="H12" s="922">
        <f>'KQKD PET'!I11+'KQKD HD'!I11</f>
        <v>4321187500</v>
      </c>
      <c r="I12" s="922">
        <f>'KQKD PET'!J11+'KQKD HD'!J11</f>
        <v>5410562500</v>
      </c>
      <c r="J12" s="922">
        <f>'KQKD PET'!K11+'KQKD HD'!K11</f>
        <v>5410562500</v>
      </c>
      <c r="K12" s="922">
        <f>'KQKD PET'!L11+'KQKD HD'!L11</f>
        <v>5410562500</v>
      </c>
      <c r="L12" s="922">
        <f>'KQKD PET'!M11+'KQKD HD'!M11</f>
        <v>5410562500</v>
      </c>
      <c r="M12" s="922">
        <f>'KQKD PET'!N11+'KQKD HD'!N11</f>
        <v>5410562500</v>
      </c>
      <c r="N12" s="922">
        <f>'KQKD PET'!O11+'KQKD HD'!O11</f>
        <v>5410562500</v>
      </c>
      <c r="O12" s="922">
        <f>'KQKD PET'!P11+'KQKD HD'!P11</f>
        <v>16410095000</v>
      </c>
      <c r="P12" s="922">
        <f>'KQKD PET'!Q11+'KQKD HD'!Q11</f>
        <v>16410095000</v>
      </c>
      <c r="Q12" s="922">
        <f>'KQKD PET'!R11+'KQKD HD'!R11</f>
        <v>16410095000</v>
      </c>
      <c r="R12" s="922">
        <f t="shared" si="2"/>
        <v>92928747500</v>
      </c>
    </row>
    <row r="13" spans="2:19" outlineLevel="1">
      <c r="B13" s="921" t="s">
        <v>173</v>
      </c>
      <c r="C13" s="916" t="s">
        <v>169</v>
      </c>
      <c r="D13" s="922">
        <f>'KQKD PET'!E12</f>
        <v>0</v>
      </c>
      <c r="E13" s="922">
        <f>'KQKD PET'!F12+'KQKD HD'!F12</f>
        <v>2969496970</v>
      </c>
      <c r="F13" s="922">
        <f>'KQKD PET'!G12+'KQKD HD'!G12</f>
        <v>0</v>
      </c>
      <c r="G13" s="922">
        <f>'KQKD PET'!H12+'KQKD HD'!H12</f>
        <v>0</v>
      </c>
      <c r="H13" s="922">
        <f>'KQKD PET'!I12+'KQKD HD'!I12</f>
        <v>0</v>
      </c>
      <c r="I13" s="922">
        <f>'KQKD PET'!J12+'KQKD HD'!J12</f>
        <v>0</v>
      </c>
      <c r="J13" s="922">
        <f>'KQKD PET'!K12+'KQKD HD'!K12</f>
        <v>0</v>
      </c>
      <c r="K13" s="922">
        <f>'KQKD PET'!L12+'KQKD HD'!L12</f>
        <v>0</v>
      </c>
      <c r="L13" s="922">
        <f>'KQKD PET'!M12+'KQKD HD'!M12</f>
        <v>0</v>
      </c>
      <c r="M13" s="922">
        <f>'KQKD PET'!N12+'KQKD HD'!N12</f>
        <v>0</v>
      </c>
      <c r="N13" s="922">
        <f>'KQKD PET'!O12+'KQKD HD'!O12</f>
        <v>0</v>
      </c>
      <c r="O13" s="922">
        <f>'KQKD PET'!P12+'KQKD HD'!P12</f>
        <v>0</v>
      </c>
      <c r="P13" s="922">
        <f>'KQKD PET'!Q12+'KQKD HD'!Q12</f>
        <v>0</v>
      </c>
      <c r="Q13" s="922">
        <f>'KQKD PET'!R12+'KQKD HD'!R12</f>
        <v>0</v>
      </c>
      <c r="R13" s="922">
        <f t="shared" si="2"/>
        <v>0</v>
      </c>
    </row>
    <row r="14" spans="2:19" outlineLevel="1">
      <c r="B14" s="1193" t="s">
        <v>174</v>
      </c>
      <c r="C14" s="916" t="s">
        <v>2167</v>
      </c>
      <c r="D14" s="922"/>
      <c r="E14" s="922"/>
      <c r="F14" s="922">
        <f>'KDKD DAY DAI'!G10</f>
        <v>0</v>
      </c>
      <c r="G14" s="922">
        <f>'KDKD DAY DAI'!H10</f>
        <v>0</v>
      </c>
      <c r="H14" s="922">
        <f>'KDKD DAY DAI'!I10</f>
        <v>0</v>
      </c>
      <c r="I14" s="922">
        <f>'KDKD DAY DAI'!J10</f>
        <v>0</v>
      </c>
      <c r="J14" s="922">
        <f>'KDKD DAY DAI'!K10</f>
        <v>0</v>
      </c>
      <c r="K14" s="922">
        <f>'KDKD DAY DAI'!L10</f>
        <v>0</v>
      </c>
      <c r="L14" s="922">
        <f>'KDKD DAY DAI'!M10</f>
        <v>0</v>
      </c>
      <c r="M14" s="922">
        <f>'KDKD DAY DAI'!N10</f>
        <v>0</v>
      </c>
      <c r="N14" s="922">
        <f>'KDKD DAY DAI'!O10</f>
        <v>0</v>
      </c>
      <c r="O14" s="922">
        <f>'KDKD DAY DAI'!P10</f>
        <v>0</v>
      </c>
      <c r="P14" s="922">
        <f>'KDKD DAY DAI'!Q10</f>
        <v>0</v>
      </c>
      <c r="Q14" s="922">
        <f>'KDKD DAY DAI'!R10</f>
        <v>0</v>
      </c>
      <c r="R14" s="922">
        <f t="shared" si="2"/>
        <v>0</v>
      </c>
    </row>
    <row r="15" spans="2:19" outlineLevel="1">
      <c r="B15" s="921" t="s">
        <v>174</v>
      </c>
      <c r="C15" s="923" t="s">
        <v>175</v>
      </c>
      <c r="D15" s="922">
        <f>'KQKD PET'!E13</f>
        <v>0</v>
      </c>
      <c r="E15" s="922">
        <f>'KQKD PET'!F13+'KQKD HD'!F13</f>
        <v>0</v>
      </c>
      <c r="F15" s="922">
        <f>'KQKD PET'!G13+'KQKD HD'!G13</f>
        <v>0</v>
      </c>
      <c r="G15" s="922">
        <f>'KQKD PET'!H13+'KQKD HD'!H13</f>
        <v>0</v>
      </c>
      <c r="H15" s="922">
        <f>'KQKD PET'!I13+'KQKD HD'!I13</f>
        <v>0</v>
      </c>
      <c r="I15" s="922">
        <f>'KQKD PET'!J13+'KQKD HD'!J13</f>
        <v>0</v>
      </c>
      <c r="J15" s="922">
        <f>'KQKD PET'!K13+'KQKD HD'!K13</f>
        <v>0</v>
      </c>
      <c r="K15" s="922">
        <f>'KQKD PET'!L13+'KQKD HD'!L13</f>
        <v>0</v>
      </c>
      <c r="L15" s="922">
        <f>'KQKD PET'!M13+'KQKD HD'!M13</f>
        <v>0</v>
      </c>
      <c r="M15" s="922">
        <f>'KQKD PET'!N13+'KQKD HD'!N13</f>
        <v>0</v>
      </c>
      <c r="N15" s="922">
        <f>'KQKD PET'!O13+'KQKD HD'!O13</f>
        <v>0</v>
      </c>
      <c r="O15" s="922">
        <f>'KQKD PET'!P13+'KQKD HD'!P13</f>
        <v>0</v>
      </c>
      <c r="P15" s="922">
        <f>'KQKD PET'!Q13+'KQKD HD'!Q13</f>
        <v>0</v>
      </c>
      <c r="Q15" s="922">
        <f>'KQKD PET'!R13+'KQKD HD'!R13</f>
        <v>0</v>
      </c>
      <c r="R15" s="922">
        <f t="shared" si="2"/>
        <v>0</v>
      </c>
    </row>
    <row r="16" spans="2:19" s="41" customFormat="1">
      <c r="B16" s="924">
        <v>3</v>
      </c>
      <c r="C16" s="925" t="s">
        <v>176</v>
      </c>
      <c r="D16" s="926">
        <f>'KQKD PET'!E14</f>
        <v>0</v>
      </c>
      <c r="E16" s="926">
        <f>'KQKD PET'!F14+'KQKD HD'!F14</f>
        <v>158046392045.08923</v>
      </c>
      <c r="F16" s="926">
        <f t="shared" ref="F16:Q16" si="4">F17+F25</f>
        <v>10382402075.906801</v>
      </c>
      <c r="G16" s="926">
        <f t="shared" si="4"/>
        <v>8057361963.9403315</v>
      </c>
      <c r="H16" s="926">
        <f t="shared" si="4"/>
        <v>11544780960.486189</v>
      </c>
      <c r="I16" s="926">
        <f t="shared" si="4"/>
        <v>14225483156.52232</v>
      </c>
      <c r="J16" s="926">
        <f t="shared" si="4"/>
        <v>14236432309.714628</v>
      </c>
      <c r="K16" s="926">
        <f t="shared" si="4"/>
        <v>14241531489.52232</v>
      </c>
      <c r="L16" s="926">
        <f t="shared" si="4"/>
        <v>14266441668.560781</v>
      </c>
      <c r="M16" s="926">
        <f t="shared" si="4"/>
        <v>14266556668.560781</v>
      </c>
      <c r="N16" s="926">
        <f t="shared" si="4"/>
        <v>14201619566.599243</v>
      </c>
      <c r="O16" s="926">
        <f t="shared" si="4"/>
        <v>15207174379.906912</v>
      </c>
      <c r="P16" s="926">
        <f t="shared" si="4"/>
        <v>15205807355.829988</v>
      </c>
      <c r="Q16" s="926">
        <f t="shared" si="4"/>
        <v>15196075867.86845</v>
      </c>
      <c r="R16" s="926">
        <f t="shared" si="2"/>
        <v>161031667463.41873</v>
      </c>
    </row>
    <row r="17" spans="2:20" s="41" customFormat="1">
      <c r="B17" s="927">
        <v>3.1</v>
      </c>
      <c r="C17" s="928" t="s">
        <v>177</v>
      </c>
      <c r="D17" s="926">
        <f>'KQKD PET'!E15</f>
        <v>0</v>
      </c>
      <c r="E17" s="926">
        <f>'KQKD PET'!F15+'KQKD HD'!F15</f>
        <v>154918492045.08923</v>
      </c>
      <c r="F17" s="926">
        <f t="shared" ref="F17:Q17" si="5">F18+F22+F23+F24</f>
        <v>10123301450.906801</v>
      </c>
      <c r="G17" s="926">
        <f t="shared" si="5"/>
        <v>7855839255.6069984</v>
      </c>
      <c r="H17" s="926">
        <f t="shared" si="5"/>
        <v>11256891377.152855</v>
      </c>
      <c r="I17" s="926">
        <f t="shared" si="5"/>
        <v>13866114406.52232</v>
      </c>
      <c r="J17" s="926">
        <f t="shared" si="5"/>
        <v>13877063559.714628</v>
      </c>
      <c r="K17" s="926">
        <f t="shared" si="5"/>
        <v>13882162739.52232</v>
      </c>
      <c r="L17" s="926">
        <f t="shared" si="5"/>
        <v>13907072918.560781</v>
      </c>
      <c r="M17" s="926">
        <f t="shared" si="5"/>
        <v>13907187918.560781</v>
      </c>
      <c r="N17" s="926">
        <f t="shared" si="5"/>
        <v>13842250816.599243</v>
      </c>
      <c r="O17" s="926">
        <f t="shared" si="5"/>
        <v>14877517346.573578</v>
      </c>
      <c r="P17" s="926">
        <f t="shared" si="5"/>
        <v>14876150322.496655</v>
      </c>
      <c r="Q17" s="926">
        <f t="shared" si="5"/>
        <v>14866418834.535116</v>
      </c>
      <c r="R17" s="926">
        <f>SUM(F17:Q17)</f>
        <v>157137970946.75208</v>
      </c>
    </row>
    <row r="18" spans="2:20">
      <c r="B18" s="929" t="s">
        <v>178</v>
      </c>
      <c r="C18" s="930" t="s">
        <v>179</v>
      </c>
      <c r="D18" s="931">
        <f>'KQKD PET'!E16</f>
        <v>0</v>
      </c>
      <c r="E18" s="931">
        <f>'KQKD PET'!F16+'KQKD HD'!F16</f>
        <v>144569179803.24307</v>
      </c>
      <c r="F18" s="931">
        <f>'KQKD PET'!G16+'KQKD HD'!G16+'KDKD DAY DAI'!G16</f>
        <v>9000000000</v>
      </c>
      <c r="G18" s="931">
        <f>'KQKD PET'!H16+'KQKD HD'!H16+'KDKD DAY DAI'!H16</f>
        <v>7000000000</v>
      </c>
      <c r="H18" s="931">
        <f>'KQKD PET'!I16+'KQKD HD'!I16+'KDKD DAY DAI'!I16</f>
        <v>10000000000</v>
      </c>
      <c r="I18" s="931">
        <f>'KQKD PET'!J16+'KQKD HD'!J16+'KDKD DAY DAI'!J16</f>
        <v>12500000000</v>
      </c>
      <c r="J18" s="931">
        <f>'KQKD PET'!K16+'KQKD HD'!K16+'KDKD DAY DAI'!K16</f>
        <v>12500000000</v>
      </c>
      <c r="K18" s="931">
        <f>'KQKD PET'!L16+'KQKD HD'!L16+'KDKD DAY DAI'!L16</f>
        <v>12500000000</v>
      </c>
      <c r="L18" s="931">
        <f>'KQKD PET'!M16+'KQKD HD'!M16+'KDKD DAY DAI'!M16</f>
        <v>12500000000</v>
      </c>
      <c r="M18" s="931">
        <f>'KQKD PET'!N16+'KQKD HD'!N16+'KDKD DAY DAI'!N16</f>
        <v>12500000000</v>
      </c>
      <c r="N18" s="931">
        <f>'KQKD PET'!O16+'KQKD HD'!O16+'KDKD DAY DAI'!O16</f>
        <v>12500000000</v>
      </c>
      <c r="O18" s="931">
        <f>'KQKD PET'!P16+'KQKD HD'!P16+'KDKD DAY DAI'!P16</f>
        <v>13000000000</v>
      </c>
      <c r="P18" s="931">
        <f>'KQKD PET'!Q16+'KQKD HD'!Q16+'KDKD DAY DAI'!Q16</f>
        <v>13000000000</v>
      </c>
      <c r="Q18" s="931">
        <f>'KQKD PET'!R16+'KQKD HD'!R16+'KDKD DAY DAI'!R16</f>
        <v>13000000000</v>
      </c>
      <c r="R18" s="931">
        <f>SUM(F18:Q18)</f>
        <v>140000000000</v>
      </c>
    </row>
    <row r="19" spans="2:20" s="54" customFormat="1" outlineLevel="1">
      <c r="B19" s="932" t="s">
        <v>180</v>
      </c>
      <c r="C19" s="933" t="s">
        <v>181</v>
      </c>
      <c r="D19" s="922">
        <f>'KQKD PET'!E17</f>
        <v>0</v>
      </c>
      <c r="E19" s="922">
        <f>'KQKD PET'!F17</f>
        <v>13748236145.861044</v>
      </c>
      <c r="F19" s="922">
        <f>'KQKD PET'!G17+'KQKD HD'!G17</f>
        <v>1125000000</v>
      </c>
      <c r="G19" s="922">
        <f>'KQKD PET'!H17+'KQKD HD'!H17</f>
        <v>875000000</v>
      </c>
      <c r="H19" s="922">
        <f>'KQKD PET'!I17+'KQKD HD'!I17</f>
        <v>1250000000</v>
      </c>
      <c r="I19" s="922">
        <f>'KQKD PET'!J17+'KQKD HD'!J17</f>
        <v>1575000000</v>
      </c>
      <c r="J19" s="922">
        <f>'KQKD PET'!K17+'KQKD HD'!K17</f>
        <v>1575000000</v>
      </c>
      <c r="K19" s="922">
        <f>'KQKD PET'!L17+'KQKD HD'!L17</f>
        <v>1575000000</v>
      </c>
      <c r="L19" s="922">
        <f>'KQKD PET'!M17+'KQKD HD'!M17</f>
        <v>1575000000</v>
      </c>
      <c r="M19" s="922">
        <f>'KQKD PET'!N17+'KQKD HD'!N17</f>
        <v>1575000000</v>
      </c>
      <c r="N19" s="922">
        <f>'KQKD PET'!O17+'KQKD HD'!O17</f>
        <v>1575000000</v>
      </c>
      <c r="O19" s="922">
        <f>'KQKD PET'!P17+'KQKD HD'!P17</f>
        <v>1638000000</v>
      </c>
      <c r="P19" s="922">
        <f>'KQKD PET'!Q17+'KQKD HD'!Q17</f>
        <v>1638000000</v>
      </c>
      <c r="Q19" s="922">
        <f>'KQKD PET'!R17+'KQKD HD'!R17</f>
        <v>1638000000</v>
      </c>
      <c r="R19" s="922">
        <f>SUM(F19:Q19)</f>
        <v>17614000000</v>
      </c>
    </row>
    <row r="20" spans="2:20" s="54" customFormat="1" outlineLevel="1">
      <c r="B20" s="932"/>
      <c r="C20" s="933" t="s">
        <v>182</v>
      </c>
      <c r="D20" s="922">
        <f>'KQKD PET'!E18</f>
        <v>0</v>
      </c>
      <c r="E20" s="922">
        <f>'KQKD PET'!F18</f>
        <v>1715398955.2401547</v>
      </c>
      <c r="F20" s="922">
        <f>'KQKD PET'!G18+'KQKD HD'!G18</f>
        <v>267750000</v>
      </c>
      <c r="G20" s="922">
        <f>'KQKD PET'!H18+'KQKD HD'!H18</f>
        <v>208250000</v>
      </c>
      <c r="H20" s="922">
        <f>'KQKD PET'!I18+'KQKD HD'!I18</f>
        <v>297500000</v>
      </c>
      <c r="I20" s="922">
        <f>'KQKD PET'!J18+'KQKD HD'!J18</f>
        <v>372500000</v>
      </c>
      <c r="J20" s="922">
        <f>'KQKD PET'!K18+'KQKD HD'!K18</f>
        <v>372500000</v>
      </c>
      <c r="K20" s="922">
        <f>'KQKD PET'!L18+'KQKD HD'!L18</f>
        <v>372500000</v>
      </c>
      <c r="L20" s="922">
        <f>'KQKD PET'!M18+'KQKD HD'!M18</f>
        <v>372500000</v>
      </c>
      <c r="M20" s="922">
        <f>'KQKD PET'!N18+'KQKD HD'!N18</f>
        <v>372500000</v>
      </c>
      <c r="N20" s="922">
        <f>'KQKD PET'!O18+'KQKD HD'!O18</f>
        <v>372500000</v>
      </c>
      <c r="O20" s="922">
        <f>'KQKD PET'!P18+'KQKD HD'!P18</f>
        <v>1192360000</v>
      </c>
      <c r="P20" s="922">
        <f>'KQKD PET'!Q18+'KQKD HD'!Q18</f>
        <v>1192360000</v>
      </c>
      <c r="Q20" s="922">
        <f>'KQKD PET'!R18+'KQKD HD'!R18</f>
        <v>1192360000</v>
      </c>
      <c r="R20" s="922">
        <f>SUM(F20:Q20)</f>
        <v>6585580000</v>
      </c>
      <c r="T20" s="58"/>
    </row>
    <row r="21" spans="2:20" s="82" customFormat="1">
      <c r="B21" s="934" t="s">
        <v>183</v>
      </c>
      <c r="C21" s="935" t="s">
        <v>184</v>
      </c>
      <c r="D21" s="936">
        <f>'KQKD PET'!E19</f>
        <v>0</v>
      </c>
      <c r="E21" s="936">
        <f>E18/E10</f>
        <v>0.83120280879649</v>
      </c>
      <c r="F21" s="936">
        <f>F18/F10</f>
        <v>0.78157438389956768</v>
      </c>
      <c r="G21" s="936">
        <f t="shared" ref="G21:Q21" si="6">G18/G10</f>
        <v>0.78157438389956768</v>
      </c>
      <c r="H21" s="936">
        <f t="shared" si="6"/>
        <v>0.78157438389956768</v>
      </c>
      <c r="I21" s="936">
        <f>I18/I10</f>
        <v>0.782506289394301</v>
      </c>
      <c r="J21" s="936">
        <f>J18/J10</f>
        <v>0.782506289394301</v>
      </c>
      <c r="K21" s="936">
        <f t="shared" si="6"/>
        <v>0.782506289394301</v>
      </c>
      <c r="L21" s="936">
        <f t="shared" si="6"/>
        <v>0.782506289394301</v>
      </c>
      <c r="M21" s="936">
        <f t="shared" si="6"/>
        <v>0.782506289394301</v>
      </c>
      <c r="N21" s="936">
        <f t="shared" si="6"/>
        <v>0.782506289394301</v>
      </c>
      <c r="O21" s="936">
        <f t="shared" si="6"/>
        <v>0.74995406531349951</v>
      </c>
      <c r="P21" s="936">
        <f t="shared" si="6"/>
        <v>0.74995406531349951</v>
      </c>
      <c r="Q21" s="936">
        <f t="shared" si="6"/>
        <v>0.74995406531349951</v>
      </c>
      <c r="R21" s="936">
        <f>R18/R10</f>
        <v>0.77298848071860982</v>
      </c>
      <c r="S21" s="1096"/>
    </row>
    <row r="22" spans="2:20" ht="25.5">
      <c r="B22" s="1110" t="s">
        <v>185</v>
      </c>
      <c r="C22" s="923" t="s">
        <v>2261</v>
      </c>
      <c r="D22" s="931">
        <f>'KQKD PET'!E20</f>
        <v>0</v>
      </c>
      <c r="E22" s="931">
        <f>'KQKD PET'!F20+'KQKD HD'!F20</f>
        <v>2778989541.8461542</v>
      </c>
      <c r="F22" s="931">
        <f>'KQKD PET'!G20+'KQKD HD'!G20+'KDKD DAY DAI'!G20</f>
        <v>308026922.05015671</v>
      </c>
      <c r="G22" s="931">
        <f>'KQKD PET'!H20+'KQKD HD'!H20+'KDKD DAY DAI'!H20</f>
        <v>238895383.81678861</v>
      </c>
      <c r="H22" s="931">
        <f>'KQKD PET'!I20+'KQKD HD'!I20+'KDKD DAY DAI'!I20</f>
        <v>338114191.16684079</v>
      </c>
      <c r="I22" s="931">
        <f>'KQKD PET'!J20+'KQKD HD'!J20+'KDKD DAY DAI'!J20</f>
        <v>422423758.48285818</v>
      </c>
      <c r="J22" s="931">
        <f>'KQKD PET'!K20+'KQKD HD'!K20+'KDKD DAY DAI'!K20</f>
        <v>421123758.48285818</v>
      </c>
      <c r="K22" s="931">
        <f>'KQKD PET'!L20+'KQKD HD'!L20+'KDKD DAY DAI'!L20</f>
        <v>420782091.48285818</v>
      </c>
      <c r="L22" s="931">
        <f>'KQKD PET'!M20+'KQKD HD'!M20+'KDKD DAY DAI'!M20</f>
        <v>420158758.48285818</v>
      </c>
      <c r="M22" s="931">
        <f>'KQKD PET'!N20+'KQKD HD'!N20+'KDKD DAY DAI'!N20</f>
        <v>420273758.48285818</v>
      </c>
      <c r="N22" s="931">
        <f>'KQKD PET'!O20+'KQKD HD'!O20+'KDKD DAY DAI'!O20</f>
        <v>420008758.48285818</v>
      </c>
      <c r="O22" s="931">
        <f>'KQKD PET'!P20+'KQKD HD'!P20+'KDKD DAY DAI'!P20</f>
        <v>671656557.57407856</v>
      </c>
      <c r="P22" s="931">
        <f>'KQKD PET'!Q20+'KQKD HD'!Q20+'KDKD DAY DAI'!Q20</f>
        <v>670116557.57407856</v>
      </c>
      <c r="Q22" s="931">
        <f>'KQKD PET'!R20+'KQKD HD'!R20+'KDKD DAY DAI'!R20</f>
        <v>670231557.57407856</v>
      </c>
      <c r="R22" s="1386">
        <f>SUM(F22:Q22)</f>
        <v>5421812053.6531706</v>
      </c>
    </row>
    <row r="23" spans="2:20">
      <c r="B23" s="932" t="s">
        <v>187</v>
      </c>
      <c r="C23" s="930" t="s">
        <v>188</v>
      </c>
      <c r="D23" s="931">
        <f>'KQKD PET'!E21</f>
        <v>0</v>
      </c>
      <c r="E23" s="931">
        <f>'KQKD PET'!F21+'KQKD HD'!F21</f>
        <v>1409501660</v>
      </c>
      <c r="F23" s="931">
        <f>'KQKD PET'!G21+'KQKD HD'!G21+'KDKD DAY DAI'!G21</f>
        <v>115678431.81818181</v>
      </c>
      <c r="G23" s="931">
        <f>'KQKD PET'!H21+'KQKD HD'!H21+'KDKD DAY DAI'!H21</f>
        <v>89972113.63636364</v>
      </c>
      <c r="H23" s="931">
        <f>'KQKD PET'!I21+'KQKD HD'!I21+'KDKD DAY DAI'!I21</f>
        <v>128531590.90909091</v>
      </c>
      <c r="I23" s="931">
        <f>'KQKD PET'!J21+'KQKD HD'!J21+'KDKD DAY DAI'!J21</f>
        <v>160712922.07792208</v>
      </c>
      <c r="J23" s="931">
        <f>'KQKD PET'!K21+'KQKD HD'!K21+'KDKD DAY DAI'!K21</f>
        <v>160712922.07792208</v>
      </c>
      <c r="K23" s="931">
        <f>'KQKD PET'!L21+'KQKD HD'!L21+'KDKD DAY DAI'!L21</f>
        <v>160712922.07792208</v>
      </c>
      <c r="L23" s="931">
        <f>'KQKD PET'!M21+'KQKD HD'!M21+'KDKD DAY DAI'!M21</f>
        <v>160712922.07792208</v>
      </c>
      <c r="M23" s="931">
        <f>'KQKD PET'!N21+'KQKD HD'!N21+'KDKD DAY DAI'!N21</f>
        <v>160712922.07792208</v>
      </c>
      <c r="N23" s="931">
        <f>'KQKD PET'!O21+'KQKD HD'!O21+'KDKD DAY DAI'!O21</f>
        <v>160712922.07792208</v>
      </c>
      <c r="O23" s="931">
        <f>'KQKD PET'!P21+'KQKD HD'!P21+'KDKD DAY DAI'!P21</f>
        <v>340096038.96103895</v>
      </c>
      <c r="P23" s="931">
        <f>'KQKD PET'!Q21+'KQKD HD'!Q21+'KDKD DAY DAI'!Q21</f>
        <v>340096038.96103895</v>
      </c>
      <c r="Q23" s="931">
        <f>'KQKD PET'!R21+'KQKD HD'!R21+'KDKD DAY DAI'!R21</f>
        <v>340096038.96103895</v>
      </c>
      <c r="R23" s="1386">
        <f t="shared" si="2"/>
        <v>2318747785.7142859</v>
      </c>
    </row>
    <row r="24" spans="2:20">
      <c r="B24" s="932" t="s">
        <v>189</v>
      </c>
      <c r="C24" s="930" t="s">
        <v>190</v>
      </c>
      <c r="D24" s="931">
        <f>'KQKD PET'!E22</f>
        <v>0</v>
      </c>
      <c r="E24" s="931">
        <f>'KQKD PET'!F22+'KQKD HD'!F22</f>
        <v>6160821040</v>
      </c>
      <c r="F24" s="931">
        <f>'KQKD PET'!G22+'KQKD HD'!G22+'KDKD DAY DAI'!G22</f>
        <v>699596097.03846157</v>
      </c>
      <c r="G24" s="931">
        <f>'KQKD PET'!H22+'KQKD HD'!H22+'KDKD DAY DAI'!H22</f>
        <v>526971758.15384614</v>
      </c>
      <c r="H24" s="931">
        <f>'KQKD PET'!I22+'KQKD HD'!I22+'KDKD DAY DAI'!I22</f>
        <v>790245595.07692313</v>
      </c>
      <c r="I24" s="931">
        <f>'KQKD PET'!J22+'KQKD HD'!J22+'KDKD DAY DAI'!J22</f>
        <v>782977725.96153843</v>
      </c>
      <c r="J24" s="931">
        <f>'KQKD PET'!K22+'KQKD HD'!K22+'KDKD DAY DAI'!K22</f>
        <v>795226879.15384614</v>
      </c>
      <c r="K24" s="931">
        <f>'KQKD PET'!L22+'KQKD HD'!L22+'KDKD DAY DAI'!L22</f>
        <v>800667725.96153843</v>
      </c>
      <c r="L24" s="931">
        <f>'KQKD PET'!M22+'KQKD HD'!M22+'KDKD DAY DAI'!M22</f>
        <v>826201238</v>
      </c>
      <c r="M24" s="931">
        <f>'KQKD PET'!N22+'KQKD HD'!N22+'KDKD DAY DAI'!N22</f>
        <v>826201238</v>
      </c>
      <c r="N24" s="931">
        <f>'KQKD PET'!O22+'KQKD HD'!O22+'KDKD DAY DAI'!O22</f>
        <v>761529136.03846157</v>
      </c>
      <c r="O24" s="931">
        <f>'KQKD PET'!P22+'KQKD HD'!P22+'KDKD DAY DAI'!P22</f>
        <v>865764750.03846157</v>
      </c>
      <c r="P24" s="931">
        <f>'KQKD PET'!Q22+'KQKD HD'!Q22+'KDKD DAY DAI'!Q22</f>
        <v>865937725.96153843</v>
      </c>
      <c r="Q24" s="931">
        <f>'KQKD PET'!R22+'KQKD HD'!R22+'KDKD DAY DAI'!R22</f>
        <v>856091237.99999988</v>
      </c>
      <c r="R24" s="1386">
        <f>SUM(F24:Q24)</f>
        <v>9397411107.3846149</v>
      </c>
      <c r="S24" s="1367">
        <v>9050781100</v>
      </c>
      <c r="T24" s="1367"/>
    </row>
    <row r="25" spans="2:20" s="41" customFormat="1">
      <c r="B25" s="927">
        <v>3.2</v>
      </c>
      <c r="C25" s="928" t="s">
        <v>191</v>
      </c>
      <c r="D25" s="926">
        <f>'KQKD PET'!E23</f>
        <v>0</v>
      </c>
      <c r="E25" s="926">
        <f>'KQKD PET'!F23+'KQKD HD'!F23</f>
        <v>3127900000</v>
      </c>
      <c r="F25" s="926">
        <f t="shared" ref="F25:Q25" si="7">F26</f>
        <v>259100625</v>
      </c>
      <c r="G25" s="926">
        <f t="shared" si="7"/>
        <v>201522708.33333331</v>
      </c>
      <c r="H25" s="926">
        <f t="shared" si="7"/>
        <v>287889583.33333331</v>
      </c>
      <c r="I25" s="926">
        <f t="shared" si="7"/>
        <v>359368750</v>
      </c>
      <c r="J25" s="926">
        <f t="shared" si="7"/>
        <v>359368750</v>
      </c>
      <c r="K25" s="926">
        <f t="shared" si="7"/>
        <v>359368750</v>
      </c>
      <c r="L25" s="926">
        <f t="shared" si="7"/>
        <v>359368750</v>
      </c>
      <c r="M25" s="926">
        <f t="shared" si="7"/>
        <v>359368750</v>
      </c>
      <c r="N25" s="926">
        <f t="shared" si="7"/>
        <v>359368750</v>
      </c>
      <c r="O25" s="926">
        <f t="shared" si="7"/>
        <v>329657033.33333337</v>
      </c>
      <c r="P25" s="926">
        <f t="shared" si="7"/>
        <v>329657033.33333337</v>
      </c>
      <c r="Q25" s="926">
        <f t="shared" si="7"/>
        <v>329657033.33333337</v>
      </c>
      <c r="R25" s="926">
        <f t="shared" si="2"/>
        <v>3893696516.666667</v>
      </c>
      <c r="S25" s="1367">
        <f>S24-R24</f>
        <v>-346630007.38461494</v>
      </c>
      <c r="T25" s="1368"/>
    </row>
    <row r="26" spans="2:20" outlineLevel="1" collapsed="1">
      <c r="B26" s="929"/>
      <c r="C26" s="930" t="s">
        <v>192</v>
      </c>
      <c r="D26" s="931">
        <f>'KQKD PET'!E24</f>
        <v>0</v>
      </c>
      <c r="E26" s="931">
        <f>'KQKD PET'!F24+'KQKD HD'!F24</f>
        <v>3127900000</v>
      </c>
      <c r="F26" s="931">
        <f>'KQKD PET'!G24+'KQKD HD'!G24+'KDKD DAY DAI'!G24</f>
        <v>259100625</v>
      </c>
      <c r="G26" s="931">
        <f>'KQKD PET'!H24+'KQKD HD'!H24+'KDKD DAY DAI'!H24</f>
        <v>201522708.33333331</v>
      </c>
      <c r="H26" s="931">
        <f>'KQKD PET'!I24+'KQKD HD'!I24+'KDKD DAY DAI'!I24</f>
        <v>287889583.33333331</v>
      </c>
      <c r="I26" s="931">
        <f>'KQKD PET'!J24+'KQKD HD'!J24+'KDKD DAY DAI'!J24</f>
        <v>359368750</v>
      </c>
      <c r="J26" s="931">
        <f>'KQKD PET'!K24+'KQKD HD'!K24+'KDKD DAY DAI'!K24</f>
        <v>359368750</v>
      </c>
      <c r="K26" s="931">
        <f>'KQKD PET'!L24+'KQKD HD'!L24+'KDKD DAY DAI'!L24</f>
        <v>359368750</v>
      </c>
      <c r="L26" s="931">
        <f>'KQKD PET'!M24+'KQKD HD'!M24+'KDKD DAY DAI'!M24</f>
        <v>359368750</v>
      </c>
      <c r="M26" s="931">
        <f>'KQKD PET'!N24+'KQKD HD'!N24+'KDKD DAY DAI'!N24</f>
        <v>359368750</v>
      </c>
      <c r="N26" s="931">
        <f>'KQKD PET'!O24+'KQKD HD'!O24+'KDKD DAY DAI'!O24</f>
        <v>359368750</v>
      </c>
      <c r="O26" s="931">
        <f>'KQKD PET'!P24+'KQKD HD'!P24+'KDKD DAY DAI'!P24</f>
        <v>329657033.33333337</v>
      </c>
      <c r="P26" s="931">
        <f>'KQKD PET'!Q24+'KQKD HD'!Q24+'KDKD DAY DAI'!Q24</f>
        <v>329657033.33333337</v>
      </c>
      <c r="Q26" s="931">
        <f>'KQKD PET'!R24+'KQKD HD'!R24+'KDKD DAY DAI'!R24</f>
        <v>329657033.33333337</v>
      </c>
      <c r="R26" s="931">
        <f t="shared" si="2"/>
        <v>3893696516.666667</v>
      </c>
      <c r="S26" s="1367"/>
      <c r="T26" s="1367"/>
    </row>
    <row r="27" spans="2:20" s="41" customFormat="1">
      <c r="B27" s="918">
        <v>4</v>
      </c>
      <c r="C27" s="919" t="s">
        <v>193</v>
      </c>
      <c r="D27" s="920">
        <f>'KQKD PET'!E25</f>
        <v>64684339330</v>
      </c>
      <c r="E27" s="920">
        <f>'KQKD PET'!F25+'KQKD HD'!F25+126341842</f>
        <v>15881292357.91078</v>
      </c>
      <c r="F27" s="920">
        <f t="shared" ref="F27:Q27" si="8">F10-F16</f>
        <v>1132816674.0931988</v>
      </c>
      <c r="G27" s="920">
        <f>G10-G16</f>
        <v>898919286.05966854</v>
      </c>
      <c r="H27" s="920">
        <f t="shared" si="8"/>
        <v>1249906539.5138111</v>
      </c>
      <c r="I27" s="920">
        <f t="shared" si="8"/>
        <v>1748829343.4776802</v>
      </c>
      <c r="J27" s="920">
        <f t="shared" si="8"/>
        <v>1737880190.2853718</v>
      </c>
      <c r="K27" s="920">
        <f t="shared" si="8"/>
        <v>1732781010.4776802</v>
      </c>
      <c r="L27" s="920">
        <f t="shared" si="8"/>
        <v>1707870831.4392185</v>
      </c>
      <c r="M27" s="920">
        <f t="shared" si="8"/>
        <v>1707755831.4392185</v>
      </c>
      <c r="N27" s="920">
        <f t="shared" si="8"/>
        <v>1772692933.4007568</v>
      </c>
      <c r="O27" s="920">
        <f t="shared" si="8"/>
        <v>2127220620.0930882</v>
      </c>
      <c r="P27" s="920">
        <f t="shared" si="8"/>
        <v>2128587644.1700115</v>
      </c>
      <c r="Q27" s="920">
        <f t="shared" si="8"/>
        <v>2138319132.1315498</v>
      </c>
      <c r="R27" s="920">
        <f>SUM(F27:Q27)</f>
        <v>20083580036.581257</v>
      </c>
      <c r="S27" s="1368">
        <f>(R29+R33+R40)/R28</f>
        <v>208875731492.3299</v>
      </c>
      <c r="T27" s="1368" t="e">
        <f>S27/T10</f>
        <v>#DIV/0!</v>
      </c>
    </row>
    <row r="28" spans="2:20" s="82" customFormat="1">
      <c r="B28" s="937" t="s">
        <v>194</v>
      </c>
      <c r="C28" s="935" t="s">
        <v>195</v>
      </c>
      <c r="D28" s="936">
        <f>'KQKD PET'!E26</f>
        <v>0</v>
      </c>
      <c r="E28" s="936">
        <f>E27/E10</f>
        <v>9.130974411821037E-2</v>
      </c>
      <c r="F28" s="936">
        <f>F27/F10</f>
        <v>9.8375610458394352E-2</v>
      </c>
      <c r="G28" s="936">
        <f>G27/G10</f>
        <v>0.10036746959678924</v>
      </c>
      <c r="H28" s="936">
        <f t="shared" ref="H28:R28" si="9">H27/H10</f>
        <v>9.7689493355254758E-2</v>
      </c>
      <c r="I28" s="936">
        <f>I27/I10</f>
        <v>0.10947759682788728</v>
      </c>
      <c r="J28" s="936">
        <f t="shared" si="9"/>
        <v>0.10879217432896544</v>
      </c>
      <c r="K28" s="936">
        <f t="shared" si="9"/>
        <v>0.10847296310734375</v>
      </c>
      <c r="L28" s="936">
        <f t="shared" si="9"/>
        <v>0.10691357336594101</v>
      </c>
      <c r="M28" s="936">
        <f t="shared" si="9"/>
        <v>0.10690637430807857</v>
      </c>
      <c r="N28" s="936">
        <f t="shared" si="9"/>
        <v>0.110971469564074</v>
      </c>
      <c r="O28" s="936">
        <f t="shared" si="9"/>
        <v>0.12271675014288576</v>
      </c>
      <c r="P28" s="936">
        <f t="shared" si="9"/>
        <v>0.12279561208626039</v>
      </c>
      <c r="Q28" s="936">
        <f t="shared" si="9"/>
        <v>0.12335700969843769</v>
      </c>
      <c r="R28" s="936">
        <f t="shared" si="9"/>
        <v>0.11088840014191106</v>
      </c>
      <c r="S28" s="1369">
        <f>S27/12</f>
        <v>17406310957.694157</v>
      </c>
      <c r="T28" s="1370" t="e">
        <f>T27/0.85</f>
        <v>#DIV/0!</v>
      </c>
    </row>
    <row r="29" spans="2:20" s="41" customFormat="1">
      <c r="B29" s="927">
        <v>5</v>
      </c>
      <c r="C29" s="928" t="s">
        <v>196</v>
      </c>
      <c r="D29" s="926">
        <f>'KQKD PET'!E27</f>
        <v>0</v>
      </c>
      <c r="E29" s="926">
        <f>'KQKD PET'!F27+'KQKD HD'!F27</f>
        <v>11547786451</v>
      </c>
      <c r="F29" s="926">
        <f t="shared" ref="F29:Q29" si="10">F30+F31+F32</f>
        <v>983270292.07222223</v>
      </c>
      <c r="G29" s="926">
        <f t="shared" si="10"/>
        <v>970092470.73888898</v>
      </c>
      <c r="H29" s="926">
        <f t="shared" si="10"/>
        <v>946102015.73888874</v>
      </c>
      <c r="I29" s="926">
        <f t="shared" si="10"/>
        <v>985198821.96111107</v>
      </c>
      <c r="J29" s="926">
        <f t="shared" si="10"/>
        <v>995169981.25229883</v>
      </c>
      <c r="K29" s="926">
        <f t="shared" si="10"/>
        <v>1029384282.2101533</v>
      </c>
      <c r="L29" s="926">
        <f t="shared" si="10"/>
        <v>1031294034.3212645</v>
      </c>
      <c r="M29" s="926">
        <f t="shared" si="10"/>
        <v>1038430056.6545978</v>
      </c>
      <c r="N29" s="926">
        <f t="shared" si="10"/>
        <v>1092620660.4323754</v>
      </c>
      <c r="O29" s="926">
        <f t="shared" si="10"/>
        <v>1084198349.6545978</v>
      </c>
      <c r="P29" s="926">
        <f t="shared" si="10"/>
        <v>1124733981.6545978</v>
      </c>
      <c r="Q29" s="926">
        <f t="shared" si="10"/>
        <v>1120582969.5434866</v>
      </c>
      <c r="R29" s="926">
        <f>SUM(F29:Q29)</f>
        <v>12401077916.234486</v>
      </c>
      <c r="S29" s="1368">
        <f>R29+R33</f>
        <v>16957340236.721554</v>
      </c>
      <c r="T29" s="1371" t="e">
        <f>T28/12</f>
        <v>#DIV/0!</v>
      </c>
    </row>
    <row r="30" spans="2:20" collapsed="1">
      <c r="B30" s="929">
        <v>5.0999999999999996</v>
      </c>
      <c r="C30" s="923" t="s">
        <v>197</v>
      </c>
      <c r="D30" s="931">
        <f>'KQKD PET'!E28</f>
        <v>0</v>
      </c>
      <c r="E30" s="931">
        <f>'KQKD PET'!F28+'KQKD HD'!F28</f>
        <v>3749845944</v>
      </c>
      <c r="F30" s="931">
        <f>'KQKD PET'!G28+'KQKD HD'!G28+'KDKD DAY DAI'!G28</f>
        <v>296914317.33333331</v>
      </c>
      <c r="G30" s="931">
        <f>'KQKD PET'!H28+'KQKD HD'!H28+'KDKD DAY DAI'!H28</f>
        <v>294603662.33333331</v>
      </c>
      <c r="H30" s="931">
        <f>'KQKD PET'!I28+'KQKD HD'!I28+'KDKD DAY DAI'!I28</f>
        <v>282254749.33333331</v>
      </c>
      <c r="I30" s="931">
        <f>'KQKD PET'!J28+'KQKD HD'!J28+'KDKD DAY DAI'!J28</f>
        <v>305060166.33333331</v>
      </c>
      <c r="J30" s="931">
        <f>'KQKD PET'!K28+'KQKD HD'!K28+'KDKD DAY DAI'!K28</f>
        <v>289775491.33333331</v>
      </c>
      <c r="K30" s="931">
        <f>'KQKD PET'!L28+'KQKD HD'!L28+'KDKD DAY DAI'!L28</f>
        <v>305322666.33333331</v>
      </c>
      <c r="L30" s="931">
        <f>'KQKD PET'!M28+'KQKD HD'!M28+'KDKD DAY DAI'!M28</f>
        <v>298077765.33333331</v>
      </c>
      <c r="M30" s="931">
        <f>'KQKD PET'!N28+'KQKD HD'!N28+'KDKD DAY DAI'!N28</f>
        <v>298077765.33333331</v>
      </c>
      <c r="N30" s="931">
        <f>'KQKD PET'!O28+'KQKD HD'!O28+'KDKD DAY DAI'!O28</f>
        <v>304968925.33333331</v>
      </c>
      <c r="O30" s="931">
        <f>'KQKD PET'!P28+'KQKD HD'!P28+'KDKD DAY DAI'!P28</f>
        <v>290167159.33333331</v>
      </c>
      <c r="P30" s="931">
        <f>'KQKD PET'!Q28+'KQKD HD'!Q28+'KDKD DAY DAI'!Q28</f>
        <v>305322666.33333331</v>
      </c>
      <c r="Q30" s="931">
        <f>'KQKD PET'!R28+'KQKD HD'!R28+'KDKD DAY DAI'!R28</f>
        <v>298077765.33333331</v>
      </c>
      <c r="R30" s="931">
        <f>SUM(F30:Q30)</f>
        <v>3568623100.0000005</v>
      </c>
    </row>
    <row r="31" spans="2:20">
      <c r="B31" s="929">
        <v>5.2</v>
      </c>
      <c r="C31" s="923" t="s">
        <v>132</v>
      </c>
      <c r="D31" s="931">
        <f>'KQKD PET'!E29</f>
        <v>0</v>
      </c>
      <c r="E31" s="931">
        <f>'KQKD PET'!F29+'KQKD HD'!F29</f>
        <v>5585152224</v>
      </c>
      <c r="F31" s="931">
        <f>'KQKD PET'!G29+'KQKD HD'!G29</f>
        <v>461679352</v>
      </c>
      <c r="G31" s="931">
        <f>'KQKD PET'!H29+'KQKD HD'!H29</f>
        <v>461679352</v>
      </c>
      <c r="H31" s="931">
        <f>'KQKD PET'!I29+'KQKD HD'!I29</f>
        <v>461679352</v>
      </c>
      <c r="I31" s="931">
        <f>'KQKD PET'!J29+'KQKD HD'!J29</f>
        <v>461679352</v>
      </c>
      <c r="J31" s="931">
        <f>'KQKD PET'!K29+'KQKD HD'!K29</f>
        <v>461679352</v>
      </c>
      <c r="K31" s="931">
        <f>'KQKD PET'!L29+'KQKD HD'!L29</f>
        <v>461679352</v>
      </c>
      <c r="L31" s="931">
        <f>'KQKD PET'!M29+'KQKD HD'!M29</f>
        <v>461679352</v>
      </c>
      <c r="M31" s="931">
        <f>'KQKD PET'!N29+'KQKD HD'!N29</f>
        <v>461679352</v>
      </c>
      <c r="N31" s="931">
        <f>'KQKD PET'!O29+'KQKD HD'!O29</f>
        <v>461679352</v>
      </c>
      <c r="O31" s="931">
        <f>'KQKD PET'!P29+'KQKD HD'!P29</f>
        <v>461679352</v>
      </c>
      <c r="P31" s="931">
        <f>'KQKD PET'!Q29+'KQKD HD'!Q29</f>
        <v>461679352</v>
      </c>
      <c r="Q31" s="931">
        <f>'KQKD PET'!R29+'KQKD HD'!R29</f>
        <v>461679352</v>
      </c>
      <c r="R31" s="931">
        <f t="shared" si="2"/>
        <v>5540152224</v>
      </c>
    </row>
    <row r="32" spans="2:20" ht="25.5">
      <c r="B32" s="209">
        <v>5.3</v>
      </c>
      <c r="C32" s="923" t="s">
        <v>198</v>
      </c>
      <c r="D32" s="931">
        <f>'KQKD PET'!E30</f>
        <v>0</v>
      </c>
      <c r="E32" s="931">
        <f>'KQKD PET'!F30+'KQKD HD'!F30</f>
        <v>2212788283</v>
      </c>
      <c r="F32" s="931">
        <f>'KQKD PET'!G30+'KQKD HD'!G30+'KDKD DAY DAI'!G30</f>
        <v>224676622.73888892</v>
      </c>
      <c r="G32" s="931">
        <f>'KQKD PET'!H30+'KQKD HD'!H30+'KDKD DAY DAI'!H30</f>
        <v>213809456.40555567</v>
      </c>
      <c r="H32" s="931">
        <f>'KQKD PET'!I30+'KQKD HD'!I30+'KDKD DAY DAI'!I30</f>
        <v>202167914.40555543</v>
      </c>
      <c r="I32" s="931">
        <f>'KQKD PET'!J30+'KQKD HD'!J30+'KDKD DAY DAI'!J30</f>
        <v>218459303.62777776</v>
      </c>
      <c r="J32" s="931">
        <f>'KQKD PET'!K30+'KQKD HD'!K30+'KDKD DAY DAI'!K30</f>
        <v>243715137.91896552</v>
      </c>
      <c r="K32" s="931">
        <f>'KQKD PET'!L30+'KQKD HD'!L30+'KDKD DAY DAI'!L30</f>
        <v>262382263.87682003</v>
      </c>
      <c r="L32" s="931">
        <f>'KQKD PET'!M30+'KQKD HD'!M30+'KDKD DAY DAI'!M30</f>
        <v>271536916.98793119</v>
      </c>
      <c r="M32" s="931">
        <f>'KQKD PET'!N30+'KQKD HD'!N30+'KDKD DAY DAI'!N30</f>
        <v>278672939.32126445</v>
      </c>
      <c r="N32" s="931">
        <f>'KQKD PET'!O30+'KQKD HD'!O30+'KDKD DAY DAI'!O30</f>
        <v>325972383.09904212</v>
      </c>
      <c r="O32" s="931">
        <f>'KQKD PET'!P30+'KQKD HD'!P30+'KDKD DAY DAI'!P30</f>
        <v>332351838.32126445</v>
      </c>
      <c r="P32" s="931">
        <f>'KQKD PET'!Q30+'KQKD HD'!Q30+'KDKD DAY DAI'!Q30</f>
        <v>357731963.32126445</v>
      </c>
      <c r="Q32" s="931">
        <f>'KQKD PET'!R30+'KQKD HD'!R30+'KDKD DAY DAI'!R30</f>
        <v>360825852.21015328</v>
      </c>
      <c r="R32" s="931">
        <f t="shared" si="2"/>
        <v>3292302592.2344828</v>
      </c>
    </row>
    <row r="33" spans="2:19" s="41" customFormat="1">
      <c r="B33" s="927">
        <v>6</v>
      </c>
      <c r="C33" s="925" t="s">
        <v>199</v>
      </c>
      <c r="D33" s="926">
        <f>'KQKD PET'!E31</f>
        <v>0</v>
      </c>
      <c r="E33" s="926">
        <f>'KQKD PET'!F31+'KQKD HD'!F31</f>
        <v>7149747131</v>
      </c>
      <c r="F33" s="1385">
        <f>'KQKD PET'!G31+'KQKD HD'!G31</f>
        <v>377484612.26281112</v>
      </c>
      <c r="G33" s="1385">
        <f>'KQKD PET'!H31+'KQKD HD'!H31</f>
        <v>377484612.26281112</v>
      </c>
      <c r="H33" s="1385">
        <f>'KQKD PET'!I31+'KQKD HD'!I31</f>
        <v>374920976.26281112</v>
      </c>
      <c r="I33" s="1385">
        <f>'KQKD PET'!J31+'KQKD HD'!J31</f>
        <v>374920976.26281112</v>
      </c>
      <c r="J33" s="1385">
        <f>'KQKD PET'!K31+'KQKD HD'!K31</f>
        <v>374920976.26281112</v>
      </c>
      <c r="K33" s="1385">
        <f>'KQKD PET'!L31+'KQKD HD'!L31</f>
        <v>374920976.26281112</v>
      </c>
      <c r="L33" s="1385">
        <f>'KQKD PET'!M31+'KQKD HD'!M31</f>
        <v>374920976.26281112</v>
      </c>
      <c r="M33" s="1385">
        <f>'KQKD PET'!N31+'KQKD HD'!N31</f>
        <v>374920976.26281112</v>
      </c>
      <c r="N33" s="1385">
        <f>'KQKD PET'!O31+'KQKD HD'!O31</f>
        <v>374920976.26281112</v>
      </c>
      <c r="O33" s="1385">
        <f>'KQKD PET'!P31+'KQKD HD'!P31</f>
        <v>392282087.37392223</v>
      </c>
      <c r="P33" s="1385">
        <f>'KQKD PET'!Q31+'KQKD HD'!Q31</f>
        <v>392282087.37392223</v>
      </c>
      <c r="Q33" s="1385">
        <f>'KQKD PET'!R31+'KQKD HD'!R31</f>
        <v>392282087.37392223</v>
      </c>
      <c r="R33" s="1385">
        <f t="shared" si="2"/>
        <v>4556262320.4870672</v>
      </c>
    </row>
    <row r="34" spans="2:19" s="41" customFormat="1" collapsed="1">
      <c r="B34" s="918">
        <v>7</v>
      </c>
      <c r="C34" s="919" t="s">
        <v>200</v>
      </c>
      <c r="D34" s="920">
        <f>'KQKD PET'!E32</f>
        <v>64684339330</v>
      </c>
      <c r="E34" s="920">
        <f>'KQKD PET'!F32+'KQKD HD'!F32+126341842</f>
        <v>-2816241224.08922</v>
      </c>
      <c r="F34" s="920">
        <f t="shared" ref="F34:Q34" si="11">F27-F29-F33</f>
        <v>-227938230.24183458</v>
      </c>
      <c r="G34" s="920">
        <f t="shared" si="11"/>
        <v>-448657796.94203156</v>
      </c>
      <c r="H34" s="920">
        <f t="shared" si="11"/>
        <v>-71116452.487888753</v>
      </c>
      <c r="I34" s="920">
        <f t="shared" si="11"/>
        <v>388709545.25375801</v>
      </c>
      <c r="J34" s="920">
        <f t="shared" si="11"/>
        <v>367789232.77026182</v>
      </c>
      <c r="K34" s="920">
        <f t="shared" si="11"/>
        <v>328475752.00471574</v>
      </c>
      <c r="L34" s="920">
        <f t="shared" si="11"/>
        <v>301655820.85514289</v>
      </c>
      <c r="M34" s="920">
        <f t="shared" si="11"/>
        <v>294404798.52180964</v>
      </c>
      <c r="N34" s="920">
        <f t="shared" si="11"/>
        <v>305151296.70557028</v>
      </c>
      <c r="O34" s="920">
        <f t="shared" si="11"/>
        <v>650740183.06456816</v>
      </c>
      <c r="P34" s="920">
        <f t="shared" si="11"/>
        <v>611571575.14149153</v>
      </c>
      <c r="Q34" s="920">
        <f t="shared" si="11"/>
        <v>625454075.21414101</v>
      </c>
      <c r="R34" s="920">
        <f t="shared" si="2"/>
        <v>3126239799.859704</v>
      </c>
    </row>
    <row r="35" spans="2:19" s="82" customFormat="1">
      <c r="B35" s="937" t="s">
        <v>201</v>
      </c>
      <c r="C35" s="935" t="s">
        <v>202</v>
      </c>
      <c r="D35" s="936">
        <f>'KQKD PET'!E33</f>
        <v>0</v>
      </c>
      <c r="E35" s="936">
        <f t="shared" ref="E35:R35" si="12">E34/E10</f>
        <v>-1.6192023907843415E-2</v>
      </c>
      <c r="F35" s="936">
        <f t="shared" si="12"/>
        <v>-1.9794520207602185E-2</v>
      </c>
      <c r="G35" s="936">
        <f t="shared" si="12"/>
        <v>-5.0094205889529383E-2</v>
      </c>
      <c r="H35" s="936">
        <f t="shared" si="12"/>
        <v>-5.5582797538344534E-3</v>
      </c>
      <c r="I35" s="936">
        <f t="shared" si="12"/>
        <v>2.4333413112693145E-2</v>
      </c>
      <c r="J35" s="936">
        <f t="shared" si="12"/>
        <v>2.3023791025138754E-2</v>
      </c>
      <c r="K35" s="936">
        <f t="shared" si="12"/>
        <v>2.0562747348577021E-2</v>
      </c>
      <c r="L35" s="936">
        <f t="shared" si="12"/>
        <v>1.8883806164123988E-2</v>
      </c>
      <c r="M35" s="936">
        <f t="shared" si="12"/>
        <v>1.8429888517694244E-2</v>
      </c>
      <c r="N35" s="936">
        <f t="shared" si="12"/>
        <v>1.9102624711114815E-2</v>
      </c>
      <c r="O35" s="936">
        <f t="shared" si="12"/>
        <v>3.7540403519394139E-2</v>
      </c>
      <c r="P35" s="936">
        <f t="shared" si="12"/>
        <v>3.5280814539041687E-2</v>
      </c>
      <c r="Q35" s="936">
        <f t="shared" si="12"/>
        <v>3.6081678951826179E-2</v>
      </c>
      <c r="R35" s="936">
        <f t="shared" si="12"/>
        <v>1.726105252325431E-2</v>
      </c>
      <c r="S35" s="1096"/>
    </row>
    <row r="36" spans="2:19" s="41" customFormat="1">
      <c r="B36" s="927">
        <v>8</v>
      </c>
      <c r="C36" s="925" t="s">
        <v>203</v>
      </c>
      <c r="D36" s="926">
        <f>'KQKD PET'!E34</f>
        <v>0</v>
      </c>
      <c r="E36" s="926">
        <f>'KQKD PET'!F34+'KQKD HD'!F34</f>
        <v>0</v>
      </c>
      <c r="F36" s="926">
        <f t="shared" ref="F36:Q36" si="13">F37+F38+F39</f>
        <v>0</v>
      </c>
      <c r="G36" s="926">
        <f t="shared" si="13"/>
        <v>0</v>
      </c>
      <c r="H36" s="926">
        <f t="shared" si="13"/>
        <v>0</v>
      </c>
      <c r="I36" s="926">
        <f t="shared" si="13"/>
        <v>0</v>
      </c>
      <c r="J36" s="926">
        <f t="shared" si="13"/>
        <v>0</v>
      </c>
      <c r="K36" s="926">
        <f t="shared" si="13"/>
        <v>0</v>
      </c>
      <c r="L36" s="926">
        <f t="shared" si="13"/>
        <v>0</v>
      </c>
      <c r="M36" s="926">
        <f t="shared" si="13"/>
        <v>0</v>
      </c>
      <c r="N36" s="926">
        <f t="shared" si="13"/>
        <v>0</v>
      </c>
      <c r="O36" s="926">
        <f t="shared" si="13"/>
        <v>0</v>
      </c>
      <c r="P36" s="926">
        <f t="shared" si="13"/>
        <v>0</v>
      </c>
      <c r="Q36" s="926">
        <f t="shared" si="13"/>
        <v>0</v>
      </c>
      <c r="R36" s="926">
        <f t="shared" si="2"/>
        <v>0</v>
      </c>
    </row>
    <row r="37" spans="2:19" outlineLevel="1" collapsed="1">
      <c r="B37" s="929">
        <v>8.1</v>
      </c>
      <c r="C37" s="923" t="s">
        <v>204</v>
      </c>
      <c r="D37" s="931">
        <f>'KQKD PET'!E35</f>
        <v>0</v>
      </c>
      <c r="E37" s="931">
        <f>'KQKD PET'!F35+'KQKD HD'!F35</f>
        <v>0</v>
      </c>
      <c r="F37" s="931">
        <f>'KQKD PET'!G35+'KQKD HD'!G35+'KDKD DAY DAI'!G35</f>
        <v>0</v>
      </c>
      <c r="G37" s="931">
        <f>'KQKD PET'!H35+'KQKD HD'!H35+'KDKD DAY DAI'!H35</f>
        <v>0</v>
      </c>
      <c r="H37" s="931">
        <f>'KQKD PET'!I35+'KQKD HD'!I35+'KDKD DAY DAI'!I35</f>
        <v>0</v>
      </c>
      <c r="I37" s="931">
        <f>'KQKD PET'!J35+'KQKD HD'!J35+'KDKD DAY DAI'!J35</f>
        <v>0</v>
      </c>
      <c r="J37" s="931">
        <f>'KQKD PET'!K35+'KQKD HD'!K35+'KDKD DAY DAI'!K35</f>
        <v>0</v>
      </c>
      <c r="K37" s="931">
        <f>'KQKD PET'!L35+'KQKD HD'!L35+'KDKD DAY DAI'!L35</f>
        <v>0</v>
      </c>
      <c r="L37" s="931">
        <f>'KQKD PET'!M35+'KQKD HD'!M35+'KDKD DAY DAI'!M35</f>
        <v>0</v>
      </c>
      <c r="M37" s="931">
        <f>'KQKD PET'!N35+'KQKD HD'!N35+'KDKD DAY DAI'!N35</f>
        <v>0</v>
      </c>
      <c r="N37" s="931">
        <f>'KQKD PET'!O35+'KQKD HD'!O35+'KDKD DAY DAI'!O35</f>
        <v>0</v>
      </c>
      <c r="O37" s="931">
        <f>'KQKD PET'!P35+'KQKD HD'!P35+'KDKD DAY DAI'!P35</f>
        <v>0</v>
      </c>
      <c r="P37" s="931">
        <f>'KQKD PET'!Q35+'KQKD HD'!Q35+'KDKD DAY DAI'!Q35</f>
        <v>0</v>
      </c>
      <c r="Q37" s="931">
        <f>'KQKD PET'!R35+'KQKD HD'!R35+'KDKD DAY DAI'!R35</f>
        <v>0</v>
      </c>
      <c r="R37" s="931">
        <f t="shared" si="2"/>
        <v>0</v>
      </c>
    </row>
    <row r="38" spans="2:19" outlineLevel="1">
      <c r="B38" s="929">
        <v>8.1999999999999993</v>
      </c>
      <c r="C38" s="923" t="s">
        <v>205</v>
      </c>
      <c r="D38" s="931">
        <f>'KQKD PET'!E36</f>
        <v>0</v>
      </c>
      <c r="E38" s="931">
        <f>'KQKD PET'!F36+'KQKD HD'!F36</f>
        <v>0</v>
      </c>
      <c r="F38" s="931">
        <f>'KQKD PET'!G36+'KQKD HD'!G36+'KDKD DAY DAI'!G36</f>
        <v>0</v>
      </c>
      <c r="G38" s="931">
        <f>'KQKD PET'!H36+'KQKD HD'!H36+'KDKD DAY DAI'!H36</f>
        <v>0</v>
      </c>
      <c r="H38" s="931">
        <f>'KQKD PET'!I36+'KQKD HD'!I36+'KDKD DAY DAI'!I36</f>
        <v>0</v>
      </c>
      <c r="I38" s="931">
        <f>'KQKD PET'!J36+'KQKD HD'!J36+'KDKD DAY DAI'!J36</f>
        <v>0</v>
      </c>
      <c r="J38" s="931">
        <f>'KQKD PET'!K36+'KQKD HD'!K36+'KDKD DAY DAI'!K36</f>
        <v>0</v>
      </c>
      <c r="K38" s="931">
        <f>'KQKD PET'!L36+'KQKD HD'!L36+'KDKD DAY DAI'!L36</f>
        <v>0</v>
      </c>
      <c r="L38" s="931">
        <f>'KQKD PET'!M36+'KQKD HD'!M36+'KDKD DAY DAI'!M36</f>
        <v>0</v>
      </c>
      <c r="M38" s="931">
        <f>'KQKD PET'!N36+'KQKD HD'!N36+'KDKD DAY DAI'!N36</f>
        <v>0</v>
      </c>
      <c r="N38" s="931">
        <f>'KQKD PET'!O36+'KQKD HD'!O36+'KDKD DAY DAI'!O36</f>
        <v>0</v>
      </c>
      <c r="O38" s="931">
        <f>'KQKD PET'!P36+'KQKD HD'!P36+'KDKD DAY DAI'!P36</f>
        <v>0</v>
      </c>
      <c r="P38" s="931">
        <f>'KQKD PET'!Q36+'KQKD HD'!Q36+'KDKD DAY DAI'!Q36</f>
        <v>0</v>
      </c>
      <c r="Q38" s="931">
        <f>'KQKD PET'!R36+'KQKD HD'!R36+'KDKD DAY DAI'!R36</f>
        <v>0</v>
      </c>
      <c r="R38" s="931">
        <f t="shared" si="2"/>
        <v>0</v>
      </c>
    </row>
    <row r="39" spans="2:19" outlineLevel="1">
      <c r="B39" s="929">
        <v>83</v>
      </c>
      <c r="C39" s="923" t="s">
        <v>206</v>
      </c>
      <c r="D39" s="931">
        <f>'KQKD PET'!E37</f>
        <v>0</v>
      </c>
      <c r="E39" s="931">
        <f>'KQKD PET'!F37+'KQKD HD'!F37</f>
        <v>0</v>
      </c>
      <c r="F39" s="931">
        <f>'KQKD PET'!G37+'KQKD HD'!G37+'KDKD DAY DAI'!G37</f>
        <v>0</v>
      </c>
      <c r="G39" s="931">
        <f>'KQKD PET'!H37+'KQKD HD'!H37+'KDKD DAY DAI'!H37</f>
        <v>0</v>
      </c>
      <c r="H39" s="931">
        <f>'KQKD PET'!I37+'KQKD HD'!I37+'KDKD DAY DAI'!I37</f>
        <v>0</v>
      </c>
      <c r="I39" s="931">
        <f>'KQKD PET'!J37+'KQKD HD'!J37+'KDKD DAY DAI'!J37</f>
        <v>0</v>
      </c>
      <c r="J39" s="931">
        <f>'KQKD PET'!K37+'KQKD HD'!K37+'KDKD DAY DAI'!K37</f>
        <v>0</v>
      </c>
      <c r="K39" s="931">
        <f>'KQKD PET'!L37+'KQKD HD'!L37+'KDKD DAY DAI'!L37</f>
        <v>0</v>
      </c>
      <c r="L39" s="931">
        <f>'KQKD PET'!M37+'KQKD HD'!M37+'KDKD DAY DAI'!M37</f>
        <v>0</v>
      </c>
      <c r="M39" s="931">
        <f>'KQKD PET'!N37+'KQKD HD'!N37+'KDKD DAY DAI'!N37</f>
        <v>0</v>
      </c>
      <c r="N39" s="931">
        <f>'KQKD PET'!O37+'KQKD HD'!O37+'KDKD DAY DAI'!O37</f>
        <v>0</v>
      </c>
      <c r="O39" s="931">
        <f>'KQKD PET'!P37+'KQKD HD'!P37+'KDKD DAY DAI'!P37</f>
        <v>0</v>
      </c>
      <c r="P39" s="931">
        <f>'KQKD PET'!Q37+'KQKD HD'!Q37+'KDKD DAY DAI'!Q37</f>
        <v>0</v>
      </c>
      <c r="Q39" s="931">
        <f>'KQKD PET'!R37+'KQKD HD'!R37+'KDKD DAY DAI'!R37</f>
        <v>0</v>
      </c>
      <c r="R39" s="931">
        <f t="shared" si="2"/>
        <v>0</v>
      </c>
    </row>
    <row r="40" spans="2:19" s="41" customFormat="1">
      <c r="B40" s="927">
        <v>9</v>
      </c>
      <c r="C40" s="925" t="s">
        <v>207</v>
      </c>
      <c r="D40" s="926">
        <f>'KQKD PET'!E38</f>
        <v>0</v>
      </c>
      <c r="E40" s="926">
        <f>'KQKD PET'!F38+'KQKD HD'!F38</f>
        <v>3919574163</v>
      </c>
      <c r="F40" s="926">
        <f t="shared" ref="F40:Q40" si="14">F41+F42+F43</f>
        <v>551489225.9685992</v>
      </c>
      <c r="G40" s="926">
        <f t="shared" si="14"/>
        <v>485344775.63526577</v>
      </c>
      <c r="H40" s="926">
        <f t="shared" si="14"/>
        <v>514559412.30193239</v>
      </c>
      <c r="I40" s="926">
        <f t="shared" si="14"/>
        <v>519391252.74637687</v>
      </c>
      <c r="J40" s="926">
        <f t="shared" si="14"/>
        <v>500916290.24637687</v>
      </c>
      <c r="K40" s="926">
        <f t="shared" si="14"/>
        <v>663703196.49082148</v>
      </c>
      <c r="L40" s="926">
        <f t="shared" si="14"/>
        <v>488476334.29082137</v>
      </c>
      <c r="M40" s="926">
        <f t="shared" si="14"/>
        <v>518851334.09082139</v>
      </c>
      <c r="N40" s="926">
        <f t="shared" si="14"/>
        <v>497541535.79082137</v>
      </c>
      <c r="O40" s="926">
        <f t="shared" si="14"/>
        <v>479061515.12415469</v>
      </c>
      <c r="P40" s="926">
        <f t="shared" si="14"/>
        <v>494598239.12415469</v>
      </c>
      <c r="Q40" s="926">
        <f t="shared" si="14"/>
        <v>490622345.12415469</v>
      </c>
      <c r="R40" s="926">
        <f>SUM(F40:Q40)</f>
        <v>6204555456.9343014</v>
      </c>
      <c r="S40" s="23">
        <v>6204555456.9343004</v>
      </c>
    </row>
    <row r="41" spans="2:19" collapsed="1">
      <c r="B41" s="929">
        <v>9.1</v>
      </c>
      <c r="C41" s="930" t="s">
        <v>204</v>
      </c>
      <c r="D41" s="931">
        <f>'KQKD PET'!E39</f>
        <v>0</v>
      </c>
      <c r="E41" s="931">
        <f>'KQKD PET'!F39+'KQKD HD'!F39</f>
        <v>2289784061</v>
      </c>
      <c r="F41" s="931">
        <f>'KQKD PET'!G39+'KQKD HD'!G39</f>
        <v>324799137.66666669</v>
      </c>
      <c r="G41" s="931">
        <f>'KQKD PET'!H39+'KQKD HD'!H39</f>
        <v>325691015.66666669</v>
      </c>
      <c r="H41" s="931">
        <f>'KQKD PET'!I39+'KQKD HD'!I39</f>
        <v>309654659.66666669</v>
      </c>
      <c r="I41" s="931">
        <f>'KQKD PET'!J39+'KQKD HD'!J39</f>
        <v>332723245.66666669</v>
      </c>
      <c r="J41" s="931">
        <f>'KQKD PET'!K39+'KQKD HD'!K39</f>
        <v>319935783.66666669</v>
      </c>
      <c r="K41" s="931">
        <f>'KQKD PET'!L39+'KQKD HD'!L39</f>
        <v>333028245.66666669</v>
      </c>
      <c r="L41" s="931">
        <f>'KQKD PET'!M39+'KQKD HD'!M39</f>
        <v>325801383.66666669</v>
      </c>
      <c r="M41" s="931">
        <f>'KQKD PET'!N39+'KQKD HD'!N39</f>
        <v>325801383.66666669</v>
      </c>
      <c r="N41" s="931">
        <f>'KQKD PET'!O39+'KQKD HD'!O39</f>
        <v>333409875.66666669</v>
      </c>
      <c r="O41" s="931">
        <f>'KQKD PET'!P39+'KQKD HD'!P39</f>
        <v>317796521.66666669</v>
      </c>
      <c r="P41" s="931">
        <f>'KQKD PET'!Q39+'KQKD HD'!Q39</f>
        <v>333333245.66666669</v>
      </c>
      <c r="Q41" s="931">
        <f>'KQKD PET'!R39+'KQKD HD'!R39</f>
        <v>325496383.66666669</v>
      </c>
      <c r="R41" s="931">
        <f t="shared" si="2"/>
        <v>3907470881.9999995</v>
      </c>
      <c r="S41" s="23" t="s">
        <v>2139</v>
      </c>
    </row>
    <row r="42" spans="2:19">
      <c r="B42" s="929">
        <v>9.1999999999999993</v>
      </c>
      <c r="C42" s="930" t="s">
        <v>208</v>
      </c>
      <c r="D42" s="931">
        <f>'KQKD PET'!E40</f>
        <v>0</v>
      </c>
      <c r="E42" s="931">
        <f>'KQKD PET'!F40+'KQKD HD'!F40</f>
        <v>1543688629</v>
      </c>
      <c r="F42" s="931">
        <f>'KQKD PET'!G40+'KQKD HD'!G40</f>
        <v>224046622.28438854</v>
      </c>
      <c r="G42" s="931">
        <f>'KQKD PET'!H40+'KQKD HD'!H40</f>
        <v>157010293.95105523</v>
      </c>
      <c r="H42" s="931">
        <f>'KQKD PET'!I40+'KQKD HD'!I40</f>
        <v>202261286.61772186</v>
      </c>
      <c r="I42" s="931">
        <f>'KQKD PET'!J40+'KQKD HD'!J40</f>
        <v>184024541.06216633</v>
      </c>
      <c r="J42" s="931">
        <f>'KQKD PET'!K40+'KQKD HD'!K40</f>
        <v>178337040.56216633</v>
      </c>
      <c r="K42" s="931">
        <f>'KQKD PET'!L40+'KQKD HD'!L40</f>
        <v>328031484.80661094</v>
      </c>
      <c r="L42" s="931">
        <f>'KQKD PET'!M40+'KQKD HD'!M40</f>
        <v>160031484.60661083</v>
      </c>
      <c r="M42" s="931">
        <f>'KQKD PET'!N40+'KQKD HD'!N40</f>
        <v>190406484.40661085</v>
      </c>
      <c r="N42" s="931">
        <f>'KQKD PET'!O40+'KQKD HD'!O40</f>
        <v>161488194.10661083</v>
      </c>
      <c r="O42" s="931">
        <f>'KQKD PET'!P40+'KQKD HD'!P40</f>
        <v>158621527.43994415</v>
      </c>
      <c r="P42" s="931">
        <f>'KQKD PET'!Q40+'KQKD HD'!Q40</f>
        <v>158621527.43994415</v>
      </c>
      <c r="Q42" s="931">
        <f>'KQKD PET'!R40+'KQKD HD'!R40</f>
        <v>162482495.43994415</v>
      </c>
      <c r="R42" s="931">
        <f t="shared" si="2"/>
        <v>2265362982.7237744</v>
      </c>
      <c r="S42" s="23" t="s">
        <v>2136</v>
      </c>
    </row>
    <row r="43" spans="2:19">
      <c r="B43" s="929">
        <v>9.3000000000000007</v>
      </c>
      <c r="C43" s="930" t="s">
        <v>206</v>
      </c>
      <c r="D43" s="931">
        <f>'KQKD PET'!E41</f>
        <v>0</v>
      </c>
      <c r="E43" s="931">
        <f>'KQKD PET'!F41+'KQKD HD'!F41</f>
        <v>86101473</v>
      </c>
      <c r="F43" s="1386">
        <f>'KQKD PET'!G41+'KQKD HD'!G41</f>
        <v>2643466.0175438598</v>
      </c>
      <c r="G43" s="1386">
        <f>'KQKD PET'!H41+'KQKD HD'!H41</f>
        <v>2643466.0175438598</v>
      </c>
      <c r="H43" s="1386">
        <f>'KQKD PET'!I41+'KQKD HD'!I41</f>
        <v>2643466.0175438598</v>
      </c>
      <c r="I43" s="1386">
        <f>'KQKD PET'!J41+'KQKD HD'!J41</f>
        <v>2643466.0175438598</v>
      </c>
      <c r="J43" s="1386">
        <f>'KQKD PET'!K41+'KQKD HD'!K41</f>
        <v>2643466.0175438598</v>
      </c>
      <c r="K43" s="1386">
        <f>'KQKD PET'!L41+'KQKD HD'!L41</f>
        <v>2643466.0175438598</v>
      </c>
      <c r="L43" s="1386">
        <f>'KQKD PET'!M41+'KQKD HD'!M41</f>
        <v>2643466.0175438598</v>
      </c>
      <c r="M43" s="1386">
        <f>'KQKD PET'!N41+'KQKD HD'!N41</f>
        <v>2643466.0175438598</v>
      </c>
      <c r="N43" s="1386">
        <f>'KQKD PET'!O41+'KQKD HD'!O41</f>
        <v>2643466.0175438598</v>
      </c>
      <c r="O43" s="1386">
        <f>'KQKD PET'!P41+'KQKD HD'!P41</f>
        <v>2643466.0175438598</v>
      </c>
      <c r="P43" s="1386">
        <f>'KQKD PET'!Q41+'KQKD HD'!Q41</f>
        <v>2643466.0175438598</v>
      </c>
      <c r="Q43" s="1386">
        <f>'KQKD PET'!R41+'KQKD HD'!R41</f>
        <v>2643466.0175438598</v>
      </c>
      <c r="R43" s="1386">
        <f t="shared" si="2"/>
        <v>31721592.210526317</v>
      </c>
      <c r="S43" s="1380"/>
    </row>
    <row r="44" spans="2:19" s="41" customFormat="1">
      <c r="B44" s="927">
        <v>10</v>
      </c>
      <c r="C44" s="928" t="s">
        <v>209</v>
      </c>
      <c r="D44" s="926">
        <f>'KQKD PET'!E42</f>
        <v>0</v>
      </c>
      <c r="E44" s="926">
        <f>'KQKD PET'!F42+'KQKD HD'!F42</f>
        <v>82396393</v>
      </c>
      <c r="F44" s="926">
        <f>'KQKD PET'!G42+'KQKD HD'!G42</f>
        <v>0</v>
      </c>
      <c r="G44" s="926">
        <f>'KQKD PET'!H42+'KQKD HD'!H42</f>
        <v>0</v>
      </c>
      <c r="H44" s="926">
        <f>'KQKD PET'!I42+'KQKD HD'!I42</f>
        <v>0</v>
      </c>
      <c r="I44" s="926">
        <f>'KQKD PET'!J42+'KQKD HD'!J42</f>
        <v>0</v>
      </c>
      <c r="J44" s="926">
        <f>'KQKD PET'!K42+'KQKD HD'!K42</f>
        <v>0</v>
      </c>
      <c r="K44" s="926">
        <f>'KQKD PET'!L42+'KQKD HD'!L42</f>
        <v>0</v>
      </c>
      <c r="L44" s="926">
        <f>'KQKD PET'!M42+'KQKD HD'!M42</f>
        <v>0</v>
      </c>
      <c r="M44" s="926">
        <f>'KQKD PET'!N42+'KQKD HD'!N42</f>
        <v>0</v>
      </c>
      <c r="N44" s="926">
        <f>'KQKD PET'!O42+'KQKD HD'!O42</f>
        <v>0</v>
      </c>
      <c r="O44" s="926">
        <f>'KQKD PET'!P42+'KQKD HD'!P42</f>
        <v>0</v>
      </c>
      <c r="P44" s="926">
        <f>'KQKD PET'!Q42+'KQKD HD'!Q42</f>
        <v>0</v>
      </c>
      <c r="Q44" s="926">
        <f>'KQKD PET'!R42+'KQKD HD'!R42</f>
        <v>0</v>
      </c>
      <c r="R44" s="926">
        <f>SUM(F44:Q44)</f>
        <v>0</v>
      </c>
    </row>
    <row r="45" spans="2:19" s="41" customFormat="1" ht="25.5" collapsed="1">
      <c r="B45" s="918">
        <v>11</v>
      </c>
      <c r="C45" s="919" t="s">
        <v>210</v>
      </c>
      <c r="D45" s="920">
        <f>'KQKD PET'!E43</f>
        <v>64684339330</v>
      </c>
      <c r="E45" s="920">
        <f>'KQKD PET'!F43+'KQKD HD'!F43+126341842</f>
        <v>-6653418994.08922</v>
      </c>
      <c r="F45" s="920">
        <f t="shared" ref="F45:Q45" si="15">F34-F36-F40+F44</f>
        <v>-779427456.21043372</v>
      </c>
      <c r="G45" s="920">
        <f t="shared" si="15"/>
        <v>-934002572.57729733</v>
      </c>
      <c r="H45" s="920">
        <f t="shared" si="15"/>
        <v>-585675864.78982115</v>
      </c>
      <c r="I45" s="920">
        <f t="shared" si="15"/>
        <v>-130681707.49261886</v>
      </c>
      <c r="J45" s="920">
        <f t="shared" si="15"/>
        <v>-133127057.47611505</v>
      </c>
      <c r="K45" s="920">
        <f t="shared" si="15"/>
        <v>-335227444.48610574</v>
      </c>
      <c r="L45" s="920">
        <f t="shared" si="15"/>
        <v>-186820513.43567848</v>
      </c>
      <c r="M45" s="920">
        <f t="shared" si="15"/>
        <v>-224446535.56901175</v>
      </c>
      <c r="N45" s="920">
        <f t="shared" si="15"/>
        <v>-192390239.08525109</v>
      </c>
      <c r="O45" s="920">
        <f t="shared" si="15"/>
        <v>171678667.94041348</v>
      </c>
      <c r="P45" s="920">
        <f t="shared" si="15"/>
        <v>116973336.01733685</v>
      </c>
      <c r="Q45" s="920">
        <f t="shared" si="15"/>
        <v>134831730.08998632</v>
      </c>
      <c r="R45" s="920">
        <f t="shared" si="2"/>
        <v>-3078315657.0745969</v>
      </c>
    </row>
    <row r="46" spans="2:19" s="41" customFormat="1">
      <c r="B46" s="927">
        <v>12</v>
      </c>
      <c r="C46" s="928" t="s">
        <v>211</v>
      </c>
      <c r="D46" s="926">
        <f>'KQKD PET'!E44</f>
        <v>0</v>
      </c>
      <c r="E46" s="926">
        <f>'KQKD PET'!F44+'KQKD HD'!F44</f>
        <v>0</v>
      </c>
      <c r="F46" s="926">
        <f>'KQKD PET'!G44+'KQKD HD'!G44</f>
        <v>0</v>
      </c>
      <c r="G46" s="926">
        <f>'KQKD PET'!H44+'KQKD HD'!H44</f>
        <v>0</v>
      </c>
      <c r="H46" s="926">
        <f>'KQKD PET'!I44+'KQKD HD'!I44</f>
        <v>0</v>
      </c>
      <c r="I46" s="926">
        <f>'KQKD PET'!J44+'KQKD HD'!J44</f>
        <v>0</v>
      </c>
      <c r="J46" s="926">
        <f>'KQKD PET'!K44+'KQKD HD'!K44</f>
        <v>0</v>
      </c>
      <c r="K46" s="926">
        <f>'KQKD PET'!L44+'KQKD HD'!L44</f>
        <v>0</v>
      </c>
      <c r="L46" s="926">
        <f>'KQKD PET'!M44+'KQKD HD'!M44</f>
        <v>0</v>
      </c>
      <c r="M46" s="926">
        <f>'KQKD PET'!N44+'KQKD HD'!N44</f>
        <v>0</v>
      </c>
      <c r="N46" s="926">
        <f>'KQKD PET'!O44+'KQKD HD'!O44</f>
        <v>0</v>
      </c>
      <c r="O46" s="926">
        <f>'KQKD PET'!P44+'KQKD HD'!P44</f>
        <v>0</v>
      </c>
      <c r="P46" s="926">
        <f>'KQKD PET'!Q44+'KQKD HD'!Q44</f>
        <v>0</v>
      </c>
      <c r="Q46" s="926">
        <f>'KQKD PET'!R44+'KQKD HD'!R44</f>
        <v>0</v>
      </c>
      <c r="R46" s="926">
        <f t="shared" si="2"/>
        <v>0</v>
      </c>
    </row>
    <row r="47" spans="2:19" s="41" customFormat="1">
      <c r="B47" s="927">
        <v>13</v>
      </c>
      <c r="C47" s="928" t="s">
        <v>212</v>
      </c>
      <c r="D47" s="926">
        <f>'KQKD PET'!E45</f>
        <v>0</v>
      </c>
      <c r="E47" s="926">
        <f>'KQKD PET'!F45+'KQKD HD'!F45</f>
        <v>0</v>
      </c>
      <c r="F47" s="926">
        <f>'KQKD PET'!G45+'KQKD HD'!G45</f>
        <v>0</v>
      </c>
      <c r="G47" s="926">
        <f>'KQKD PET'!H45+'KQKD HD'!H45</f>
        <v>0</v>
      </c>
      <c r="H47" s="926">
        <f>'KQKD PET'!I45+'KQKD HD'!I45</f>
        <v>0</v>
      </c>
      <c r="I47" s="926">
        <f>'KQKD PET'!J45+'KQKD HD'!J45</f>
        <v>0</v>
      </c>
      <c r="J47" s="926">
        <f>'KQKD PET'!K45+'KQKD HD'!K45</f>
        <v>0</v>
      </c>
      <c r="K47" s="926">
        <f>'KQKD PET'!L45+'KQKD HD'!L45</f>
        <v>0</v>
      </c>
      <c r="L47" s="926">
        <f>'KQKD PET'!M45+'KQKD HD'!M45</f>
        <v>0</v>
      </c>
      <c r="M47" s="926">
        <f>'KQKD PET'!N45+'KQKD HD'!N45</f>
        <v>0</v>
      </c>
      <c r="N47" s="926">
        <f>'KQKD PET'!O45+'KQKD HD'!O45</f>
        <v>0</v>
      </c>
      <c r="O47" s="926">
        <f>'KQKD PET'!P45+'KQKD HD'!P45</f>
        <v>0</v>
      </c>
      <c r="P47" s="926">
        <f>'KQKD PET'!Q45+'KQKD HD'!Q45</f>
        <v>0</v>
      </c>
      <c r="Q47" s="926">
        <f>'KQKD PET'!R45+'KQKD HD'!R45</f>
        <v>0</v>
      </c>
      <c r="R47" s="926">
        <f t="shared" si="2"/>
        <v>0</v>
      </c>
    </row>
    <row r="48" spans="2:19" s="54" customFormat="1">
      <c r="B48" s="932">
        <v>13.1</v>
      </c>
      <c r="C48" s="933" t="s">
        <v>213</v>
      </c>
      <c r="D48" s="922">
        <f>'KQKD PET'!E46</f>
        <v>0</v>
      </c>
      <c r="E48" s="922">
        <f>'KQKD PET'!F46+'KQKD HD'!F46</f>
        <v>0</v>
      </c>
      <c r="F48" s="922">
        <f>'KQKD PET'!G46+'KQKD HD'!G46</f>
        <v>0</v>
      </c>
      <c r="G48" s="922">
        <f>'KQKD PET'!H46+'KQKD HD'!H46</f>
        <v>0</v>
      </c>
      <c r="H48" s="922">
        <f>'KQKD PET'!I46+'KQKD HD'!I46</f>
        <v>0</v>
      </c>
      <c r="I48" s="922">
        <f>'KQKD PET'!J46+'KQKD HD'!J46</f>
        <v>0</v>
      </c>
      <c r="J48" s="922">
        <f>'KQKD PET'!K46+'KQKD HD'!K46</f>
        <v>0</v>
      </c>
      <c r="K48" s="922">
        <f>'KQKD PET'!L46+'KQKD HD'!L46</f>
        <v>0</v>
      </c>
      <c r="L48" s="922">
        <f>'KQKD PET'!M46+'KQKD HD'!M46</f>
        <v>0</v>
      </c>
      <c r="M48" s="922">
        <f>'KQKD PET'!N46+'KQKD HD'!N46</f>
        <v>0</v>
      </c>
      <c r="N48" s="922">
        <f>'KQKD PET'!O46+'KQKD HD'!O46</f>
        <v>0</v>
      </c>
      <c r="O48" s="922">
        <f>'KQKD PET'!P46+'KQKD HD'!P46</f>
        <v>0</v>
      </c>
      <c r="P48" s="922">
        <f>'KQKD PET'!Q46+'KQKD HD'!Q46</f>
        <v>0</v>
      </c>
      <c r="Q48" s="922">
        <f>'KQKD PET'!R46+'KQKD HD'!R46</f>
        <v>0</v>
      </c>
      <c r="R48" s="922">
        <f t="shared" si="2"/>
        <v>0</v>
      </c>
    </row>
    <row r="49" spans="2:23" s="41" customFormat="1" collapsed="1">
      <c r="B49" s="918">
        <v>14</v>
      </c>
      <c r="C49" s="919" t="s">
        <v>214</v>
      </c>
      <c r="D49" s="920">
        <f>'KQKD PET'!E47</f>
        <v>64684339330</v>
      </c>
      <c r="E49" s="920">
        <f>'KQKD PET'!F47+'KQKD HD'!F47+126341842</f>
        <v>-6653418994.08922</v>
      </c>
      <c r="F49" s="920">
        <f t="shared" ref="F49:Q49" si="16">F45+F46-F47</f>
        <v>-779427456.21043372</v>
      </c>
      <c r="G49" s="920">
        <f t="shared" si="16"/>
        <v>-934002572.57729733</v>
      </c>
      <c r="H49" s="920">
        <f t="shared" si="16"/>
        <v>-585675864.78982115</v>
      </c>
      <c r="I49" s="920">
        <f t="shared" si="16"/>
        <v>-130681707.49261886</v>
      </c>
      <c r="J49" s="920">
        <f t="shared" si="16"/>
        <v>-133127057.47611505</v>
      </c>
      <c r="K49" s="920">
        <f t="shared" si="16"/>
        <v>-335227444.48610574</v>
      </c>
      <c r="L49" s="920">
        <f t="shared" si="16"/>
        <v>-186820513.43567848</v>
      </c>
      <c r="M49" s="920">
        <f t="shared" si="16"/>
        <v>-224446535.56901175</v>
      </c>
      <c r="N49" s="920">
        <f t="shared" si="16"/>
        <v>-192390239.08525109</v>
      </c>
      <c r="O49" s="920">
        <f t="shared" si="16"/>
        <v>171678667.94041348</v>
      </c>
      <c r="P49" s="920">
        <f t="shared" si="16"/>
        <v>116973336.01733685</v>
      </c>
      <c r="Q49" s="920">
        <f t="shared" si="16"/>
        <v>134831730.08998632</v>
      </c>
      <c r="R49" s="920">
        <f t="shared" si="2"/>
        <v>-3078315657.0745969</v>
      </c>
    </row>
    <row r="50" spans="2:23">
      <c r="B50" s="929">
        <v>15</v>
      </c>
      <c r="C50" s="930" t="s">
        <v>215</v>
      </c>
      <c r="D50" s="931">
        <f>'KQKD PET'!E48</f>
        <v>0</v>
      </c>
      <c r="E50" s="931">
        <f>'KQKD PET'!F48+'KQKD HD'!F48</f>
        <v>0</v>
      </c>
      <c r="F50" s="931"/>
      <c r="G50" s="931"/>
      <c r="H50" s="931"/>
      <c r="I50" s="931"/>
      <c r="J50" s="931"/>
      <c r="K50" s="931"/>
      <c r="L50" s="931"/>
      <c r="M50" s="931"/>
      <c r="N50" s="931"/>
      <c r="O50" s="931"/>
      <c r="P50" s="931"/>
      <c r="Q50" s="931"/>
      <c r="R50" s="931">
        <f t="shared" si="2"/>
        <v>0</v>
      </c>
    </row>
    <row r="51" spans="2:23" s="41" customFormat="1" collapsed="1">
      <c r="B51" s="918">
        <v>16</v>
      </c>
      <c r="C51" s="919" t="s">
        <v>216</v>
      </c>
      <c r="D51" s="920">
        <f>'KQKD PET'!E49</f>
        <v>64684339330</v>
      </c>
      <c r="E51" s="920">
        <f>'KQKD PET'!F49+'KQKD HD'!F49</f>
        <v>-6779760836.08922</v>
      </c>
      <c r="F51" s="920">
        <f t="shared" ref="F51:Q51" si="17">F49-F50</f>
        <v>-779427456.21043372</v>
      </c>
      <c r="G51" s="920">
        <f t="shared" si="17"/>
        <v>-934002572.57729733</v>
      </c>
      <c r="H51" s="920">
        <f t="shared" si="17"/>
        <v>-585675864.78982115</v>
      </c>
      <c r="I51" s="920">
        <f t="shared" si="17"/>
        <v>-130681707.49261886</v>
      </c>
      <c r="J51" s="920">
        <f t="shared" si="17"/>
        <v>-133127057.47611505</v>
      </c>
      <c r="K51" s="920">
        <f t="shared" si="17"/>
        <v>-335227444.48610574</v>
      </c>
      <c r="L51" s="920">
        <f t="shared" si="17"/>
        <v>-186820513.43567848</v>
      </c>
      <c r="M51" s="920">
        <f t="shared" si="17"/>
        <v>-224446535.56901175</v>
      </c>
      <c r="N51" s="920">
        <f t="shared" si="17"/>
        <v>-192390239.08525109</v>
      </c>
      <c r="O51" s="920">
        <f t="shared" si="17"/>
        <v>171678667.94041348</v>
      </c>
      <c r="P51" s="920">
        <f t="shared" si="17"/>
        <v>116973336.01733685</v>
      </c>
      <c r="Q51" s="920">
        <f t="shared" si="17"/>
        <v>134831730.08998632</v>
      </c>
      <c r="R51" s="920">
        <f t="shared" si="2"/>
        <v>-3078315657.0745969</v>
      </c>
    </row>
    <row r="52" spans="2:23" s="84" customFormat="1">
      <c r="B52" s="938" t="s">
        <v>217</v>
      </c>
      <c r="C52" s="935" t="s">
        <v>218</v>
      </c>
      <c r="D52" s="936">
        <f>'KQKD PET'!E50</f>
        <v>0.37864333260711308</v>
      </c>
      <c r="E52" s="939">
        <f>E51/E10</f>
        <v>-3.8980343234951267E-2</v>
      </c>
      <c r="F52" s="939">
        <f>F51/F10</f>
        <v>-6.7686725986897442E-2</v>
      </c>
      <c r="G52" s="939">
        <f t="shared" ref="G52:R52" si="18">G51/G10</f>
        <v>-0.10428464074610178</v>
      </c>
      <c r="H52" s="939">
        <f t="shared" si="18"/>
        <v>-4.5774925318795096E-2</v>
      </c>
      <c r="I52" s="939">
        <f t="shared" si="18"/>
        <v>-8.1807406417408485E-3</v>
      </c>
      <c r="J52" s="939">
        <f t="shared" si="18"/>
        <v>-8.3338207810893308E-3</v>
      </c>
      <c r="K52" s="939">
        <f t="shared" si="18"/>
        <v>-2.098540669503653E-2</v>
      </c>
      <c r="L52" s="939">
        <f t="shared" si="18"/>
        <v>-1.1695058140103274E-2</v>
      </c>
      <c r="M52" s="939">
        <f t="shared" si="18"/>
        <v>-1.4050466057241071E-2</v>
      </c>
      <c r="N52" s="939">
        <f t="shared" si="18"/>
        <v>-1.204372576818258E-2</v>
      </c>
      <c r="O52" s="939">
        <f t="shared" si="18"/>
        <v>9.9039319191938039E-3</v>
      </c>
      <c r="P52" s="939">
        <f t="shared" si="18"/>
        <v>6.7480483753449049E-3</v>
      </c>
      <c r="Q52" s="939">
        <f t="shared" si="18"/>
        <v>7.7782772395567495E-3</v>
      </c>
      <c r="R52" s="939">
        <f t="shared" si="18"/>
        <v>-1.6996446735245727E-2</v>
      </c>
      <c r="S52" s="1096"/>
    </row>
    <row r="53" spans="2:23">
      <c r="B53" s="929">
        <v>17</v>
      </c>
      <c r="C53" s="930" t="s">
        <v>206</v>
      </c>
      <c r="D53" s="931">
        <f>'KQKD PET'!E51</f>
        <v>0</v>
      </c>
      <c r="E53" s="931">
        <f>'KQKD PET'!F51+'KQKD HD'!F51</f>
        <v>7235848604</v>
      </c>
      <c r="F53" s="931">
        <f>'KQKD PET'!G51+'KQKD HD'!G51</f>
        <v>380128078.28035498</v>
      </c>
      <c r="G53" s="931">
        <f>'KQKD PET'!H51+'KQKD HD'!H51</f>
        <v>380128078.28035498</v>
      </c>
      <c r="H53" s="931">
        <f>'KQKD PET'!I51+'KQKD HD'!I51</f>
        <v>377564442.28035498</v>
      </c>
      <c r="I53" s="931">
        <f>'KQKD PET'!J51+'KQKD HD'!J51</f>
        <v>377564442.28035498</v>
      </c>
      <c r="J53" s="931">
        <f>'KQKD PET'!K51+'KQKD HD'!K51</f>
        <v>377564442.28035498</v>
      </c>
      <c r="K53" s="931">
        <f>'KQKD PET'!L51+'KQKD HD'!L51</f>
        <v>377564442.28035498</v>
      </c>
      <c r="L53" s="931">
        <f>'KQKD PET'!M51+'KQKD HD'!M51</f>
        <v>377564442.28035498</v>
      </c>
      <c r="M53" s="931">
        <f>'KQKD PET'!N51+'KQKD HD'!N51</f>
        <v>377564442.28035498</v>
      </c>
      <c r="N53" s="931">
        <f>'KQKD PET'!O51+'KQKD HD'!O51</f>
        <v>377564442.28035498</v>
      </c>
      <c r="O53" s="931">
        <f>'KQKD PET'!P51+'KQKD HD'!P51</f>
        <v>394925553.39146608</v>
      </c>
      <c r="P53" s="931">
        <f>'KQKD PET'!Q51+'KQKD HD'!Q51</f>
        <v>394925553.39146608</v>
      </c>
      <c r="Q53" s="931">
        <f>'KQKD PET'!R51+'KQKD HD'!R51</f>
        <v>394925553.39146608</v>
      </c>
      <c r="R53" s="931">
        <f>SUM(F53:Q53)</f>
        <v>4587983912.6975927</v>
      </c>
      <c r="T53" s="1096"/>
      <c r="U53" s="84"/>
      <c r="V53" s="84"/>
      <c r="W53" s="84"/>
    </row>
    <row r="54" spans="2:23" s="41" customFormat="1" ht="25.5" collapsed="1">
      <c r="B54" s="918">
        <v>18</v>
      </c>
      <c r="C54" s="919" t="s">
        <v>219</v>
      </c>
      <c r="D54" s="920">
        <f>'KQKD PET'!E52</f>
        <v>64684339330</v>
      </c>
      <c r="E54" s="920">
        <f>'KQKD PET'!F52+'KQKD HD'!F52+126341842</f>
        <v>582429609.91077995</v>
      </c>
      <c r="F54" s="920">
        <f t="shared" ref="F54:Q54" si="19">F51+F53</f>
        <v>-399299377.93007874</v>
      </c>
      <c r="G54" s="920">
        <f>G51+G53</f>
        <v>-553874494.29694235</v>
      </c>
      <c r="H54" s="920">
        <f>H51+H53</f>
        <v>-208111422.50946617</v>
      </c>
      <c r="I54" s="920">
        <f>I51+I53</f>
        <v>246882734.78773612</v>
      </c>
      <c r="J54" s="920">
        <f t="shared" si="19"/>
        <v>244437384.80423993</v>
      </c>
      <c r="K54" s="920">
        <f t="shared" si="19"/>
        <v>42336997.794249237</v>
      </c>
      <c r="L54" s="920">
        <f t="shared" si="19"/>
        <v>190743928.84467649</v>
      </c>
      <c r="M54" s="920">
        <f t="shared" si="19"/>
        <v>153117906.71134323</v>
      </c>
      <c r="N54" s="920">
        <f t="shared" si="19"/>
        <v>185174203.19510388</v>
      </c>
      <c r="O54" s="920">
        <f t="shared" si="19"/>
        <v>566604221.33187962</v>
      </c>
      <c r="P54" s="920">
        <f t="shared" si="19"/>
        <v>511898889.40880293</v>
      </c>
      <c r="Q54" s="920">
        <f t="shared" si="19"/>
        <v>529757283.48145241</v>
      </c>
      <c r="R54" s="920">
        <f>SUM(F54:Q54)</f>
        <v>1509668255.6229966</v>
      </c>
      <c r="T54" s="84"/>
      <c r="U54" s="84"/>
      <c r="V54" s="84"/>
      <c r="W54" s="84"/>
    </row>
    <row r="55" spans="2:23" s="84" customFormat="1">
      <c r="B55" s="938" t="s">
        <v>220</v>
      </c>
      <c r="C55" s="935" t="s">
        <v>221</v>
      </c>
      <c r="D55" s="940">
        <f>'KQKD PET'!E53</f>
        <v>2.2164680788712459E-12</v>
      </c>
      <c r="E55" s="940">
        <f t="shared" ref="E55:R55" si="20">E54/E10</f>
        <v>3.3486883465961553E-3</v>
      </c>
      <c r="F55" s="940">
        <f t="shared" si="20"/>
        <v>-3.4675796144131327E-2</v>
      </c>
      <c r="G55" s="940">
        <f t="shared" si="20"/>
        <v>-6.1842016662545331E-2</v>
      </c>
      <c r="H55" s="940">
        <f t="shared" si="20"/>
        <v>-1.6265455683029863E-2</v>
      </c>
      <c r="I55" s="940">
        <f t="shared" si="20"/>
        <v>1.5454983417141497E-2</v>
      </c>
      <c r="J55" s="940">
        <f t="shared" si="20"/>
        <v>1.5301903277793015E-2</v>
      </c>
      <c r="K55" s="940">
        <f t="shared" si="20"/>
        <v>2.6503173638458143E-3</v>
      </c>
      <c r="L55" s="940">
        <f t="shared" si="20"/>
        <v>1.1940665918779072E-2</v>
      </c>
      <c r="M55" s="940">
        <f t="shared" si="20"/>
        <v>9.5852580016412749E-3</v>
      </c>
      <c r="N55" s="940">
        <f t="shared" si="20"/>
        <v>1.1591998290699764E-2</v>
      </c>
      <c r="O55" s="940">
        <f t="shared" si="20"/>
        <v>3.2686703016279461E-2</v>
      </c>
      <c r="P55" s="940">
        <f t="shared" si="20"/>
        <v>2.953081947243056E-2</v>
      </c>
      <c r="Q55" s="940">
        <f t="shared" si="20"/>
        <v>3.0561048336642405E-2</v>
      </c>
      <c r="R55" s="940">
        <f t="shared" si="20"/>
        <v>8.3354012235938146E-3</v>
      </c>
      <c r="S55" s="1096"/>
    </row>
    <row r="56" spans="2:23" s="58" customFormat="1" collapsed="1">
      <c r="B56" s="941"/>
      <c r="C56" s="942"/>
      <c r="D56" s="942"/>
      <c r="E56" s="943"/>
      <c r="F56" s="943"/>
      <c r="G56" s="943"/>
      <c r="H56" s="943"/>
      <c r="I56" s="943"/>
      <c r="J56" s="943"/>
      <c r="K56" s="943"/>
      <c r="L56" s="943"/>
      <c r="M56" s="943"/>
      <c r="N56" s="943"/>
      <c r="O56" s="943"/>
      <c r="P56" s="943"/>
      <c r="Q56" s="943"/>
      <c r="R56" s="943"/>
      <c r="S56" s="54"/>
      <c r="T56" s="84"/>
      <c r="U56" s="84"/>
      <c r="V56" s="84"/>
      <c r="W56" s="84"/>
    </row>
    <row r="58" spans="2:23" s="41" customFormat="1" ht="26.45" customHeight="1">
      <c r="B58" s="147" t="s">
        <v>222</v>
      </c>
      <c r="C58" s="65"/>
      <c r="D58" s="546" t="str">
        <f>D4</f>
        <v>Thực tế năm 2024</v>
      </c>
      <c r="E58" s="546" t="str">
        <f>E4</f>
        <v>KQKD 2025</v>
      </c>
      <c r="F58" s="148" t="str">
        <f>F4</f>
        <v>T1</v>
      </c>
      <c r="G58" s="148" t="str">
        <f t="shared" ref="G58:R58" si="21">G4</f>
        <v>T2</v>
      </c>
      <c r="H58" s="148" t="str">
        <f t="shared" si="21"/>
        <v>T3</v>
      </c>
      <c r="I58" s="148" t="str">
        <f t="shared" si="21"/>
        <v>T4</v>
      </c>
      <c r="J58" s="148" t="str">
        <f t="shared" si="21"/>
        <v>T5</v>
      </c>
      <c r="K58" s="148" t="str">
        <f t="shared" si="21"/>
        <v>T6</v>
      </c>
      <c r="L58" s="148" t="str">
        <f t="shared" si="21"/>
        <v>T7</v>
      </c>
      <c r="M58" s="148" t="str">
        <f t="shared" si="21"/>
        <v>T8</v>
      </c>
      <c r="N58" s="148" t="str">
        <f t="shared" si="21"/>
        <v>T9</v>
      </c>
      <c r="O58" s="148" t="str">
        <f t="shared" si="21"/>
        <v>T10</v>
      </c>
      <c r="P58" s="148" t="str">
        <f t="shared" si="21"/>
        <v>T11</v>
      </c>
      <c r="Q58" s="148" t="str">
        <f t="shared" si="21"/>
        <v>T12</v>
      </c>
      <c r="R58" s="148" t="str">
        <f t="shared" si="21"/>
        <v>KH 2026</v>
      </c>
    </row>
    <row r="59" spans="2:23" ht="18" customHeight="1">
      <c r="B59" s="18" t="s">
        <v>223</v>
      </c>
      <c r="D59" s="567">
        <f>IFERROR(D$60*(1+(D$19+D$20)/D$18),0)</f>
        <v>0</v>
      </c>
      <c r="E59" s="567">
        <f>IFERROR(E$60*(1+(E$19+E$20)/E$18),0)</f>
        <v>15458399.562368056</v>
      </c>
      <c r="F59" s="149">
        <f>F$60*(1+(F$19+F$20)/F$18)</f>
        <v>1482857.3134967247</v>
      </c>
      <c r="G59" s="149">
        <f t="shared" ref="G59:R59" si="22">G$60*(1+(G$19+G$20)/G$18)</f>
        <v>1393138.9758007952</v>
      </c>
      <c r="H59" s="149">
        <f t="shared" si="22"/>
        <v>1433406.9174880683</v>
      </c>
      <c r="I59" s="149">
        <f>I$60*(1+(I$19+I$20)/I$18)</f>
        <v>1310797.1935501993</v>
      </c>
      <c r="J59" s="149">
        <f>J$60*(1+(J$19+J$20)/J$18)</f>
        <v>1313087.5632256325</v>
      </c>
      <c r="K59" s="149">
        <f t="shared" si="22"/>
        <v>1455615.5322065076</v>
      </c>
      <c r="L59" s="149">
        <f t="shared" si="22"/>
        <v>1353073.8502193931</v>
      </c>
      <c r="M59" s="149">
        <f t="shared" si="22"/>
        <v>1379954.8709163822</v>
      </c>
      <c r="N59" s="149">
        <f t="shared" si="22"/>
        <v>1352027.3413263203</v>
      </c>
      <c r="O59" s="149">
        <f t="shared" si="22"/>
        <v>1183488.7286517222</v>
      </c>
      <c r="P59" s="149">
        <f t="shared" si="22"/>
        <v>1216641.712452339</v>
      </c>
      <c r="Q59" s="149">
        <f t="shared" si="22"/>
        <v>1206211.9235374124</v>
      </c>
      <c r="R59" s="149">
        <f t="shared" si="22"/>
        <v>15826759.859371284</v>
      </c>
    </row>
    <row r="60" spans="2:23" s="41" customFormat="1" ht="18" customHeight="1">
      <c r="B60" s="18" t="s">
        <v>224</v>
      </c>
      <c r="C60" s="64"/>
      <c r="D60" s="567">
        <f>IFERROR((D$29+D$33+D$36+D$40)/(D$27/D$5),0)</f>
        <v>0</v>
      </c>
      <c r="E60" s="567">
        <f>IFERROR((E$29+E$33+E$36+E$40)/(E$27/E$5),0)</f>
        <v>13964686.849619959</v>
      </c>
      <c r="F60" s="149">
        <f>(F$29+F$33+F$36+F$40)/(F$27/F$5)</f>
        <v>1284137.0976373455</v>
      </c>
      <c r="G60" s="149">
        <f t="shared" ref="G60:R60" si="23">(G$29+G$33+G$36+G$40)/(G$27/G$5)</f>
        <v>1206442.0660755967</v>
      </c>
      <c r="H60" s="149">
        <f t="shared" si="23"/>
        <v>1241313.6328106243</v>
      </c>
      <c r="I60" s="149">
        <f t="shared" si="23"/>
        <v>1134103.8186106586</v>
      </c>
      <c r="J60" s="149">
        <f t="shared" si="23"/>
        <v>1136085.4501000454</v>
      </c>
      <c r="K60" s="149">
        <f t="shared" si="23"/>
        <v>1259400.8757626819</v>
      </c>
      <c r="L60" s="149">
        <f t="shared" si="23"/>
        <v>1170681.6492640537</v>
      </c>
      <c r="M60" s="149">
        <f t="shared" si="23"/>
        <v>1193939.1511648921</v>
      </c>
      <c r="N60" s="149">
        <f t="shared" si="23"/>
        <v>1169776.2081037553</v>
      </c>
      <c r="O60" s="149">
        <f t="shared" si="23"/>
        <v>971889.04563587869</v>
      </c>
      <c r="P60" s="149">
        <f t="shared" si="23"/>
        <v>999114.50288435689</v>
      </c>
      <c r="Q60" s="149">
        <f t="shared" si="23"/>
        <v>990549.48882946197</v>
      </c>
      <c r="R60" s="149">
        <f t="shared" si="23"/>
        <v>13494226.844623962</v>
      </c>
    </row>
    <row r="61" spans="2:23" ht="18" customHeight="1">
      <c r="B61" s="18" t="s">
        <v>225</v>
      </c>
      <c r="D61" s="568">
        <f>IFERROR(D$60*(D$10/D$5),0)</f>
        <v>0</v>
      </c>
      <c r="E61" s="568">
        <f>IFERROR(E$60*(E$10/E$5),0)</f>
        <v>247696540642.14328</v>
      </c>
      <c r="F61" s="27">
        <f>F$60*(F$10/F$5)</f>
        <v>19438193281.782696</v>
      </c>
      <c r="G61" s="27">
        <f t="shared" ref="G61:R61" si="24">G$60*(G$10/G$5)</f>
        <v>18262110881.149494</v>
      </c>
      <c r="H61" s="27">
        <f t="shared" si="24"/>
        <v>18789967490.448605</v>
      </c>
      <c r="I61" s="27">
        <f t="shared" si="24"/>
        <v>17167996973.162735</v>
      </c>
      <c r="J61" s="27">
        <f t="shared" si="24"/>
        <v>17197994794.220592</v>
      </c>
      <c r="K61" s="27">
        <f t="shared" si="24"/>
        <v>19064736462.645588</v>
      </c>
      <c r="L61" s="27">
        <f t="shared" si="24"/>
        <v>17721710024.505463</v>
      </c>
      <c r="M61" s="27">
        <f t="shared" si="24"/>
        <v>18073780721.81258</v>
      </c>
      <c r="N61" s="27">
        <f t="shared" si="24"/>
        <v>17708003509.419018</v>
      </c>
      <c r="O61" s="27">
        <f t="shared" si="24"/>
        <v>15935411831.520401</v>
      </c>
      <c r="P61" s="27">
        <f t="shared" si="24"/>
        <v>16381809365.790476</v>
      </c>
      <c r="Q61" s="27">
        <f t="shared" si="24"/>
        <v>16241374583.733423</v>
      </c>
      <c r="R61" s="27">
        <f t="shared" si="24"/>
        <v>208875731492.3299</v>
      </c>
    </row>
    <row r="62" spans="2:23" s="41" customFormat="1" ht="26.45" customHeight="1">
      <c r="B62" s="147" t="s">
        <v>226</v>
      </c>
      <c r="C62" s="65"/>
      <c r="D62" s="547" t="str">
        <f>D58</f>
        <v>Thực tế năm 2024</v>
      </c>
      <c r="E62" s="547" t="str">
        <f>E58</f>
        <v>KQKD 2025</v>
      </c>
      <c r="F62" s="150" t="str">
        <f>F58</f>
        <v>T1</v>
      </c>
      <c r="G62" s="150" t="str">
        <f t="shared" ref="G62:R62" si="25">G58</f>
        <v>T2</v>
      </c>
      <c r="H62" s="150" t="str">
        <f t="shared" si="25"/>
        <v>T3</v>
      </c>
      <c r="I62" s="150" t="str">
        <f t="shared" si="25"/>
        <v>T4</v>
      </c>
      <c r="J62" s="150" t="str">
        <f t="shared" si="25"/>
        <v>T5</v>
      </c>
      <c r="K62" s="150" t="str">
        <f t="shared" si="25"/>
        <v>T6</v>
      </c>
      <c r="L62" s="150" t="str">
        <f t="shared" si="25"/>
        <v>T7</v>
      </c>
      <c r="M62" s="150" t="str">
        <f t="shared" si="25"/>
        <v>T8</v>
      </c>
      <c r="N62" s="150" t="str">
        <f t="shared" si="25"/>
        <v>T9</v>
      </c>
      <c r="O62" s="150" t="str">
        <f t="shared" si="25"/>
        <v>T10</v>
      </c>
      <c r="P62" s="150" t="str">
        <f t="shared" si="25"/>
        <v>T11</v>
      </c>
      <c r="Q62" s="150" t="str">
        <f t="shared" si="25"/>
        <v>T12</v>
      </c>
      <c r="R62" s="150" t="str">
        <f t="shared" si="25"/>
        <v>KH 2026</v>
      </c>
    </row>
    <row r="63" spans="2:23" ht="18" customHeight="1">
      <c r="B63" s="18" t="s">
        <v>223</v>
      </c>
      <c r="D63" s="567">
        <f>IFERROR(D$64*(1+(D$19+D$20)/D$18),0)</f>
        <v>0</v>
      </c>
      <c r="E63" s="567">
        <f>IFERROR(E$64*(1+(E$19+E$20)/E$18),0)</f>
        <v>10512822.959269324</v>
      </c>
      <c r="F63" s="149">
        <f>F$64*(1+(F$19+F$20)/F$18)</f>
        <v>1188085.4838904405</v>
      </c>
      <c r="G63" s="149">
        <f t="shared" ref="G63:R63" si="26">G$64*(1+(G$19+G$20)/G$18)</f>
        <v>1104217.0890584828</v>
      </c>
      <c r="H63" s="149">
        <f t="shared" si="26"/>
        <v>1138566.7174004549</v>
      </c>
      <c r="I63" s="149">
        <f>I$64*(1+(I$19+I$20)/I$18)</f>
        <v>1047478.4910238492</v>
      </c>
      <c r="J63" s="149">
        <f>J$64*(1+(J$19+J$20)/J$18)</f>
        <v>1048109.8759036232</v>
      </c>
      <c r="K63" s="149">
        <f t="shared" si="26"/>
        <v>1189858.0759093589</v>
      </c>
      <c r="L63" s="149">
        <f t="shared" si="26"/>
        <v>1083440.1840266816</v>
      </c>
      <c r="M63" s="149">
        <f t="shared" si="26"/>
        <v>1110303.0476364328</v>
      </c>
      <c r="N63" s="149">
        <f t="shared" si="26"/>
        <v>1092253.375408194</v>
      </c>
      <c r="O63" s="149">
        <f t="shared" si="26"/>
        <v>944480.84616633854</v>
      </c>
      <c r="P63" s="149">
        <f t="shared" si="26"/>
        <v>977787.3258922121</v>
      </c>
      <c r="Q63" s="149">
        <f t="shared" si="26"/>
        <v>968444.56302145391</v>
      </c>
      <c r="R63" s="149">
        <f t="shared" si="26"/>
        <v>12691743.598814836</v>
      </c>
    </row>
    <row r="64" spans="2:23" s="41" customFormat="1" ht="18" customHeight="1">
      <c r="B64" s="18" t="s">
        <v>224</v>
      </c>
      <c r="C64" s="64"/>
      <c r="D64" s="149">
        <f>IFERROR((D$29+D$33+D$36+D$40-D53)/(D$27/D$5),0)</f>
        <v>0</v>
      </c>
      <c r="E64" s="149">
        <f>IFERROR((E$29+E$33+E$36+E$40-E53)/(E$27/E$5),0)</f>
        <v>9496990.9361821227</v>
      </c>
      <c r="F64" s="149">
        <f>(F$29+F$33+F$36+F$40-F53)/(F$27/F$5)</f>
        <v>1028868.1393292405</v>
      </c>
      <c r="G64" s="149">
        <f t="shared" ref="G64:R64" si="27">(G$29+G$33+G$36+G$40-G53)/(G$27/G$5)</f>
        <v>956239.08989693248</v>
      </c>
      <c r="H64" s="149">
        <f t="shared" si="27"/>
        <v>985985.4664649968</v>
      </c>
      <c r="I64" s="149">
        <f>(I$29+I$33+I$36+I$40-I53)/(I$27/I$5)</f>
        <v>906280.05798914109</v>
      </c>
      <c r="J64" s="149">
        <f>(J$29+J$33+J$36+J$40-J53)/(J$27/J$5)</f>
        <v>906826.33319226792</v>
      </c>
      <c r="K64" s="149">
        <f t="shared" si="27"/>
        <v>1029467.1014962442</v>
      </c>
      <c r="L64" s="149">
        <f t="shared" si="27"/>
        <v>937394.17202516156</v>
      </c>
      <c r="M64" s="149">
        <f t="shared" si="27"/>
        <v>960635.96438521624</v>
      </c>
      <c r="N64" s="149">
        <f t="shared" si="27"/>
        <v>945019.35923879058</v>
      </c>
      <c r="O64" s="149">
        <f t="shared" si="27"/>
        <v>775614.13639123819</v>
      </c>
      <c r="P64" s="149">
        <f t="shared" si="27"/>
        <v>802965.64554430591</v>
      </c>
      <c r="Q64" s="149">
        <f t="shared" si="27"/>
        <v>795293.30471820617</v>
      </c>
      <c r="R64" s="149">
        <f t="shared" si="27"/>
        <v>10821246.338352857</v>
      </c>
    </row>
    <row r="65" spans="2:18" ht="18" customHeight="1">
      <c r="B65" s="18" t="s">
        <v>225</v>
      </c>
      <c r="D65" s="27">
        <f>IFERROR(D$64*(D$10/D$5),0)</f>
        <v>0</v>
      </c>
      <c r="E65" s="27">
        <f>IFERROR(E$64*(E$10/E$5),0)</f>
        <v>168451453780.08386</v>
      </c>
      <c r="F65" s="27">
        <f>F$64*(F$10/F$5)</f>
        <v>15574145307.807266</v>
      </c>
      <c r="G65" s="27">
        <f t="shared" ref="G65:R65" si="28">G$64*(G$10/G$5)</f>
        <v>14474747507.264902</v>
      </c>
      <c r="H65" s="27">
        <f t="shared" si="28"/>
        <v>14925023274.725067</v>
      </c>
      <c r="I65" s="27">
        <f t="shared" si="28"/>
        <v>13719214270.397215</v>
      </c>
      <c r="J65" s="27">
        <f>J$64*(J$10/J$5)</f>
        <v>13727483752.326378</v>
      </c>
      <c r="K65" s="27">
        <f t="shared" si="28"/>
        <v>15584012497.294691</v>
      </c>
      <c r="L65" s="27">
        <f t="shared" si="28"/>
        <v>14190217900.600512</v>
      </c>
      <c r="M65" s="27">
        <f t="shared" si="28"/>
        <v>14542050787.80224</v>
      </c>
      <c r="N65" s="27">
        <f t="shared" si="28"/>
        <v>14305647536.631323</v>
      </c>
      <c r="O65" s="27">
        <f t="shared" si="28"/>
        <v>12717223988.934666</v>
      </c>
      <c r="P65" s="27">
        <f t="shared" si="28"/>
        <v>13165688311.611094</v>
      </c>
      <c r="Q65" s="27">
        <f t="shared" si="28"/>
        <v>13039890092.84869</v>
      </c>
      <c r="R65" s="27">
        <f t="shared" si="28"/>
        <v>167500944708.26544</v>
      </c>
    </row>
    <row r="69" spans="2:18">
      <c r="E69" s="148"/>
    </row>
    <row r="70" spans="2:18">
      <c r="E70" s="148"/>
    </row>
  </sheetData>
  <phoneticPr fontId="2" type="noConversion"/>
  <conditionalFormatting sqref="B27:B65 S58:IV65">
    <cfRule type="containsText" dxfId="323" priority="7" operator="containsText" text="xxx">
      <formula>NOT(ISERROR(SEARCH("xxx",B27)))</formula>
    </cfRule>
  </conditionalFormatting>
  <conditionalFormatting sqref="B3:D3 T3:IV3 U4:IV4 T5:IV57 B21:B24 E22:Q22 C22:C24 D22:D55 B25:C26 E28:R28 E45:R57 T66:IV65536 E22:E56 B66:R68 B71:R65536 B69:D70 F69:R70 F22:R27 B5:R20 F29:R44">
    <cfRule type="containsText" dxfId="322" priority="17" operator="containsText" text="xxx">
      <formula>NOT(ISERROR(SEARCH("xxx",B3)))</formula>
    </cfRule>
  </conditionalFormatting>
  <conditionalFormatting sqref="C27:C55 C56:D57">
    <cfRule type="containsText" dxfId="321" priority="15" operator="containsText" text="xxx">
      <formula>NOT(ISERROR(SEARCH("xxx",C27)))</formula>
    </cfRule>
  </conditionalFormatting>
  <conditionalFormatting sqref="C21:R21">
    <cfRule type="containsText" dxfId="320" priority="8" operator="containsText" text="xxx">
      <formula>NOT(ISERROR(SEARCH("xxx",C21)))</formula>
    </cfRule>
  </conditionalFormatting>
  <conditionalFormatting sqref="C58:R58">
    <cfRule type="containsText" dxfId="319" priority="5" operator="containsText" text="xxx">
      <formula>NOT(ISERROR(SEARCH("xxx",C58)))</formula>
    </cfRule>
  </conditionalFormatting>
  <conditionalFormatting sqref="E4:P4">
    <cfRule type="containsText" dxfId="318" priority="3" operator="containsText" text="xxx">
      <formula>NOT(ISERROR(SEARCH("xxx",E4)))</formula>
    </cfRule>
  </conditionalFormatting>
  <conditionalFormatting sqref="R3">
    <cfRule type="containsText" dxfId="317" priority="42" operator="containsText" text="xxx">
      <formula>NOT(ISERROR(SEARCH("xxx",R3)))</formula>
    </cfRule>
  </conditionalFormatting>
  <conditionalFormatting sqref="E69">
    <cfRule type="containsText" dxfId="316" priority="2" operator="containsText" text="xxx">
      <formula>NOT(ISERROR(SEARCH("xxx",E69)))</formula>
    </cfRule>
  </conditionalFormatting>
  <conditionalFormatting sqref="E70">
    <cfRule type="containsText" dxfId="315" priority="1" operator="containsText" text="xxx">
      <formula>NOT(ISERROR(SEARCH("xxx",E70)))</formula>
    </cfRule>
  </conditionalFormatting>
  <pageMargins left="0.7" right="0.7" top="0.75" bottom="0.75" header="0.3" footer="0.3"/>
  <pageSetup orientation="portrait" r:id="rId1"/>
  <ignoredErrors>
    <ignoredError sqref="E59:E65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B1:Y66"/>
  <sheetViews>
    <sheetView showGridLines="0" zoomScale="85" zoomScaleNormal="85" workbookViewId="0">
      <pane xSplit="6" ySplit="4" topLeftCell="G5" activePane="bottomRight" state="frozen"/>
      <selection activeCell="I51" sqref="I51"/>
      <selection pane="topRight" activeCell="I51" sqref="I51"/>
      <selection pane="bottomLeft" activeCell="I51" sqref="I51"/>
      <selection pane="bottomRight" activeCell="F16" sqref="F16"/>
    </sheetView>
  </sheetViews>
  <sheetFormatPr defaultColWidth="8.28515625" defaultRowHeight="12.75" outlineLevelRow="1" outlineLevelCol="1"/>
  <cols>
    <col min="1" max="1" width="1.140625" style="23" customWidth="1"/>
    <col min="2" max="2" width="7.85546875" style="24" customWidth="1"/>
    <col min="3" max="3" width="39.85546875" style="25" customWidth="1"/>
    <col min="4" max="5" width="10.7109375" style="25" hidden="1" customWidth="1" outlineLevel="1"/>
    <col min="6" max="6" width="11.85546875" style="26" customWidth="1" collapsed="1"/>
    <col min="7" max="9" width="8.5703125" style="27" customWidth="1" outlineLevel="1"/>
    <col min="10" max="10" width="9.7109375" style="27" customWidth="1" outlineLevel="1"/>
    <col min="11" max="11" width="8.5703125" style="27" customWidth="1" outlineLevel="1"/>
    <col min="12" max="12" width="8.85546875" style="27" customWidth="1" outlineLevel="1"/>
    <col min="13" max="18" width="8.5703125" style="27" customWidth="1" outlineLevel="1"/>
    <col min="19" max="19" width="12.140625" style="27" customWidth="1"/>
    <col min="20" max="20" width="16.42578125" style="23" bestFit="1" customWidth="1"/>
    <col min="21" max="21" width="27.7109375" style="23" bestFit="1" customWidth="1"/>
    <col min="22" max="22" width="17" style="23" bestFit="1" customWidth="1"/>
    <col min="23" max="24" width="8.28515625" style="23"/>
    <col min="25" max="25" width="15.140625" style="23" bestFit="1" customWidth="1"/>
    <col min="26" max="16384" width="8.28515625" style="23"/>
  </cols>
  <sheetData>
    <row r="1" spans="2:22" ht="24" customHeight="1">
      <c r="B1" s="100"/>
      <c r="F1" s="853"/>
    </row>
    <row r="2" spans="2:22" ht="24" customHeight="1">
      <c r="D2" s="146"/>
      <c r="E2" s="146"/>
      <c r="F2" s="25"/>
      <c r="G2" s="146"/>
      <c r="H2" s="27">
        <v>0.15384600000000001</v>
      </c>
      <c r="I2" s="27">
        <v>7.6923000000000005E-2</v>
      </c>
      <c r="J2" s="27">
        <v>0.961538</v>
      </c>
      <c r="K2" s="27">
        <v>0.15384600000000001</v>
      </c>
      <c r="L2" s="27">
        <v>0.961538</v>
      </c>
      <c r="O2" s="27">
        <v>3.8462000000000003E-2</v>
      </c>
      <c r="P2" s="27">
        <v>3.8462000000000003E-2</v>
      </c>
      <c r="Q2" s="27">
        <v>0.961538</v>
      </c>
      <c r="S2" s="25"/>
    </row>
    <row r="3" spans="2:22" s="11" customFormat="1" ht="23.45" customHeight="1">
      <c r="B3" s="66" t="s">
        <v>144</v>
      </c>
      <c r="C3" s="13"/>
      <c r="D3" s="13"/>
      <c r="E3" s="13"/>
      <c r="F3" s="852"/>
      <c r="G3" s="11">
        <f>'1.NVL Chai'!H16</f>
        <v>900000</v>
      </c>
      <c r="H3" s="11">
        <f>'1.NVL Chai'!I16</f>
        <v>700000</v>
      </c>
      <c r="I3" s="11">
        <f>'1.NVL Chai'!J16</f>
        <v>1000000</v>
      </c>
      <c r="J3" s="11">
        <f>'1.NVL Chai'!K16</f>
        <v>1250000</v>
      </c>
      <c r="K3" s="11">
        <f>'1.NVL Chai'!L16</f>
        <v>1250000</v>
      </c>
      <c r="L3" s="11">
        <f>'1.NVL Chai'!M16</f>
        <v>1250000</v>
      </c>
      <c r="M3" s="11">
        <f>'1.NVL Chai'!N16</f>
        <v>1250000</v>
      </c>
      <c r="N3" s="11">
        <f>'1.NVL Chai'!O16</f>
        <v>1250000</v>
      </c>
      <c r="O3" s="11">
        <f>'1.NVL Chai'!P16</f>
        <v>1250000</v>
      </c>
      <c r="P3" s="11">
        <f>'1.NVL Chai'!Q16</f>
        <v>1300000</v>
      </c>
      <c r="Q3" s="11">
        <f>'1.NVL Chai'!R16</f>
        <v>1300000</v>
      </c>
      <c r="R3" s="11">
        <f>'1.NVL Chai'!S16</f>
        <v>1300000</v>
      </c>
      <c r="S3" s="96" t="s">
        <v>145</v>
      </c>
      <c r="T3" s="18"/>
    </row>
    <row r="4" spans="2:22" s="30" customFormat="1" ht="30" customHeight="1">
      <c r="B4" s="197" t="s">
        <v>36</v>
      </c>
      <c r="C4" s="197" t="s">
        <v>146</v>
      </c>
      <c r="D4" s="181" t="s">
        <v>227</v>
      </c>
      <c r="E4" s="181" t="s">
        <v>147</v>
      </c>
      <c r="F4" s="124" t="s">
        <v>148</v>
      </c>
      <c r="G4" s="124" t="s">
        <v>149</v>
      </c>
      <c r="H4" s="124" t="s">
        <v>150</v>
      </c>
      <c r="I4" s="124" t="s">
        <v>151</v>
      </c>
      <c r="J4" s="124" t="s">
        <v>152</v>
      </c>
      <c r="K4" s="124" t="s">
        <v>153</v>
      </c>
      <c r="L4" s="124" t="s">
        <v>154</v>
      </c>
      <c r="M4" s="124" t="s">
        <v>155</v>
      </c>
      <c r="N4" s="124" t="s">
        <v>156</v>
      </c>
      <c r="O4" s="124" t="s">
        <v>157</v>
      </c>
      <c r="P4" s="124" t="s">
        <v>158</v>
      </c>
      <c r="Q4" s="124" t="s">
        <v>159</v>
      </c>
      <c r="R4" s="124" t="s">
        <v>160</v>
      </c>
      <c r="S4" s="124" t="s">
        <v>2150</v>
      </c>
      <c r="T4" s="41"/>
      <c r="U4" s="30" t="s">
        <v>228</v>
      </c>
    </row>
    <row r="5" spans="2:22" s="31" customFormat="1">
      <c r="B5" s="32" t="s">
        <v>162</v>
      </c>
      <c r="C5" s="33" t="s">
        <v>163</v>
      </c>
      <c r="D5" s="791">
        <f>D6+D7+D8</f>
        <v>0</v>
      </c>
      <c r="E5" s="791">
        <f>E6+E7+E8</f>
        <v>0</v>
      </c>
      <c r="F5" s="784">
        <f>F6+F7+F8</f>
        <v>9572318</v>
      </c>
      <c r="G5" s="34">
        <f>G6+G7+G8</f>
        <v>760725</v>
      </c>
      <c r="H5" s="34">
        <f t="shared" ref="H5:R5" si="0">H6+H7+H8</f>
        <v>591675</v>
      </c>
      <c r="I5" s="34">
        <f t="shared" si="0"/>
        <v>845250</v>
      </c>
      <c r="J5" s="34">
        <f t="shared" si="0"/>
        <v>1055250</v>
      </c>
      <c r="K5" s="34">
        <f t="shared" si="0"/>
        <v>1055250</v>
      </c>
      <c r="L5" s="34">
        <f t="shared" si="0"/>
        <v>1055250</v>
      </c>
      <c r="M5" s="34">
        <f t="shared" si="0"/>
        <v>1055250</v>
      </c>
      <c r="N5" s="34">
        <f t="shared" si="0"/>
        <v>1055250</v>
      </c>
      <c r="O5" s="34">
        <f t="shared" si="0"/>
        <v>1055250</v>
      </c>
      <c r="P5" s="34">
        <f t="shared" si="0"/>
        <v>426660</v>
      </c>
      <c r="Q5" s="34">
        <f t="shared" si="0"/>
        <v>426660</v>
      </c>
      <c r="R5" s="34">
        <f t="shared" si="0"/>
        <v>426660</v>
      </c>
      <c r="S5" s="34">
        <f>SUM(G5:R5)</f>
        <v>9809130</v>
      </c>
      <c r="T5" s="1104"/>
      <c r="V5" s="52"/>
    </row>
    <row r="6" spans="2:22" s="36" customFormat="1">
      <c r="B6" s="37" t="s">
        <v>164</v>
      </c>
      <c r="C6" s="38" t="s">
        <v>165</v>
      </c>
      <c r="D6" s="792"/>
      <c r="E6" s="792"/>
      <c r="F6" s="785">
        <f>'4.Doanh thu'!AF22</f>
        <v>7883386</v>
      </c>
      <c r="G6" s="39">
        <f>'4.Doanh thu'!F22</f>
        <v>519750</v>
      </c>
      <c r="H6" s="39">
        <f>'4.Doanh thu'!G22</f>
        <v>404250</v>
      </c>
      <c r="I6" s="39">
        <f>'4.Doanh thu'!H22</f>
        <v>577500</v>
      </c>
      <c r="J6" s="39">
        <f>'4.Doanh thu'!I22</f>
        <v>720000</v>
      </c>
      <c r="K6" s="39">
        <f>'4.Doanh thu'!J22</f>
        <v>720000</v>
      </c>
      <c r="L6" s="39">
        <f>'4.Doanh thu'!K22</f>
        <v>720000</v>
      </c>
      <c r="M6" s="39">
        <f>'4.Doanh thu'!L22</f>
        <v>720000</v>
      </c>
      <c r="N6" s="39">
        <f>'4.Doanh thu'!M22</f>
        <v>720000</v>
      </c>
      <c r="O6" s="39">
        <f>'4.Doanh thu'!N22</f>
        <v>720000</v>
      </c>
      <c r="P6" s="39">
        <f>'4.Doanh thu'!O22</f>
        <v>78000</v>
      </c>
      <c r="Q6" s="39">
        <f>'4.Doanh thu'!P22</f>
        <v>78000</v>
      </c>
      <c r="R6" s="39">
        <f>'4.Doanh thu'!Q22</f>
        <v>78000</v>
      </c>
      <c r="S6" s="39">
        <f t="shared" ref="S6:S51" si="1">SUM(G6:R6)</f>
        <v>6055500</v>
      </c>
      <c r="T6" s="1105"/>
      <c r="U6" s="1099"/>
    </row>
    <row r="7" spans="2:22" s="36" customFormat="1">
      <c r="B7" s="37" t="s">
        <v>166</v>
      </c>
      <c r="C7" s="38" t="s">
        <v>167</v>
      </c>
      <c r="D7" s="792"/>
      <c r="E7" s="792"/>
      <c r="F7" s="785">
        <f>'4.Doanh thu'!AF80</f>
        <v>1688932</v>
      </c>
      <c r="G7" s="39">
        <f>'4.Doanh thu'!F80</f>
        <v>240975</v>
      </c>
      <c r="H7" s="39">
        <f>'4.Doanh thu'!G80</f>
        <v>187425</v>
      </c>
      <c r="I7" s="39">
        <f>'4.Doanh thu'!H80</f>
        <v>267750</v>
      </c>
      <c r="J7" s="39">
        <f>'4.Doanh thu'!I80</f>
        <v>335250</v>
      </c>
      <c r="K7" s="39">
        <f>'4.Doanh thu'!J80</f>
        <v>335250</v>
      </c>
      <c r="L7" s="39">
        <f>'4.Doanh thu'!K80</f>
        <v>335250</v>
      </c>
      <c r="M7" s="39">
        <f>'4.Doanh thu'!L80</f>
        <v>335250</v>
      </c>
      <c r="N7" s="39">
        <f>'4.Doanh thu'!M80</f>
        <v>335250</v>
      </c>
      <c r="O7" s="39">
        <f>'4.Doanh thu'!N80</f>
        <v>335250</v>
      </c>
      <c r="P7" s="39">
        <f>'4.Doanh thu'!O80</f>
        <v>348660</v>
      </c>
      <c r="Q7" s="39">
        <f>'4.Doanh thu'!P80</f>
        <v>348660</v>
      </c>
      <c r="R7" s="39">
        <f>'4.Doanh thu'!Q80</f>
        <v>348660</v>
      </c>
      <c r="S7" s="39">
        <f t="shared" si="1"/>
        <v>3753630</v>
      </c>
      <c r="T7" s="1105"/>
    </row>
    <row r="8" spans="2:22" s="36" customFormat="1" hidden="1">
      <c r="B8" s="37" t="s">
        <v>168</v>
      </c>
      <c r="C8" s="38" t="s">
        <v>169</v>
      </c>
      <c r="D8" s="792"/>
      <c r="E8" s="792"/>
      <c r="F8" s="785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>
        <f t="shared" si="1"/>
        <v>0</v>
      </c>
      <c r="T8" s="1105"/>
    </row>
    <row r="9" spans="2:22" s="41" customFormat="1">
      <c r="B9" s="69">
        <v>2</v>
      </c>
      <c r="C9" s="70" t="s">
        <v>170</v>
      </c>
      <c r="D9" s="793">
        <f>D10+D11+D12+D13</f>
        <v>0</v>
      </c>
      <c r="E9" s="793">
        <f>E10+E11+E12+E13</f>
        <v>64684339330</v>
      </c>
      <c r="F9" s="786">
        <f>F10+F11+F12+F13</f>
        <v>170831845591</v>
      </c>
      <c r="G9" s="71">
        <f t="shared" ref="G9:R9" si="2">G10+G11+G12+G13</f>
        <v>11515218750</v>
      </c>
      <c r="H9" s="71">
        <f t="shared" si="2"/>
        <v>8956281250</v>
      </c>
      <c r="I9" s="71">
        <f t="shared" si="2"/>
        <v>12794687500</v>
      </c>
      <c r="J9" s="71">
        <f t="shared" si="2"/>
        <v>15974312500</v>
      </c>
      <c r="K9" s="71">
        <f t="shared" si="2"/>
        <v>15974312500</v>
      </c>
      <c r="L9" s="71">
        <f t="shared" si="2"/>
        <v>15974312500</v>
      </c>
      <c r="M9" s="71">
        <f t="shared" si="2"/>
        <v>15974312500</v>
      </c>
      <c r="N9" s="71">
        <f t="shared" si="2"/>
        <v>15974312500</v>
      </c>
      <c r="O9" s="71">
        <f t="shared" si="2"/>
        <v>15974312500</v>
      </c>
      <c r="P9" s="71">
        <f t="shared" si="2"/>
        <v>6551285000</v>
      </c>
      <c r="Q9" s="71">
        <f t="shared" si="2"/>
        <v>6551285000</v>
      </c>
      <c r="R9" s="71">
        <f t="shared" si="2"/>
        <v>6551285000</v>
      </c>
      <c r="S9" s="71">
        <f t="shared" si="1"/>
        <v>148765917500</v>
      </c>
      <c r="U9" s="262"/>
    </row>
    <row r="10" spans="2:22" outlineLevel="1">
      <c r="B10" s="45" t="s">
        <v>171</v>
      </c>
      <c r="C10" s="38" t="s">
        <v>165</v>
      </c>
      <c r="D10" s="794"/>
      <c r="E10" s="794">
        <f>64684339330</f>
        <v>64684339330</v>
      </c>
      <c r="F10" s="787">
        <f>'4.Doanh thu'!AF60</f>
        <v>140100816887</v>
      </c>
      <c r="G10" s="46">
        <f>'4.Doanh thu'!F60</f>
        <v>7626150000</v>
      </c>
      <c r="H10" s="46">
        <f>'4.Doanh thu'!G60</f>
        <v>5931450000</v>
      </c>
      <c r="I10" s="46">
        <f>'4.Doanh thu'!H60</f>
        <v>8473500000</v>
      </c>
      <c r="J10" s="46">
        <f>'4.Doanh thu'!I60</f>
        <v>10563750000</v>
      </c>
      <c r="K10" s="46">
        <f>'4.Doanh thu'!J60</f>
        <v>10563750000</v>
      </c>
      <c r="L10" s="46">
        <f>'4.Doanh thu'!K60</f>
        <v>10563750000</v>
      </c>
      <c r="M10" s="46">
        <f>'4.Doanh thu'!L60</f>
        <v>10563750000</v>
      </c>
      <c r="N10" s="46">
        <f>'4.Doanh thu'!M60</f>
        <v>10563750000</v>
      </c>
      <c r="O10" s="46">
        <f>'4.Doanh thu'!N60</f>
        <v>10563750000</v>
      </c>
      <c r="P10" s="46">
        <f>'4.Doanh thu'!O60</f>
        <v>924300000</v>
      </c>
      <c r="Q10" s="46">
        <f>'4.Doanh thu'!P60</f>
        <v>924300000</v>
      </c>
      <c r="R10" s="46">
        <f>'4.Doanh thu'!Q60</f>
        <v>924300000</v>
      </c>
      <c r="S10" s="46">
        <f t="shared" si="1"/>
        <v>88186500000</v>
      </c>
      <c r="U10" s="36"/>
    </row>
    <row r="11" spans="2:22" outlineLevel="1">
      <c r="B11" s="45" t="s">
        <v>172</v>
      </c>
      <c r="C11" s="38" t="s">
        <v>167</v>
      </c>
      <c r="D11" s="794"/>
      <c r="E11" s="794"/>
      <c r="F11" s="787">
        <f>'4.Doanh thu'!AF138</f>
        <v>30731028704</v>
      </c>
      <c r="G11" s="46">
        <f>'4.Doanh thu'!F138</f>
        <v>3889068750</v>
      </c>
      <c r="H11" s="46">
        <f>'4.Doanh thu'!G138</f>
        <v>3024831250</v>
      </c>
      <c r="I11" s="46">
        <f>'4.Doanh thu'!H138</f>
        <v>4321187500</v>
      </c>
      <c r="J11" s="46">
        <f>'4.Doanh thu'!I138</f>
        <v>5410562500</v>
      </c>
      <c r="K11" s="46">
        <f>'4.Doanh thu'!J138</f>
        <v>5410562500</v>
      </c>
      <c r="L11" s="46">
        <f>'4.Doanh thu'!K138</f>
        <v>5410562500</v>
      </c>
      <c r="M11" s="46">
        <f>'4.Doanh thu'!L138</f>
        <v>5410562500</v>
      </c>
      <c r="N11" s="46">
        <f>'4.Doanh thu'!M138</f>
        <v>5410562500</v>
      </c>
      <c r="O11" s="46">
        <f>'4.Doanh thu'!N138</f>
        <v>5410562500</v>
      </c>
      <c r="P11" s="46">
        <f>'4.Doanh thu'!O138</f>
        <v>5626985000</v>
      </c>
      <c r="Q11" s="46">
        <f>'4.Doanh thu'!P138</f>
        <v>5626985000</v>
      </c>
      <c r="R11" s="46">
        <f>'4.Doanh thu'!Q138</f>
        <v>5626985000</v>
      </c>
      <c r="S11" s="46">
        <f t="shared" si="1"/>
        <v>60579417500</v>
      </c>
      <c r="U11" s="36"/>
    </row>
    <row r="12" spans="2:22" hidden="1" outlineLevel="1">
      <c r="B12" s="45" t="s">
        <v>173</v>
      </c>
      <c r="C12" s="38" t="s">
        <v>169</v>
      </c>
      <c r="D12" s="794"/>
      <c r="E12" s="794"/>
      <c r="F12" s="787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>
        <f t="shared" si="1"/>
        <v>0</v>
      </c>
      <c r="U12" s="36"/>
    </row>
    <row r="13" spans="2:22" hidden="1" outlineLevel="1">
      <c r="B13" s="45" t="s">
        <v>174</v>
      </c>
      <c r="C13" s="47" t="s">
        <v>175</v>
      </c>
      <c r="D13" s="794"/>
      <c r="E13" s="794"/>
      <c r="F13" s="787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>
        <f t="shared" si="1"/>
        <v>0</v>
      </c>
      <c r="U13" s="36"/>
    </row>
    <row r="14" spans="2:22" s="41" customFormat="1" collapsed="1">
      <c r="B14" s="42">
        <v>3</v>
      </c>
      <c r="C14" s="43" t="s">
        <v>176</v>
      </c>
      <c r="D14" s="795">
        <f>D15+D23</f>
        <v>0</v>
      </c>
      <c r="E14" s="795">
        <f>E15+E23</f>
        <v>0</v>
      </c>
      <c r="F14" s="783">
        <f>F15+F23</f>
        <v>154311493755.20844</v>
      </c>
      <c r="G14" s="44">
        <f t="shared" ref="G14:Q14" si="3">G15+G23</f>
        <v>10382402075.906801</v>
      </c>
      <c r="H14" s="44">
        <f t="shared" si="3"/>
        <v>8057361963.9403315</v>
      </c>
      <c r="I14" s="44">
        <f t="shared" si="3"/>
        <v>11544780960.486189</v>
      </c>
      <c r="J14" s="44">
        <f t="shared" si="3"/>
        <v>14225483156.52232</v>
      </c>
      <c r="K14" s="44">
        <f t="shared" si="3"/>
        <v>14236432309.714628</v>
      </c>
      <c r="L14" s="44">
        <f t="shared" si="3"/>
        <v>14241531489.52232</v>
      </c>
      <c r="M14" s="44">
        <f t="shared" si="3"/>
        <v>14266441668.560781</v>
      </c>
      <c r="N14" s="44">
        <f t="shared" si="3"/>
        <v>14266556668.560781</v>
      </c>
      <c r="O14" s="44">
        <f t="shared" si="3"/>
        <v>14201619566.599243</v>
      </c>
      <c r="P14" s="44">
        <f t="shared" si="3"/>
        <v>7789344503.9825916</v>
      </c>
      <c r="Q14" s="44">
        <f t="shared" si="3"/>
        <v>7787977479.9056683</v>
      </c>
      <c r="R14" s="44">
        <f>R15+R23</f>
        <v>7778245991.9441299</v>
      </c>
      <c r="S14" s="44">
        <f t="shared" si="1"/>
        <v>138778177835.64578</v>
      </c>
      <c r="U14" s="36"/>
    </row>
    <row r="15" spans="2:22" s="41" customFormat="1">
      <c r="B15" s="48">
        <v>3.1</v>
      </c>
      <c r="C15" s="49" t="s">
        <v>177</v>
      </c>
      <c r="D15" s="795">
        <f>D16+D20+D21+D22</f>
        <v>0</v>
      </c>
      <c r="E15" s="795">
        <f>E16+E20+E21+E22</f>
        <v>0</v>
      </c>
      <c r="F15" s="783">
        <f t="shared" ref="F15:Q15" si="4">F16+F20+F21+F22</f>
        <v>151214524988.08923</v>
      </c>
      <c r="G15" s="44">
        <f t="shared" si="4"/>
        <v>10123301450.906801</v>
      </c>
      <c r="H15" s="44">
        <f t="shared" si="4"/>
        <v>7855839255.6069984</v>
      </c>
      <c r="I15" s="44">
        <f t="shared" si="4"/>
        <v>11256891377.152855</v>
      </c>
      <c r="J15" s="44">
        <f t="shared" si="4"/>
        <v>13866114406.52232</v>
      </c>
      <c r="K15" s="44">
        <f>K16+K20+K21+K22</f>
        <v>13877063559.714628</v>
      </c>
      <c r="L15" s="44">
        <f>L16+L20+L21+L22</f>
        <v>13882162739.52232</v>
      </c>
      <c r="M15" s="44">
        <f t="shared" si="4"/>
        <v>13907072918.560781</v>
      </c>
      <c r="N15" s="44">
        <f t="shared" si="4"/>
        <v>13907187918.560781</v>
      </c>
      <c r="O15" s="44">
        <f t="shared" si="4"/>
        <v>13842250816.599243</v>
      </c>
      <c r="P15" s="44">
        <f t="shared" si="4"/>
        <v>7654107670.6492586</v>
      </c>
      <c r="Q15" s="44">
        <f t="shared" si="4"/>
        <v>7652740646.5723352</v>
      </c>
      <c r="R15" s="44">
        <f>R16+R20+R21+R22</f>
        <v>7643009158.6107969</v>
      </c>
      <c r="S15" s="44">
        <f>SUM(G15:R15)</f>
        <v>135467741918.97913</v>
      </c>
      <c r="U15" s="36"/>
    </row>
    <row r="16" spans="2:22">
      <c r="B16" s="50" t="s">
        <v>178</v>
      </c>
      <c r="C16" s="51" t="s">
        <v>179</v>
      </c>
      <c r="D16" s="794"/>
      <c r="E16" s="794"/>
      <c r="F16" s="787">
        <v>141011361746.24307</v>
      </c>
      <c r="G16" s="46">
        <f>'1.NVL Chai'!H42-'KQKD HD'!G16</f>
        <v>9000000000</v>
      </c>
      <c r="H16" s="46">
        <f>'1.NVL Chai'!I42-'KQKD HD'!H16</f>
        <v>7000000000</v>
      </c>
      <c r="I16" s="46">
        <f>'1.NVL Chai'!J42-'KQKD HD'!I16</f>
        <v>10000000000</v>
      </c>
      <c r="J16" s="46">
        <f>'1.NVL Chai'!K42-'KQKD HD'!J16</f>
        <v>12500000000</v>
      </c>
      <c r="K16" s="46">
        <f>'1.NVL Chai'!L42-'KQKD HD'!K16</f>
        <v>12500000000</v>
      </c>
      <c r="L16" s="46">
        <f>'1.NVL Chai'!M42-'KQKD HD'!L16</f>
        <v>12500000000</v>
      </c>
      <c r="M16" s="46">
        <f>'1.NVL Chai'!N42-'KQKD HD'!M16</f>
        <v>12500000000</v>
      </c>
      <c r="N16" s="46">
        <f>'1.NVL Chai'!O42-'KQKD HD'!N16</f>
        <v>12500000000</v>
      </c>
      <c r="O16" s="46">
        <f>'1.NVL Chai'!P42-'KQKD HD'!O16</f>
        <v>12500000000</v>
      </c>
      <c r="P16" s="46">
        <f>'1.NVL Chai'!Q42-'KQKD HD'!P16</f>
        <v>6292000000</v>
      </c>
      <c r="Q16" s="46">
        <f>'1.NVL Chai'!R42-'KQKD HD'!Q16</f>
        <v>6292000000</v>
      </c>
      <c r="R16" s="46">
        <f>'1.NVL Chai'!S42-'KQKD HD'!R16</f>
        <v>6292000000</v>
      </c>
      <c r="S16" s="46">
        <f>SUM(G16:R16)</f>
        <v>119876000000</v>
      </c>
      <c r="U16" s="262"/>
    </row>
    <row r="17" spans="2:25" s="54" customFormat="1" outlineLevel="1">
      <c r="B17" s="55" t="s">
        <v>180</v>
      </c>
      <c r="C17" s="56" t="s">
        <v>181</v>
      </c>
      <c r="D17" s="796"/>
      <c r="E17" s="796"/>
      <c r="F17" s="788">
        <v>13748236145.861044</v>
      </c>
      <c r="G17" s="57">
        <f>SUM('3.Thanh pham'!F$211:F$213)*'1.NVL Chai'!H$34</f>
        <v>1125000000</v>
      </c>
      <c r="H17" s="57">
        <f>SUM('3.Thanh pham'!G$211:G$213)*'1.NVL Chai'!I$34</f>
        <v>875000000</v>
      </c>
      <c r="I17" s="57">
        <f>SUM('3.Thanh pham'!H$211:H$213)*'1.NVL Chai'!J$34</f>
        <v>1250000000</v>
      </c>
      <c r="J17" s="57">
        <f>SUM('3.Thanh pham'!I$211:I$213)*'1.NVL Chai'!K$34</f>
        <v>1575000000</v>
      </c>
      <c r="K17" s="57">
        <f>SUM('3.Thanh pham'!J$211:J$213)*'1.NVL Chai'!L$34</f>
        <v>1575000000</v>
      </c>
      <c r="L17" s="57">
        <f>SUM('3.Thanh pham'!K$211:K$213)*'1.NVL Chai'!M$34</f>
        <v>1575000000</v>
      </c>
      <c r="M17" s="57">
        <f>SUM('3.Thanh pham'!L$211:L$213)*'1.NVL Chai'!N$34</f>
        <v>1575000000</v>
      </c>
      <c r="N17" s="57">
        <f>SUM('3.Thanh pham'!M$211:M$213)*'1.NVL Chai'!O$34</f>
        <v>1575000000</v>
      </c>
      <c r="O17" s="57">
        <f>SUM('3.Thanh pham'!N$211:N$213)*'1.NVL Chai'!P$34</f>
        <v>1575000000</v>
      </c>
      <c r="P17" s="57">
        <f>SUM('3.Thanh pham'!O$211:O$213)*'1.NVL Chai'!Q$34</f>
        <v>1638000000</v>
      </c>
      <c r="Q17" s="57">
        <f>SUM('3.Thanh pham'!P$211:P$213)*'1.NVL Chai'!R$34</f>
        <v>1638000000</v>
      </c>
      <c r="R17" s="57">
        <f>SUM('3.Thanh pham'!Q$211:Q$213)*'1.NVL Chai'!S$34</f>
        <v>1638000000</v>
      </c>
      <c r="S17" s="57">
        <f>SUM(G17:R17)</f>
        <v>17614000000</v>
      </c>
      <c r="U17" s="262"/>
    </row>
    <row r="18" spans="2:25" s="54" customFormat="1" outlineLevel="1">
      <c r="B18" s="55"/>
      <c r="C18" s="56" t="s">
        <v>182</v>
      </c>
      <c r="D18" s="796"/>
      <c r="E18" s="796"/>
      <c r="F18" s="788">
        <v>1715398955.2401547</v>
      </c>
      <c r="G18" s="57">
        <f>('3.Thanh pham'!F$214*'1.NVL Chai'!H$34)</f>
        <v>267750000</v>
      </c>
      <c r="H18" s="57">
        <f>('3.Thanh pham'!G$214*'1.NVL Chai'!I$34)</f>
        <v>208250000</v>
      </c>
      <c r="I18" s="57">
        <f>('3.Thanh pham'!H$214*'1.NVL Chai'!J$34)</f>
        <v>297500000</v>
      </c>
      <c r="J18" s="57">
        <f>('3.Thanh pham'!I$214*'1.NVL Chai'!K$34)</f>
        <v>372500000</v>
      </c>
      <c r="K18" s="57">
        <f>('3.Thanh pham'!J$214*'1.NVL Chai'!L$34)</f>
        <v>372500000</v>
      </c>
      <c r="L18" s="57">
        <f>('3.Thanh pham'!K$214*'1.NVL Chai'!M$34)</f>
        <v>372500000</v>
      </c>
      <c r="M18" s="57">
        <f>('3.Thanh pham'!L$214*'1.NVL Chai'!N$34)</f>
        <v>372500000</v>
      </c>
      <c r="N18" s="57">
        <f>('3.Thanh pham'!M$214*'1.NVL Chai'!O$34)</f>
        <v>372500000</v>
      </c>
      <c r="O18" s="57">
        <f>('3.Thanh pham'!N$214*'1.NVL Chai'!P$34)</f>
        <v>372500000</v>
      </c>
      <c r="P18" s="57">
        <f>('3.Thanh pham'!O$214*'1.NVL Chai'!Q$34)</f>
        <v>789880000</v>
      </c>
      <c r="Q18" s="57">
        <f>('3.Thanh pham'!P$214*'1.NVL Chai'!R$34)</f>
        <v>789880000</v>
      </c>
      <c r="R18" s="57">
        <f>('3.Thanh pham'!Q$214*'1.NVL Chai'!S$34)</f>
        <v>789880000</v>
      </c>
      <c r="S18" s="57">
        <f>SUM(G18:R18)</f>
        <v>5378140000</v>
      </c>
      <c r="U18" s="263"/>
    </row>
    <row r="19" spans="2:25" s="82" customFormat="1">
      <c r="B19" s="83" t="s">
        <v>183</v>
      </c>
      <c r="C19" s="80" t="s">
        <v>184</v>
      </c>
      <c r="D19" s="797">
        <f>IFERROR(D16/$F$9,0)</f>
        <v>0</v>
      </c>
      <c r="E19" s="797">
        <f>IFERROR(E16/$F$9,0)</f>
        <v>0</v>
      </c>
      <c r="F19" s="789">
        <f>IFERROR(F16/$F$9,0)</f>
        <v>0.82543954997622548</v>
      </c>
      <c r="G19" s="81">
        <f>G16/G9</f>
        <v>0.78157438389956768</v>
      </c>
      <c r="H19" s="81">
        <f t="shared" ref="H19:S19" si="5">H16/H9</f>
        <v>0.78157438389956768</v>
      </c>
      <c r="I19" s="81">
        <f t="shared" si="5"/>
        <v>0.78157438389956768</v>
      </c>
      <c r="J19" s="81">
        <f t="shared" si="5"/>
        <v>0.782506289394301</v>
      </c>
      <c r="K19" s="81">
        <f>K16/K9</f>
        <v>0.782506289394301</v>
      </c>
      <c r="L19" s="81">
        <f t="shared" si="5"/>
        <v>0.782506289394301</v>
      </c>
      <c r="M19" s="81">
        <f t="shared" si="5"/>
        <v>0.782506289394301</v>
      </c>
      <c r="N19" s="81">
        <f t="shared" si="5"/>
        <v>0.782506289394301</v>
      </c>
      <c r="O19" s="81">
        <f t="shared" si="5"/>
        <v>0.782506289394301</v>
      </c>
      <c r="P19" s="81">
        <f t="shared" si="5"/>
        <v>0.96042226830308863</v>
      </c>
      <c r="Q19" s="81">
        <f t="shared" si="5"/>
        <v>0.96042226830308863</v>
      </c>
      <c r="R19" s="81">
        <f t="shared" si="5"/>
        <v>0.96042226830308863</v>
      </c>
      <c r="S19" s="81">
        <f t="shared" si="5"/>
        <v>0.80580284795406854</v>
      </c>
      <c r="T19" s="1096"/>
    </row>
    <row r="20" spans="2:25">
      <c r="B20" s="1109" t="s">
        <v>185</v>
      </c>
      <c r="C20" s="47" t="s">
        <v>186</v>
      </c>
      <c r="D20" s="794"/>
      <c r="E20" s="794"/>
      <c r="F20" s="787">
        <f>SUM(CPSX!AK19:AK25)</f>
        <v>2778989541.8461542</v>
      </c>
      <c r="G20" s="46">
        <f>SUM(CPSX!K19:K25)</f>
        <v>308026922.05015671</v>
      </c>
      <c r="H20" s="46">
        <f>SUM(CPSX!L19:L25)</f>
        <v>238895383.81678861</v>
      </c>
      <c r="I20" s="46">
        <f>SUM(CPSX!M19:M25)</f>
        <v>338114191.16684079</v>
      </c>
      <c r="J20" s="46">
        <f>SUM(CPSX!N19:N25)</f>
        <v>422423758.48285818</v>
      </c>
      <c r="K20" s="46">
        <f>SUM(CPSX!O19:O25)</f>
        <v>421123758.48285818</v>
      </c>
      <c r="L20" s="46">
        <f>SUM(CPSX!P19:P25)</f>
        <v>420782091.48285818</v>
      </c>
      <c r="M20" s="46">
        <f>SUM(CPSX!Q19:Q25)</f>
        <v>420158758.48285818</v>
      </c>
      <c r="N20" s="46">
        <f>SUM(CPSX!R19:R25)</f>
        <v>420273758.48285818</v>
      </c>
      <c r="O20" s="46">
        <f>SUM(CPSX!S19:S25)</f>
        <v>420008758.48285818</v>
      </c>
      <c r="P20" s="46">
        <f>SUM(CPSX!T19:T25)</f>
        <v>400903293.6497587</v>
      </c>
      <c r="Q20" s="46">
        <f>SUM(CPSX!U19:U25)</f>
        <v>399363293.6497587</v>
      </c>
      <c r="R20" s="46">
        <f>SUM(CPSX!V19:V25)</f>
        <v>399478293.6497587</v>
      </c>
      <c r="S20" s="46">
        <f>SUM(G20:R20)</f>
        <v>4609552261.8802118</v>
      </c>
      <c r="U20" s="541"/>
    </row>
    <row r="21" spans="2:25">
      <c r="B21" s="1109" t="s">
        <v>187</v>
      </c>
      <c r="C21" s="47" t="s">
        <v>188</v>
      </c>
      <c r="D21" s="794"/>
      <c r="E21" s="794"/>
      <c r="F21" s="787">
        <f>CPSX!$AK$18</f>
        <v>1323352660</v>
      </c>
      <c r="G21" s="46">
        <f>CPSX!K$18</f>
        <v>115678431.81818181</v>
      </c>
      <c r="H21" s="46">
        <f>CPSX!L$18</f>
        <v>89972113.63636364</v>
      </c>
      <c r="I21" s="46">
        <f>CPSX!M$18</f>
        <v>128531590.90909091</v>
      </c>
      <c r="J21" s="46">
        <f>CPSX!N$18</f>
        <v>160712922.07792208</v>
      </c>
      <c r="K21" s="46">
        <f>CPSX!O$18</f>
        <v>160712922.07792208</v>
      </c>
      <c r="L21" s="46">
        <f>CPSX!P$18</f>
        <v>160712922.07792208</v>
      </c>
      <c r="M21" s="46">
        <f>CPSX!Q$18</f>
        <v>160712922.07792208</v>
      </c>
      <c r="N21" s="46">
        <f>CPSX!R$18</f>
        <v>160712922.07792208</v>
      </c>
      <c r="O21" s="46">
        <f>CPSX!S$18</f>
        <v>160712922.07792208</v>
      </c>
      <c r="P21" s="46">
        <f>CPSX!T$18</f>
        <v>167141438.96103895</v>
      </c>
      <c r="Q21" s="46">
        <f>CPSX!U$18</f>
        <v>167141438.96103895</v>
      </c>
      <c r="R21" s="46">
        <f>CPSX!V$18</f>
        <v>167141438.96103895</v>
      </c>
      <c r="S21" s="46">
        <f t="shared" si="1"/>
        <v>1799883985.7142859</v>
      </c>
      <c r="U21" s="541"/>
      <c r="V21" s="52"/>
    </row>
    <row r="22" spans="2:25">
      <c r="B22" s="1109" t="s">
        <v>189</v>
      </c>
      <c r="C22" s="47" t="s">
        <v>190</v>
      </c>
      <c r="D22" s="794"/>
      <c r="E22" s="794"/>
      <c r="F22" s="787">
        <f>SUM(CPSX!AK6:AK16)</f>
        <v>6100821040</v>
      </c>
      <c r="G22" s="46">
        <f>SUM(CPSX!K6:K16)</f>
        <v>699596097.03846157</v>
      </c>
      <c r="H22" s="46">
        <f>SUM(CPSX!L6:L16)</f>
        <v>526971758.15384614</v>
      </c>
      <c r="I22" s="46">
        <f>SUM(CPSX!M6:M16)</f>
        <v>790245595.07692313</v>
      </c>
      <c r="J22" s="46">
        <f>SUM(CPSX!N6:N16)</f>
        <v>782977725.96153843</v>
      </c>
      <c r="K22" s="46">
        <f>SUM(CPSX!O6:O16)</f>
        <v>795226879.15384614</v>
      </c>
      <c r="L22" s="46">
        <f>SUM(CPSX!P6:P16)</f>
        <v>800667725.96153843</v>
      </c>
      <c r="M22" s="46">
        <f>SUM(CPSX!Q6:Q16)</f>
        <v>826201238</v>
      </c>
      <c r="N22" s="46">
        <f>SUM(CPSX!R6:R16)</f>
        <v>826201238</v>
      </c>
      <c r="O22" s="46">
        <f>SUM(CPSX!S6:S16)</f>
        <v>761529136.03846157</v>
      </c>
      <c r="P22" s="46">
        <f>SUM(CPSX!T6:T16)</f>
        <v>794062938.03846157</v>
      </c>
      <c r="Q22" s="46">
        <f>SUM(CPSX!U6:U16)</f>
        <v>794235913.96153843</v>
      </c>
      <c r="R22" s="46">
        <f>SUM(CPSX!V6:V16)</f>
        <v>784389425.99999988</v>
      </c>
      <c r="S22" s="46">
        <f t="shared" si="1"/>
        <v>9182305671.3846149</v>
      </c>
      <c r="U22" s="541"/>
      <c r="V22" s="52"/>
    </row>
    <row r="23" spans="2:25" s="41" customFormat="1">
      <c r="B23" s="48">
        <v>3.2</v>
      </c>
      <c r="C23" s="49" t="s">
        <v>191</v>
      </c>
      <c r="D23" s="795">
        <f>D24</f>
        <v>0</v>
      </c>
      <c r="E23" s="795">
        <f>E24</f>
        <v>0</v>
      </c>
      <c r="F23" s="783">
        <f>F24</f>
        <v>3096968767.119215</v>
      </c>
      <c r="G23" s="44">
        <f t="shared" ref="G23:R23" si="6">G24</f>
        <v>259100625</v>
      </c>
      <c r="H23" s="44">
        <f t="shared" si="6"/>
        <v>201522708.33333331</v>
      </c>
      <c r="I23" s="44">
        <f t="shared" si="6"/>
        <v>287889583.33333331</v>
      </c>
      <c r="J23" s="44">
        <f t="shared" si="6"/>
        <v>359368750</v>
      </c>
      <c r="K23" s="44">
        <f t="shared" si="6"/>
        <v>359368750</v>
      </c>
      <c r="L23" s="44">
        <f t="shared" si="6"/>
        <v>359368750</v>
      </c>
      <c r="M23" s="44">
        <f t="shared" si="6"/>
        <v>359368750</v>
      </c>
      <c r="N23" s="44">
        <f t="shared" si="6"/>
        <v>359368750</v>
      </c>
      <c r="O23" s="44">
        <f t="shared" si="6"/>
        <v>359368750</v>
      </c>
      <c r="P23" s="44">
        <f t="shared" si="6"/>
        <v>135236833.33333334</v>
      </c>
      <c r="Q23" s="44">
        <f t="shared" si="6"/>
        <v>135236833.33333334</v>
      </c>
      <c r="R23" s="44">
        <f t="shared" si="6"/>
        <v>135236833.33333334</v>
      </c>
      <c r="S23" s="44">
        <f t="shared" si="1"/>
        <v>3310435916.666667</v>
      </c>
      <c r="T23" s="23"/>
      <c r="U23" s="262"/>
    </row>
    <row r="24" spans="2:25" outlineLevel="1" collapsed="1">
      <c r="B24" s="50"/>
      <c r="C24" s="51" t="s">
        <v>192</v>
      </c>
      <c r="D24" s="794"/>
      <c r="E24" s="794"/>
      <c r="F24" s="787">
        <f>CPBH!AK8</f>
        <v>3096968767.119215</v>
      </c>
      <c r="G24" s="46">
        <f>SUM(CPBH!K5:K6)</f>
        <v>259100625</v>
      </c>
      <c r="H24" s="46">
        <f>SUM(CPBH!L5:L6)</f>
        <v>201522708.33333331</v>
      </c>
      <c r="I24" s="46">
        <f>SUM(CPBH!M5:M6)</f>
        <v>287889583.33333331</v>
      </c>
      <c r="J24" s="46">
        <f>SUM(CPBH!N5:N6)</f>
        <v>359368750</v>
      </c>
      <c r="K24" s="46">
        <f>SUM(CPBH!O5:O6)</f>
        <v>359368750</v>
      </c>
      <c r="L24" s="46">
        <f>SUM(CPBH!P5:P6)</f>
        <v>359368750</v>
      </c>
      <c r="M24" s="46">
        <f>SUM(CPBH!Q5:Q6)</f>
        <v>359368750</v>
      </c>
      <c r="N24" s="46">
        <f>SUM(CPBH!R5:R6)</f>
        <v>359368750</v>
      </c>
      <c r="O24" s="46">
        <f>SUM(CPBH!S5:S6)</f>
        <v>359368750</v>
      </c>
      <c r="P24" s="46">
        <f>SUM(CPBH!T5:T6)</f>
        <v>135236833.33333334</v>
      </c>
      <c r="Q24" s="46">
        <f>SUM(CPBH!U5:U6)</f>
        <v>135236833.33333334</v>
      </c>
      <c r="R24" s="46">
        <f>SUM(CPBH!V5:V6)</f>
        <v>135236833.33333334</v>
      </c>
      <c r="S24" s="46">
        <f t="shared" si="1"/>
        <v>3310435916.666667</v>
      </c>
      <c r="V24" s="52"/>
    </row>
    <row r="25" spans="2:25" s="41" customFormat="1">
      <c r="B25" s="69">
        <v>4</v>
      </c>
      <c r="C25" s="70" t="s">
        <v>193</v>
      </c>
      <c r="D25" s="793">
        <f>D9-D14</f>
        <v>0</v>
      </c>
      <c r="E25" s="793">
        <f>E9-E14</f>
        <v>64684339330</v>
      </c>
      <c r="F25" s="786">
        <f>F9-F14</f>
        <v>16520351835.791565</v>
      </c>
      <c r="G25" s="71">
        <f t="shared" ref="G25:R25" si="7">G9-G14</f>
        <v>1132816674.0931988</v>
      </c>
      <c r="H25" s="71">
        <f t="shared" si="7"/>
        <v>898919286.05966854</v>
      </c>
      <c r="I25" s="71">
        <f t="shared" si="7"/>
        <v>1249906539.5138111</v>
      </c>
      <c r="J25" s="71">
        <f>J9-J14</f>
        <v>1748829343.4776802</v>
      </c>
      <c r="K25" s="71">
        <f>K9-K14</f>
        <v>1737880190.2853718</v>
      </c>
      <c r="L25" s="71">
        <f t="shared" si="7"/>
        <v>1732781010.4776802</v>
      </c>
      <c r="M25" s="71">
        <f t="shared" si="7"/>
        <v>1707870831.4392185</v>
      </c>
      <c r="N25" s="71">
        <f t="shared" si="7"/>
        <v>1707755831.4392185</v>
      </c>
      <c r="O25" s="71">
        <f t="shared" si="7"/>
        <v>1772692933.4007568</v>
      </c>
      <c r="P25" s="71">
        <f t="shared" si="7"/>
        <v>-1238059503.9825916</v>
      </c>
      <c r="Q25" s="71">
        <f t="shared" si="7"/>
        <v>-1236692479.9056683</v>
      </c>
      <c r="R25" s="71">
        <f t="shared" si="7"/>
        <v>-1226960991.9441299</v>
      </c>
      <c r="S25" s="71">
        <f t="shared" si="1"/>
        <v>9987739664.3542156</v>
      </c>
    </row>
    <row r="26" spans="2:25" s="82" customFormat="1">
      <c r="B26" s="79" t="s">
        <v>194</v>
      </c>
      <c r="C26" s="80" t="s">
        <v>195</v>
      </c>
      <c r="D26" s="797">
        <f>IFERROR(D23/$F$9,0)</f>
        <v>0</v>
      </c>
      <c r="E26" s="797">
        <f>IFERROR(E23/$F$9,0)</f>
        <v>0</v>
      </c>
      <c r="F26" s="789">
        <f>IFERROR(F23/$F$9,0)</f>
        <v>1.8128755539724577E-2</v>
      </c>
      <c r="G26" s="81">
        <f>G25/G9</f>
        <v>9.8375610458394352E-2</v>
      </c>
      <c r="H26" s="81">
        <f t="shared" ref="H26:S26" si="8">H25/H9</f>
        <v>0.10036746959678924</v>
      </c>
      <c r="I26" s="81">
        <f t="shared" si="8"/>
        <v>9.7689493355254758E-2</v>
      </c>
      <c r="J26" s="81">
        <f t="shared" si="8"/>
        <v>0.10947759682788728</v>
      </c>
      <c r="K26" s="81">
        <f t="shared" si="8"/>
        <v>0.10879217432896544</v>
      </c>
      <c r="L26" s="81">
        <f t="shared" si="8"/>
        <v>0.10847296310734375</v>
      </c>
      <c r="M26" s="81">
        <f t="shared" si="8"/>
        <v>0.10691357336594101</v>
      </c>
      <c r="N26" s="81">
        <f t="shared" si="8"/>
        <v>0.10690637430807857</v>
      </c>
      <c r="O26" s="81">
        <f t="shared" si="8"/>
        <v>0.110971469564074</v>
      </c>
      <c r="P26" s="81">
        <f t="shared" si="8"/>
        <v>-0.18897964353292393</v>
      </c>
      <c r="Q26" s="81">
        <f t="shared" si="8"/>
        <v>-0.1887709785035559</v>
      </c>
      <c r="R26" s="81">
        <f t="shared" si="8"/>
        <v>-0.18728554656744897</v>
      </c>
      <c r="S26" s="81">
        <f t="shared" si="8"/>
        <v>6.7137284078217813E-2</v>
      </c>
      <c r="T26" s="1096"/>
    </row>
    <row r="27" spans="2:25" s="41" customFormat="1">
      <c r="B27" s="48">
        <v>5</v>
      </c>
      <c r="C27" s="49" t="s">
        <v>196</v>
      </c>
      <c r="D27" s="795">
        <f>D28+D29+D30</f>
        <v>0</v>
      </c>
      <c r="E27" s="795">
        <f>E28+E29+E30</f>
        <v>0</v>
      </c>
      <c r="F27" s="783">
        <f>F28+F29+F30</f>
        <v>8620348627</v>
      </c>
      <c r="G27" s="44">
        <f>G28+G29+G30</f>
        <v>752430616.07222223</v>
      </c>
      <c r="H27" s="44">
        <f t="shared" ref="H27:R27" si="9">H28+H29+H30</f>
        <v>739252794.73888898</v>
      </c>
      <c r="I27" s="44">
        <f t="shared" si="9"/>
        <v>715262339.73888874</v>
      </c>
      <c r="J27" s="44">
        <f t="shared" si="9"/>
        <v>754359145.96111107</v>
      </c>
      <c r="K27" s="44">
        <f t="shared" si="9"/>
        <v>764330305.25229883</v>
      </c>
      <c r="L27" s="44">
        <f t="shared" si="9"/>
        <v>798544606.21015334</v>
      </c>
      <c r="M27" s="44">
        <f t="shared" si="9"/>
        <v>800454358.32126451</v>
      </c>
      <c r="N27" s="44">
        <f t="shared" si="9"/>
        <v>807590380.65459776</v>
      </c>
      <c r="O27" s="44">
        <f t="shared" si="9"/>
        <v>861780984.43237543</v>
      </c>
      <c r="P27" s="44">
        <f t="shared" si="9"/>
        <v>837930273.65459776</v>
      </c>
      <c r="Q27" s="44">
        <f t="shared" si="9"/>
        <v>878465905.65459776</v>
      </c>
      <c r="R27" s="44">
        <f t="shared" si="9"/>
        <v>874314893.5434866</v>
      </c>
      <c r="S27" s="44">
        <f t="shared" si="1"/>
        <v>9584716604.2344818</v>
      </c>
      <c r="T27" s="23"/>
    </row>
    <row r="28" spans="2:25" collapsed="1">
      <c r="B28" s="50" t="s">
        <v>229</v>
      </c>
      <c r="C28" s="47" t="s">
        <v>197</v>
      </c>
      <c r="D28" s="794"/>
      <c r="E28" s="794"/>
      <c r="F28" s="787">
        <f>SUM(CPSX!AK72:AK82)</f>
        <v>3749845944</v>
      </c>
      <c r="G28" s="46">
        <f>SUM(CPSX!K$72:K$83)</f>
        <v>296914317.33333331</v>
      </c>
      <c r="H28" s="46">
        <f>SUM(CPSX!L$72:L$83)</f>
        <v>294603662.33333331</v>
      </c>
      <c r="I28" s="46">
        <f>SUM(CPSX!M$72:M$83)</f>
        <v>282254749.33333331</v>
      </c>
      <c r="J28" s="46">
        <f>SUM(CPSX!N$72:N$83)</f>
        <v>305060166.33333331</v>
      </c>
      <c r="K28" s="46">
        <f>SUM(CPSX!O$72:O$83)</f>
        <v>289775491.33333331</v>
      </c>
      <c r="L28" s="46">
        <f>SUM(CPSX!P$72:P$83)</f>
        <v>305322666.33333331</v>
      </c>
      <c r="M28" s="46">
        <f>SUM(CPSX!Q$72:Q$83)</f>
        <v>298077765.33333331</v>
      </c>
      <c r="N28" s="46">
        <f>SUM(CPSX!R$72:R$83)</f>
        <v>298077765.33333331</v>
      </c>
      <c r="O28" s="46">
        <f>SUM(CPSX!S$72:S$83)</f>
        <v>304968925.33333331</v>
      </c>
      <c r="P28" s="46">
        <f>SUM(CPSX!T$72:T$83)</f>
        <v>290167159.33333331</v>
      </c>
      <c r="Q28" s="46">
        <f>SUM(CPSX!U$72:U$83)</f>
        <v>305322666.33333331</v>
      </c>
      <c r="R28" s="46">
        <f>SUM(CPSX!V$72:V$83)</f>
        <v>298077765.33333331</v>
      </c>
      <c r="S28" s="46">
        <f>SUM(G28:R28)</f>
        <v>3568623100.0000005</v>
      </c>
      <c r="V28" s="52"/>
    </row>
    <row r="29" spans="2:25" ht="17.45" customHeight="1">
      <c r="B29" s="50" t="s">
        <v>230</v>
      </c>
      <c r="C29" s="47" t="s">
        <v>132</v>
      </c>
      <c r="D29" s="794"/>
      <c r="E29" s="794"/>
      <c r="F29" s="787">
        <f>CPSX!AK88</f>
        <v>2815076112</v>
      </c>
      <c r="G29" s="46">
        <f>CPSX!K$88</f>
        <v>230839676</v>
      </c>
      <c r="H29" s="46">
        <f>CPSX!L$88</f>
        <v>230839676</v>
      </c>
      <c r="I29" s="46">
        <f>CPSX!M$88</f>
        <v>230839676</v>
      </c>
      <c r="J29" s="46">
        <f>CPSX!N$88</f>
        <v>230839676</v>
      </c>
      <c r="K29" s="46">
        <f>CPSX!O$88</f>
        <v>230839676</v>
      </c>
      <c r="L29" s="46">
        <f>CPSX!P$88</f>
        <v>230839676</v>
      </c>
      <c r="M29" s="46">
        <f>CPSX!Q$88</f>
        <v>230839676</v>
      </c>
      <c r="N29" s="46">
        <f>CPSX!R$88</f>
        <v>230839676</v>
      </c>
      <c r="O29" s="46">
        <f>CPSX!S$88</f>
        <v>230839676</v>
      </c>
      <c r="P29" s="46">
        <f>CPSX!T$88</f>
        <v>230839676</v>
      </c>
      <c r="Q29" s="46">
        <f>CPSX!U$88</f>
        <v>230839676</v>
      </c>
      <c r="R29" s="46">
        <f>CPSX!V$88</f>
        <v>230839676</v>
      </c>
      <c r="S29" s="46">
        <f t="shared" si="1"/>
        <v>2770076112</v>
      </c>
      <c r="V29" s="52"/>
    </row>
    <row r="30" spans="2:25" ht="25.5">
      <c r="B30" s="50" t="s">
        <v>231</v>
      </c>
      <c r="C30" s="47" t="s">
        <v>198</v>
      </c>
      <c r="D30" s="794"/>
      <c r="E30" s="794"/>
      <c r="F30" s="787">
        <f>SUM(CPSX!AK16:AK17,CPSX!$AK$71)-'KQKD PET'!F28-'KQKD PET'!F29-'KQKD PET'!F31</f>
        <v>2055426571</v>
      </c>
      <c r="G30" s="46">
        <f>SUM(CPSX!K$71)-'KQKD PET'!G28-'KQKD PET'!G29-'KQKD PET'!G31</f>
        <v>224676622.73888892</v>
      </c>
      <c r="H30" s="46">
        <f>SUM(CPSX!L$71)-'KQKD PET'!H28-'KQKD PET'!H29-'KQKD PET'!H31</f>
        <v>213809456.40555567</v>
      </c>
      <c r="I30" s="46">
        <f>SUM(CPSX!M$71)-'KQKD PET'!I28-'KQKD PET'!I29-'KQKD PET'!I31</f>
        <v>202167914.40555543</v>
      </c>
      <c r="J30" s="46">
        <f>SUM(CPSX!N$71)-'KQKD PET'!J28-'KQKD PET'!J29-'KQKD PET'!J31</f>
        <v>218459303.62777776</v>
      </c>
      <c r="K30" s="46">
        <f>SUM(CPSX!O$71)-'KQKD PET'!K28-'KQKD PET'!K29-'KQKD PET'!K31</f>
        <v>243715137.91896552</v>
      </c>
      <c r="L30" s="46">
        <f>SUM(CPSX!P$71)-'KQKD PET'!L28-'KQKD PET'!L29-'KQKD PET'!L31</f>
        <v>262382263.87682003</v>
      </c>
      <c r="M30" s="46">
        <f>SUM(CPSX!Q$71)-'KQKD PET'!M28-'KQKD PET'!M29-'KQKD PET'!M31</f>
        <v>271536916.98793119</v>
      </c>
      <c r="N30" s="46">
        <f>SUM(CPSX!R$71)-'KQKD PET'!N28-'KQKD PET'!N29-'KQKD PET'!N31</f>
        <v>278672939.32126445</v>
      </c>
      <c r="O30" s="46">
        <f>SUM(CPSX!S$71)-'KQKD PET'!O28-'KQKD PET'!O29-'KQKD PET'!O31</f>
        <v>325972383.09904212</v>
      </c>
      <c r="P30" s="46">
        <f>SUM(CPSX!T$71)-'KQKD PET'!P28-'KQKD PET'!P29-'KQKD PET'!P31</f>
        <v>316923438.32126445</v>
      </c>
      <c r="Q30" s="46">
        <f>SUM(CPSX!U$71)-'KQKD PET'!Q28-'KQKD PET'!Q29-'KQKD PET'!Q31</f>
        <v>342303563.32126445</v>
      </c>
      <c r="R30" s="46">
        <f>SUM(CPSX!V$71)-'KQKD PET'!R28-'KQKD PET'!R29-'KQKD PET'!R31</f>
        <v>345397452.21015328</v>
      </c>
      <c r="S30" s="46">
        <f>SUM(G30:R30)</f>
        <v>3246017392.2344828</v>
      </c>
      <c r="Y30" s="52"/>
    </row>
    <row r="31" spans="2:25" s="41" customFormat="1">
      <c r="B31" s="48">
        <v>6</v>
      </c>
      <c r="C31" s="43" t="s">
        <v>199</v>
      </c>
      <c r="D31" s="795"/>
      <c r="E31" s="795"/>
      <c r="F31" s="783">
        <f>CPSX!AK99</f>
        <v>3687386699</v>
      </c>
      <c r="G31" s="44">
        <f>CPSX!K$99</f>
        <v>143797694.13004524</v>
      </c>
      <c r="H31" s="44">
        <f>CPSX!L$99</f>
        <v>143797694.13004524</v>
      </c>
      <c r="I31" s="44">
        <f>CPSX!M$99</f>
        <v>141234058.13004524</v>
      </c>
      <c r="J31" s="44">
        <f>CPSX!N$99</f>
        <v>141234058.13004524</v>
      </c>
      <c r="K31" s="44">
        <f>CPSX!O$99</f>
        <v>141234058.13004524</v>
      </c>
      <c r="L31" s="44">
        <f>CPSX!P$99</f>
        <v>141234058.13004524</v>
      </c>
      <c r="M31" s="44">
        <f>CPSX!Q$99</f>
        <v>141234058.13004524</v>
      </c>
      <c r="N31" s="44">
        <f>CPSX!R$99</f>
        <v>141234058.13004524</v>
      </c>
      <c r="O31" s="44">
        <f>CPSX!S$99</f>
        <v>141234058.13004524</v>
      </c>
      <c r="P31" s="44">
        <f>CPSX!T$99</f>
        <v>141234058.13004524</v>
      </c>
      <c r="Q31" s="44">
        <f>CPSX!U$99</f>
        <v>141234058.13004524</v>
      </c>
      <c r="R31" s="44">
        <f>CPSX!V$99</f>
        <v>141234058.13004524</v>
      </c>
      <c r="S31" s="44">
        <f t="shared" si="1"/>
        <v>1699935969.5605423</v>
      </c>
    </row>
    <row r="32" spans="2:25" s="41" customFormat="1" collapsed="1">
      <c r="B32" s="69">
        <v>7</v>
      </c>
      <c r="C32" s="70" t="s">
        <v>200</v>
      </c>
      <c r="D32" s="793">
        <f>D25-D27-D31</f>
        <v>0</v>
      </c>
      <c r="E32" s="793">
        <f>E25-E27-E31</f>
        <v>64684339330</v>
      </c>
      <c r="F32" s="786">
        <f>F25-F27-F31</f>
        <v>4212616509.7915649</v>
      </c>
      <c r="G32" s="71">
        <f t="shared" ref="G32:R32" si="10">G25-G27-G31</f>
        <v>236588363.89093131</v>
      </c>
      <c r="H32" s="71">
        <f t="shared" si="10"/>
        <v>15868797.190734327</v>
      </c>
      <c r="I32" s="71">
        <f t="shared" si="10"/>
        <v>393410141.64487714</v>
      </c>
      <c r="J32" s="71">
        <f t="shared" si="10"/>
        <v>853236139.38652396</v>
      </c>
      <c r="K32" s="71">
        <f>K25-K27-K31</f>
        <v>832315826.90302777</v>
      </c>
      <c r="L32" s="71">
        <f t="shared" si="10"/>
        <v>793002346.13748169</v>
      </c>
      <c r="M32" s="71">
        <f t="shared" si="10"/>
        <v>766182414.98790884</v>
      </c>
      <c r="N32" s="71">
        <f t="shared" si="10"/>
        <v>758931392.65457559</v>
      </c>
      <c r="O32" s="71">
        <f t="shared" si="10"/>
        <v>769677890.83833623</v>
      </c>
      <c r="P32" s="71">
        <f t="shared" si="10"/>
        <v>-2217223835.7672348</v>
      </c>
      <c r="Q32" s="71">
        <f t="shared" si="10"/>
        <v>-2256392443.6903114</v>
      </c>
      <c r="R32" s="71">
        <f t="shared" si="10"/>
        <v>-2242509943.617662</v>
      </c>
      <c r="S32" s="71">
        <f t="shared" si="1"/>
        <v>-1296912909.4408116</v>
      </c>
    </row>
    <row r="33" spans="2:22" s="82" customFormat="1">
      <c r="B33" s="79" t="s">
        <v>201</v>
      </c>
      <c r="C33" s="80" t="s">
        <v>202</v>
      </c>
      <c r="D33" s="797">
        <f>IFERROR(D30/$F$9,0)</f>
        <v>0</v>
      </c>
      <c r="E33" s="797">
        <f>IFERROR(E30/$F$9,0)</f>
        <v>0</v>
      </c>
      <c r="F33" s="789">
        <f>IFERROR(F30/$F$9,0)</f>
        <v>1.2031870076033921E-2</v>
      </c>
      <c r="G33" s="81">
        <f t="shared" ref="G33:S33" si="11">G32/G9</f>
        <v>2.054571163842904E-2</v>
      </c>
      <c r="H33" s="81">
        <f t="shared" si="11"/>
        <v>1.7718064839393388E-3</v>
      </c>
      <c r="I33" s="81">
        <f t="shared" si="11"/>
        <v>3.074792890759365E-2</v>
      </c>
      <c r="J33" s="81">
        <f t="shared" si="11"/>
        <v>5.34130116326774E-2</v>
      </c>
      <c r="K33" s="81">
        <f t="shared" si="11"/>
        <v>5.2103389545123009E-2</v>
      </c>
      <c r="L33" s="81">
        <f t="shared" si="11"/>
        <v>4.9642345868561269E-2</v>
      </c>
      <c r="M33" s="81">
        <f t="shared" si="11"/>
        <v>4.7963404684108243E-2</v>
      </c>
      <c r="N33" s="81">
        <f t="shared" si="11"/>
        <v>4.7509487037678495E-2</v>
      </c>
      <c r="O33" s="81">
        <f t="shared" si="11"/>
        <v>4.8182223231099067E-2</v>
      </c>
      <c r="P33" s="81">
        <f t="shared" si="11"/>
        <v>-0.33844105939021657</v>
      </c>
      <c r="Q33" s="81">
        <f t="shared" si="11"/>
        <v>-0.34441982659742498</v>
      </c>
      <c r="R33" s="81">
        <f t="shared" si="11"/>
        <v>-0.34230077665948921</v>
      </c>
      <c r="S33" s="81">
        <f t="shared" si="11"/>
        <v>-8.7178093694801548E-3</v>
      </c>
      <c r="T33" s="1096"/>
    </row>
    <row r="34" spans="2:22" s="41" customFormat="1">
      <c r="B34" s="48">
        <v>8</v>
      </c>
      <c r="C34" s="43" t="s">
        <v>203</v>
      </c>
      <c r="D34" s="795">
        <f>D35+D36+D37</f>
        <v>0</v>
      </c>
      <c r="E34" s="795">
        <f>E35+E36+E37</f>
        <v>0</v>
      </c>
      <c r="F34" s="783">
        <f>F35+F36+F37</f>
        <v>0</v>
      </c>
      <c r="G34" s="44">
        <f t="shared" ref="G34:R34" si="12">G35+G36+G37</f>
        <v>0</v>
      </c>
      <c r="H34" s="44">
        <f t="shared" si="12"/>
        <v>0</v>
      </c>
      <c r="I34" s="44">
        <f t="shared" si="12"/>
        <v>0</v>
      </c>
      <c r="J34" s="44">
        <f t="shared" si="12"/>
        <v>0</v>
      </c>
      <c r="K34" s="44">
        <f t="shared" si="12"/>
        <v>0</v>
      </c>
      <c r="L34" s="44">
        <f t="shared" si="12"/>
        <v>0</v>
      </c>
      <c r="M34" s="44">
        <f t="shared" si="12"/>
        <v>0</v>
      </c>
      <c r="N34" s="44">
        <f t="shared" si="12"/>
        <v>0</v>
      </c>
      <c r="O34" s="44">
        <f t="shared" si="12"/>
        <v>0</v>
      </c>
      <c r="P34" s="44">
        <f t="shared" si="12"/>
        <v>0</v>
      </c>
      <c r="Q34" s="44">
        <f t="shared" si="12"/>
        <v>0</v>
      </c>
      <c r="R34" s="44">
        <f t="shared" si="12"/>
        <v>0</v>
      </c>
      <c r="S34" s="44">
        <f t="shared" si="1"/>
        <v>0</v>
      </c>
      <c r="U34" s="82"/>
      <c r="V34" s="82"/>
    </row>
    <row r="35" spans="2:22" hidden="1" outlineLevel="1" collapsed="1">
      <c r="B35" s="50" t="s">
        <v>232</v>
      </c>
      <c r="C35" s="47" t="s">
        <v>204</v>
      </c>
      <c r="D35" s="794"/>
      <c r="E35" s="794"/>
      <c r="F35" s="787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>
        <f t="shared" si="1"/>
        <v>0</v>
      </c>
      <c r="U35" s="82"/>
      <c r="V35" s="82"/>
    </row>
    <row r="36" spans="2:22" hidden="1" outlineLevel="1">
      <c r="B36" s="50" t="s">
        <v>233</v>
      </c>
      <c r="C36" s="47" t="s">
        <v>205</v>
      </c>
      <c r="D36" s="794"/>
      <c r="E36" s="794"/>
      <c r="F36" s="787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>
        <f t="shared" si="1"/>
        <v>0</v>
      </c>
      <c r="U36" s="82"/>
      <c r="V36" s="82"/>
    </row>
    <row r="37" spans="2:22" hidden="1" outlineLevel="1">
      <c r="B37" s="50" t="s">
        <v>234</v>
      </c>
      <c r="C37" s="47" t="s">
        <v>206</v>
      </c>
      <c r="D37" s="794"/>
      <c r="E37" s="794"/>
      <c r="F37" s="787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>
        <f t="shared" si="1"/>
        <v>0</v>
      </c>
      <c r="U37" s="82"/>
      <c r="V37" s="82"/>
    </row>
    <row r="38" spans="2:22" s="41" customFormat="1" collapsed="1">
      <c r="B38" s="48">
        <v>9</v>
      </c>
      <c r="C38" s="43" t="s">
        <v>207</v>
      </c>
      <c r="D38" s="795">
        <f>D39+D40+D41</f>
        <v>0</v>
      </c>
      <c r="E38" s="795">
        <f>E39+E40+E41</f>
        <v>0</v>
      </c>
      <c r="F38" s="783">
        <f>F39+F40+F41</f>
        <v>3919574163</v>
      </c>
      <c r="G38" s="44">
        <f t="shared" ref="G38:R38" si="13">G39+G40+G41</f>
        <v>551489225.9685992</v>
      </c>
      <c r="H38" s="44">
        <f t="shared" si="13"/>
        <v>485344775.63526577</v>
      </c>
      <c r="I38" s="44">
        <f t="shared" si="13"/>
        <v>514559412.30193239</v>
      </c>
      <c r="J38" s="44">
        <f t="shared" si="13"/>
        <v>519391252.74637687</v>
      </c>
      <c r="K38" s="44">
        <f t="shared" si="13"/>
        <v>500916290.24637687</v>
      </c>
      <c r="L38" s="44">
        <f t="shared" si="13"/>
        <v>663703196.49082148</v>
      </c>
      <c r="M38" s="44">
        <f t="shared" si="13"/>
        <v>488476334.29082137</v>
      </c>
      <c r="N38" s="44">
        <f t="shared" si="13"/>
        <v>518851334.09082139</v>
      </c>
      <c r="O38" s="44">
        <f t="shared" si="13"/>
        <v>497541535.79082137</v>
      </c>
      <c r="P38" s="44">
        <f t="shared" si="13"/>
        <v>479061515.12415469</v>
      </c>
      <c r="Q38" s="44">
        <f t="shared" si="13"/>
        <v>494598239.12415469</v>
      </c>
      <c r="R38" s="44">
        <f t="shared" si="13"/>
        <v>490622345.12415469</v>
      </c>
      <c r="S38" s="44">
        <f t="shared" si="1"/>
        <v>6204555456.9343014</v>
      </c>
      <c r="T38" s="23"/>
      <c r="U38" s="82"/>
      <c r="V38" s="82"/>
    </row>
    <row r="39" spans="2:22" collapsed="1">
      <c r="B39" s="50" t="s">
        <v>235</v>
      </c>
      <c r="C39" s="51" t="s">
        <v>204</v>
      </c>
      <c r="D39" s="794"/>
      <c r="E39" s="794"/>
      <c r="F39" s="787">
        <f>SUM(CPQL!AK5:AK14)</f>
        <v>2289784061</v>
      </c>
      <c r="G39" s="46">
        <f>SUM(CPQL!K5:K14)</f>
        <v>324799137.66666669</v>
      </c>
      <c r="H39" s="46">
        <f>SUM(CPQL!L5:L14)</f>
        <v>325691015.66666669</v>
      </c>
      <c r="I39" s="46">
        <f>SUM(CPQL!M5:M14)</f>
        <v>309654659.66666669</v>
      </c>
      <c r="J39" s="46">
        <f>SUM(CPQL!N5:N14)</f>
        <v>332723245.66666669</v>
      </c>
      <c r="K39" s="46">
        <f>SUM(CPQL!O5:O14)</f>
        <v>319935783.66666669</v>
      </c>
      <c r="L39" s="46">
        <f>SUM(CPQL!P5:P14)</f>
        <v>333028245.66666669</v>
      </c>
      <c r="M39" s="46">
        <f>SUM(CPQL!Q5:Q14)</f>
        <v>325801383.66666669</v>
      </c>
      <c r="N39" s="46">
        <f>SUM(CPQL!R5:R14)</f>
        <v>325801383.66666669</v>
      </c>
      <c r="O39" s="46">
        <f>SUM(CPQL!S5:S14)</f>
        <v>333409875.66666669</v>
      </c>
      <c r="P39" s="46">
        <f>SUM(CPQL!T5:T14)</f>
        <v>317796521.66666669</v>
      </c>
      <c r="Q39" s="46">
        <f>SUM(CPQL!U5:U14)</f>
        <v>333333245.66666669</v>
      </c>
      <c r="R39" s="46">
        <f>SUM(CPQL!V5:V14)</f>
        <v>325496383.66666669</v>
      </c>
      <c r="S39" s="46">
        <f>SUM(G39:R39)</f>
        <v>3907470881.9999995</v>
      </c>
      <c r="U39" s="82"/>
      <c r="V39" s="82"/>
    </row>
    <row r="40" spans="2:22">
      <c r="B40" s="50" t="s">
        <v>236</v>
      </c>
      <c r="C40" s="51" t="s">
        <v>208</v>
      </c>
      <c r="D40" s="794"/>
      <c r="E40" s="794"/>
      <c r="F40" s="787">
        <f>CPQL!AK65-'KQKD PET'!F39-'KQKD PET'!F41</f>
        <v>1543688629</v>
      </c>
      <c r="G40" s="46">
        <f>CPQL!K65-G39-G41</f>
        <v>224046622.28438854</v>
      </c>
      <c r="H40" s="46">
        <f>CPQL!L65-H39-H41</f>
        <v>157010293.95105523</v>
      </c>
      <c r="I40" s="46">
        <f>CPQL!M65-I39-I41</f>
        <v>202261286.61772186</v>
      </c>
      <c r="J40" s="46">
        <f>CPQL!N65-J39-J41</f>
        <v>184024541.06216633</v>
      </c>
      <c r="K40" s="46">
        <f>CPQL!O65-K39-K41</f>
        <v>178337040.56216633</v>
      </c>
      <c r="L40" s="46">
        <f>CPQL!P65-L39-L41</f>
        <v>328031484.80661094</v>
      </c>
      <c r="M40" s="46">
        <f>CPQL!Q65-M39-M41</f>
        <v>160031484.60661083</v>
      </c>
      <c r="N40" s="46">
        <f>CPQL!R65-N39-N41</f>
        <v>190406484.40661085</v>
      </c>
      <c r="O40" s="46">
        <f>CPQL!S65-O39-O41</f>
        <v>161488194.10661083</v>
      </c>
      <c r="P40" s="46">
        <f>CPQL!T65-P39-P41</f>
        <v>158621527.43994415</v>
      </c>
      <c r="Q40" s="46">
        <f>CPQL!U65-Q39-Q41</f>
        <v>158621527.43994415</v>
      </c>
      <c r="R40" s="46">
        <f>CPQL!V65-R39-R41</f>
        <v>162482495.43994415</v>
      </c>
      <c r="S40" s="46">
        <f t="shared" si="1"/>
        <v>2265362982.7237744</v>
      </c>
      <c r="U40" s="82"/>
      <c r="V40" s="82"/>
    </row>
    <row r="41" spans="2:22">
      <c r="B41" s="50" t="s">
        <v>237</v>
      </c>
      <c r="C41" s="51" t="s">
        <v>206</v>
      </c>
      <c r="D41" s="794"/>
      <c r="E41" s="794"/>
      <c r="F41" s="787">
        <f>CPQL!AK61</f>
        <v>86101473</v>
      </c>
      <c r="G41" s="46">
        <f>CPQL!K61</f>
        <v>2643466.0175438598</v>
      </c>
      <c r="H41" s="46">
        <f>CPQL!L61</f>
        <v>2643466.0175438598</v>
      </c>
      <c r="I41" s="46">
        <f>CPQL!M61</f>
        <v>2643466.0175438598</v>
      </c>
      <c r="J41" s="46">
        <f>CPQL!N61</f>
        <v>2643466.0175438598</v>
      </c>
      <c r="K41" s="46">
        <f>CPQL!O61</f>
        <v>2643466.0175438598</v>
      </c>
      <c r="L41" s="46">
        <f>CPQL!P61</f>
        <v>2643466.0175438598</v>
      </c>
      <c r="M41" s="46">
        <f>CPQL!Q61</f>
        <v>2643466.0175438598</v>
      </c>
      <c r="N41" s="46">
        <f>CPQL!R61</f>
        <v>2643466.0175438598</v>
      </c>
      <c r="O41" s="46">
        <f>CPQL!S61</f>
        <v>2643466.0175438598</v>
      </c>
      <c r="P41" s="46">
        <f>CPQL!T61</f>
        <v>2643466.0175438598</v>
      </c>
      <c r="Q41" s="46">
        <f>CPQL!U61</f>
        <v>2643466.0175438598</v>
      </c>
      <c r="R41" s="46">
        <f>CPQL!V61</f>
        <v>2643466.0175438598</v>
      </c>
      <c r="S41" s="46">
        <f t="shared" si="1"/>
        <v>31721592.210526317</v>
      </c>
      <c r="U41" s="82"/>
      <c r="V41" s="82"/>
    </row>
    <row r="42" spans="2:22" s="41" customFormat="1">
      <c r="B42" s="48">
        <v>10</v>
      </c>
      <c r="C42" s="49" t="s">
        <v>209</v>
      </c>
      <c r="D42" s="794"/>
      <c r="E42" s="794"/>
      <c r="F42" s="787">
        <v>82396393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>
        <f t="shared" si="1"/>
        <v>0</v>
      </c>
      <c r="U42" s="225" t="s">
        <v>238</v>
      </c>
    </row>
    <row r="43" spans="2:22" s="41" customFormat="1" ht="25.5" collapsed="1">
      <c r="B43" s="69">
        <v>11</v>
      </c>
      <c r="C43" s="70" t="s">
        <v>210</v>
      </c>
      <c r="D43" s="793">
        <f>D32-D34-D38+D42</f>
        <v>0</v>
      </c>
      <c r="E43" s="793">
        <f>E32-E34-E38+E42</f>
        <v>64684339330</v>
      </c>
      <c r="F43" s="786">
        <f>F32-F34-F38+F42</f>
        <v>375438739.79156494</v>
      </c>
      <c r="G43" s="71">
        <f t="shared" ref="G43:R43" si="14">G32-G34-G38+G42</f>
        <v>-314900862.07766789</v>
      </c>
      <c r="H43" s="71">
        <f t="shared" si="14"/>
        <v>-469475978.44453144</v>
      </c>
      <c r="I43" s="71">
        <f t="shared" si="14"/>
        <v>-121149270.65705526</v>
      </c>
      <c r="J43" s="71">
        <f t="shared" si="14"/>
        <v>333844886.64014709</v>
      </c>
      <c r="K43" s="71">
        <f t="shared" si="14"/>
        <v>331399536.6566509</v>
      </c>
      <c r="L43" s="71">
        <f>L32-L34-L38+L42</f>
        <v>129299149.64666021</v>
      </c>
      <c r="M43" s="71">
        <f t="shared" si="14"/>
        <v>277706080.69708747</v>
      </c>
      <c r="N43" s="71">
        <f t="shared" si="14"/>
        <v>240080058.5637542</v>
      </c>
      <c r="O43" s="71">
        <f t="shared" si="14"/>
        <v>272136355.04751486</v>
      </c>
      <c r="P43" s="71">
        <f t="shared" si="14"/>
        <v>-2696285350.8913894</v>
      </c>
      <c r="Q43" s="71">
        <f t="shared" si="14"/>
        <v>-2750990682.814466</v>
      </c>
      <c r="R43" s="71">
        <f t="shared" si="14"/>
        <v>-2733132288.7418165</v>
      </c>
      <c r="S43" s="71">
        <f t="shared" si="1"/>
        <v>-7501468366.3751116</v>
      </c>
    </row>
    <row r="44" spans="2:22" s="41" customFormat="1">
      <c r="B44" s="48">
        <v>12</v>
      </c>
      <c r="C44" s="49" t="s">
        <v>211</v>
      </c>
      <c r="D44" s="795"/>
      <c r="E44" s="795"/>
      <c r="F44" s="783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>
        <f t="shared" si="1"/>
        <v>0</v>
      </c>
      <c r="U44" s="225" t="s">
        <v>238</v>
      </c>
    </row>
    <row r="45" spans="2:22" s="41" customFormat="1">
      <c r="B45" s="48">
        <v>13</v>
      </c>
      <c r="C45" s="49" t="s">
        <v>212</v>
      </c>
      <c r="D45" s="795"/>
      <c r="E45" s="795"/>
      <c r="F45" s="783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>
        <f t="shared" si="1"/>
        <v>0</v>
      </c>
      <c r="U45" s="225" t="s">
        <v>238</v>
      </c>
    </row>
    <row r="46" spans="2:22" s="54" customFormat="1">
      <c r="B46" s="55" t="s">
        <v>239</v>
      </c>
      <c r="C46" s="56" t="s">
        <v>213</v>
      </c>
      <c r="D46" s="795"/>
      <c r="E46" s="795"/>
      <c r="F46" s="783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>
        <f t="shared" si="1"/>
        <v>0</v>
      </c>
    </row>
    <row r="47" spans="2:22" s="41" customFormat="1" collapsed="1">
      <c r="B47" s="69">
        <v>14</v>
      </c>
      <c r="C47" s="70" t="s">
        <v>214</v>
      </c>
      <c r="D47" s="793">
        <f>D43+D44-D45</f>
        <v>0</v>
      </c>
      <c r="E47" s="793">
        <f>E43+E44-E45</f>
        <v>64684339330</v>
      </c>
      <c r="F47" s="786">
        <f>F43+F44-F45</f>
        <v>375438739.79156494</v>
      </c>
      <c r="G47" s="71">
        <f t="shared" ref="G47:R47" si="15">G43+G44-G45</f>
        <v>-314900862.07766789</v>
      </c>
      <c r="H47" s="71">
        <f t="shared" si="15"/>
        <v>-469475978.44453144</v>
      </c>
      <c r="I47" s="71">
        <f t="shared" si="15"/>
        <v>-121149270.65705526</v>
      </c>
      <c r="J47" s="71">
        <f>J43+J44-J45</f>
        <v>333844886.64014709</v>
      </c>
      <c r="K47" s="71">
        <f>K43+K44-K45</f>
        <v>331399536.6566509</v>
      </c>
      <c r="L47" s="71">
        <f t="shared" si="15"/>
        <v>129299149.64666021</v>
      </c>
      <c r="M47" s="71">
        <f t="shared" si="15"/>
        <v>277706080.69708747</v>
      </c>
      <c r="N47" s="71">
        <f t="shared" si="15"/>
        <v>240080058.5637542</v>
      </c>
      <c r="O47" s="71">
        <f t="shared" si="15"/>
        <v>272136355.04751486</v>
      </c>
      <c r="P47" s="71">
        <f t="shared" si="15"/>
        <v>-2696285350.8913894</v>
      </c>
      <c r="Q47" s="71">
        <f t="shared" si="15"/>
        <v>-2750990682.814466</v>
      </c>
      <c r="R47" s="71">
        <f t="shared" si="15"/>
        <v>-2733132288.7418165</v>
      </c>
      <c r="S47" s="71">
        <f t="shared" si="1"/>
        <v>-7501468366.3751116</v>
      </c>
      <c r="T47" s="41">
        <v>1231380289.639843</v>
      </c>
    </row>
    <row r="48" spans="2:22">
      <c r="B48" s="50">
        <v>15</v>
      </c>
      <c r="C48" s="51" t="s">
        <v>215</v>
      </c>
      <c r="D48" s="795"/>
      <c r="E48" s="795"/>
      <c r="F48" s="783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>
        <f t="shared" si="1"/>
        <v>0</v>
      </c>
      <c r="T48" s="23">
        <f>T47-S47</f>
        <v>8732848656.0149536</v>
      </c>
      <c r="U48" s="225" t="s">
        <v>238</v>
      </c>
    </row>
    <row r="49" spans="2:21" s="41" customFormat="1" collapsed="1">
      <c r="B49" s="69">
        <v>16</v>
      </c>
      <c r="C49" s="70" t="s">
        <v>216</v>
      </c>
      <c r="D49" s="793">
        <f>D47-D48</f>
        <v>0</v>
      </c>
      <c r="E49" s="793">
        <f>E47-E48</f>
        <v>64684339330</v>
      </c>
      <c r="F49" s="786">
        <f>F47-F48</f>
        <v>375438739.79156494</v>
      </c>
      <c r="G49" s="71">
        <f t="shared" ref="G49:R49" si="16">G47-G48</f>
        <v>-314900862.07766789</v>
      </c>
      <c r="H49" s="71">
        <f t="shared" si="16"/>
        <v>-469475978.44453144</v>
      </c>
      <c r="I49" s="71">
        <f t="shared" si="16"/>
        <v>-121149270.65705526</v>
      </c>
      <c r="J49" s="71">
        <f t="shared" si="16"/>
        <v>333844886.64014709</v>
      </c>
      <c r="K49" s="71">
        <f>K47-K48</f>
        <v>331399536.6566509</v>
      </c>
      <c r="L49" s="71">
        <f t="shared" si="16"/>
        <v>129299149.64666021</v>
      </c>
      <c r="M49" s="71">
        <f t="shared" si="16"/>
        <v>277706080.69708747</v>
      </c>
      <c r="N49" s="71">
        <f t="shared" si="16"/>
        <v>240080058.5637542</v>
      </c>
      <c r="O49" s="71">
        <f t="shared" si="16"/>
        <v>272136355.04751486</v>
      </c>
      <c r="P49" s="71">
        <f t="shared" si="16"/>
        <v>-2696285350.8913894</v>
      </c>
      <c r="Q49" s="71">
        <f t="shared" si="16"/>
        <v>-2750990682.814466</v>
      </c>
      <c r="R49" s="71">
        <f t="shared" si="16"/>
        <v>-2733132288.7418165</v>
      </c>
      <c r="S49" s="71">
        <f t="shared" si="1"/>
        <v>-7501468366.3751116</v>
      </c>
    </row>
    <row r="50" spans="2:21" s="84" customFormat="1">
      <c r="B50" s="85" t="s">
        <v>217</v>
      </c>
      <c r="C50" s="80" t="s">
        <v>218</v>
      </c>
      <c r="D50" s="797">
        <f>IFERROR(D47/$F$9,0)</f>
        <v>0</v>
      </c>
      <c r="E50" s="797">
        <f>IFERROR(E47/$F$9,0)</f>
        <v>0.37864333260711308</v>
      </c>
      <c r="F50" s="789">
        <f>IFERROR(F47/$F$9,0)</f>
        <v>2.1977093234151908E-3</v>
      </c>
      <c r="G50" s="81">
        <f>G49/G9</f>
        <v>-2.7346494140866224E-2</v>
      </c>
      <c r="H50" s="81">
        <f t="shared" ref="H50:S50" si="17">H49/H9</f>
        <v>-5.2418628372633051E-2</v>
      </c>
      <c r="I50" s="81">
        <f t="shared" si="17"/>
        <v>-9.4687166573669945E-3</v>
      </c>
      <c r="J50" s="81">
        <f t="shared" si="17"/>
        <v>2.0898857878243405E-2</v>
      </c>
      <c r="K50" s="81">
        <f t="shared" si="17"/>
        <v>2.0745777738894924E-2</v>
      </c>
      <c r="L50" s="81">
        <f t="shared" si="17"/>
        <v>8.0941918249477218E-3</v>
      </c>
      <c r="M50" s="81">
        <f t="shared" si="17"/>
        <v>1.7384540379880978E-2</v>
      </c>
      <c r="N50" s="81">
        <f t="shared" si="17"/>
        <v>1.5029132462743183E-2</v>
      </c>
      <c r="O50" s="81">
        <f t="shared" si="17"/>
        <v>1.7035872751801674E-2</v>
      </c>
      <c r="P50" s="81">
        <f t="shared" si="17"/>
        <v>-0.41156587614359463</v>
      </c>
      <c r="Q50" s="81">
        <f t="shared" si="17"/>
        <v>-0.4199161970230979</v>
      </c>
      <c r="R50" s="81">
        <f t="shared" si="17"/>
        <v>-0.41719025942877108</v>
      </c>
      <c r="S50" s="81">
        <f t="shared" si="17"/>
        <v>-5.0424643577216613E-2</v>
      </c>
      <c r="T50" s="1096"/>
    </row>
    <row r="51" spans="2:21">
      <c r="B51" s="50">
        <v>17</v>
      </c>
      <c r="C51" s="51" t="s">
        <v>206</v>
      </c>
      <c r="D51" s="794"/>
      <c r="E51" s="794"/>
      <c r="F51" s="787">
        <f>CPSX!AK99+F41</f>
        <v>3773488172</v>
      </c>
      <c r="G51" s="46">
        <f>SUM(PB_TSCD!AF130:AF131,PB_TSCD!AF134,PB_TSCD!AF135)</f>
        <v>146441160.14758909</v>
      </c>
      <c r="H51" s="46">
        <f>SUM(PB_TSCD!AG130:AG131,PB_TSCD!AG134,PB_TSCD!AG135)</f>
        <v>146441160.14758909</v>
      </c>
      <c r="I51" s="46">
        <f>SUM(PB_TSCD!AH130:AH131,PB_TSCD!AH134,PB_TSCD!AH135)</f>
        <v>143877524.14758909</v>
      </c>
      <c r="J51" s="46">
        <f>SUM(PB_TSCD!AI130:AI131,PB_TSCD!AI134,PB_TSCD!AI135)</f>
        <v>143877524.14758909</v>
      </c>
      <c r="K51" s="46">
        <f>SUM(PB_TSCD!AJ130:AJ131,PB_TSCD!AJ134,PB_TSCD!AJ135)</f>
        <v>143877524.14758909</v>
      </c>
      <c r="L51" s="46">
        <f>SUM(PB_TSCD!AK130:AK131,PB_TSCD!AK134,PB_TSCD!AK135)</f>
        <v>143877524.14758909</v>
      </c>
      <c r="M51" s="46">
        <f>SUM(PB_TSCD!AL130:AL131,PB_TSCD!AL134,PB_TSCD!AL135)</f>
        <v>143877524.14758909</v>
      </c>
      <c r="N51" s="46">
        <f>SUM(PB_TSCD!AM130:AM131,PB_TSCD!AM134,PB_TSCD!AM135)</f>
        <v>143877524.14758909</v>
      </c>
      <c r="O51" s="46">
        <f>SUM(PB_TSCD!AN130:AN131,PB_TSCD!AN134,PB_TSCD!AN135)</f>
        <v>143877524.14758909</v>
      </c>
      <c r="P51" s="46">
        <f>SUM(PB_TSCD!AO130:AO131,PB_TSCD!AO134,PB_TSCD!AO135)</f>
        <v>143877524.14758909</v>
      </c>
      <c r="Q51" s="46">
        <f>SUM(PB_TSCD!AP130:AP131,PB_TSCD!AP134,PB_TSCD!AP135)</f>
        <v>143877524.14758909</v>
      </c>
      <c r="R51" s="46">
        <f>SUM(PB_TSCD!AQ130:AQ131,PB_TSCD!AQ134,PB_TSCD!AQ135)</f>
        <v>143877524.14758909</v>
      </c>
      <c r="S51" s="46">
        <f t="shared" si="1"/>
        <v>1731657561.7710695</v>
      </c>
      <c r="T51" s="23">
        <f>'KQKD HD'!S51</f>
        <v>2856326350.9265232</v>
      </c>
      <c r="U51" s="23">
        <f>T51+S51</f>
        <v>4587983912.6975927</v>
      </c>
    </row>
    <row r="52" spans="2:21" s="41" customFormat="1" ht="25.5" collapsed="1">
      <c r="B52" s="69">
        <v>18</v>
      </c>
      <c r="C52" s="70" t="s">
        <v>219</v>
      </c>
      <c r="D52" s="793">
        <f t="shared" ref="D52:J52" si="18">D49+D51</f>
        <v>0</v>
      </c>
      <c r="E52" s="793">
        <f t="shared" si="18"/>
        <v>64684339330</v>
      </c>
      <c r="F52" s="786">
        <f t="shared" si="18"/>
        <v>4148926911.7915649</v>
      </c>
      <c r="G52" s="71">
        <f t="shared" si="18"/>
        <v>-168459701.9300788</v>
      </c>
      <c r="H52" s="71">
        <f t="shared" si="18"/>
        <v>-323034818.29694235</v>
      </c>
      <c r="I52" s="71">
        <f t="shared" si="18"/>
        <v>22728253.490533829</v>
      </c>
      <c r="J52" s="71">
        <f t="shared" si="18"/>
        <v>477722410.78773618</v>
      </c>
      <c r="K52" s="71">
        <f t="shared" ref="K52:R52" si="19">K49+K51</f>
        <v>475277060.80423999</v>
      </c>
      <c r="L52" s="71">
        <f t="shared" si="19"/>
        <v>273176673.7942493</v>
      </c>
      <c r="M52" s="71">
        <f t="shared" si="19"/>
        <v>421583604.84467655</v>
      </c>
      <c r="N52" s="71">
        <f t="shared" si="19"/>
        <v>383957582.71134329</v>
      </c>
      <c r="O52" s="71">
        <f t="shared" si="19"/>
        <v>416013879.19510394</v>
      </c>
      <c r="P52" s="71">
        <f t="shared" si="19"/>
        <v>-2552407826.7438002</v>
      </c>
      <c r="Q52" s="71">
        <f t="shared" si="19"/>
        <v>-2607113158.6668768</v>
      </c>
      <c r="R52" s="71">
        <f t="shared" si="19"/>
        <v>-2589254764.5942273</v>
      </c>
      <c r="S52" s="71">
        <f>SUM(G52:R52)</f>
        <v>-5769810804.6040421</v>
      </c>
    </row>
    <row r="53" spans="2:21" s="84" customFormat="1">
      <c r="B53" s="85" t="s">
        <v>220</v>
      </c>
      <c r="C53" s="80" t="s">
        <v>221</v>
      </c>
      <c r="D53" s="797">
        <f>IFERROR(D50/$F$9,0)</f>
        <v>0</v>
      </c>
      <c r="E53" s="797">
        <f>IFERROR(E50/$F$9,0)</f>
        <v>2.2164680788712459E-12</v>
      </c>
      <c r="F53" s="789">
        <f>IFERROR(F50/$F$9,0)</f>
        <v>1.286475197766624E-14</v>
      </c>
      <c r="G53" s="81">
        <f t="shared" ref="G53:S53" si="20">G52/G9</f>
        <v>-1.4629309749767351E-2</v>
      </c>
      <c r="H53" s="81">
        <f t="shared" si="20"/>
        <v>-3.6067962726934501E-2</v>
      </c>
      <c r="I53" s="81">
        <f t="shared" si="20"/>
        <v>1.7763820718977176E-3</v>
      </c>
      <c r="J53" s="81">
        <f t="shared" si="20"/>
        <v>2.9905663282080913E-2</v>
      </c>
      <c r="K53" s="81">
        <f t="shared" si="20"/>
        <v>2.9752583142732433E-2</v>
      </c>
      <c r="L53" s="81">
        <f t="shared" si="20"/>
        <v>1.7100997228785234E-2</v>
      </c>
      <c r="M53" s="81">
        <f t="shared" si="20"/>
        <v>2.6391345783718489E-2</v>
      </c>
      <c r="N53" s="81">
        <f t="shared" si="20"/>
        <v>2.4035937866580693E-2</v>
      </c>
      <c r="O53" s="81">
        <f t="shared" si="20"/>
        <v>2.6042678155639182E-2</v>
      </c>
      <c r="P53" s="81">
        <f t="shared" si="20"/>
        <v>-0.38960415044434799</v>
      </c>
      <c r="Q53" s="81">
        <f t="shared" si="20"/>
        <v>-0.39795447132385126</v>
      </c>
      <c r="R53" s="81">
        <f t="shared" si="20"/>
        <v>-0.39522853372952443</v>
      </c>
      <c r="S53" s="81">
        <f t="shared" si="20"/>
        <v>-3.878449379780851E-2</v>
      </c>
      <c r="T53" s="1096"/>
    </row>
    <row r="54" spans="2:21" s="58" customFormat="1" collapsed="1">
      <c r="B54" s="59"/>
      <c r="C54" s="60"/>
      <c r="D54" s="798"/>
      <c r="E54" s="798"/>
      <c r="F54" s="790"/>
      <c r="G54" s="801"/>
      <c r="H54" s="799"/>
      <c r="I54" s="799"/>
      <c r="J54" s="799"/>
      <c r="K54" s="799"/>
      <c r="L54" s="799"/>
      <c r="M54" s="799"/>
      <c r="N54" s="799"/>
      <c r="O54" s="800"/>
      <c r="P54" s="799"/>
      <c r="Q54" s="799"/>
      <c r="R54" s="799"/>
      <c r="S54" s="799"/>
      <c r="T54" s="54"/>
    </row>
    <row r="56" spans="2:21" s="41" customFormat="1" ht="30" customHeight="1">
      <c r="B56" s="147" t="s">
        <v>222</v>
      </c>
      <c r="C56" s="65"/>
      <c r="D56" s="546" t="str">
        <f>D4</f>
        <v>Thực tế năm 2023</v>
      </c>
      <c r="E56" s="546" t="str">
        <f>E4</f>
        <v>Thực tế năm 2024</v>
      </c>
      <c r="F56" s="546" t="str">
        <f>F4</f>
        <v>KQKD 2025</v>
      </c>
      <c r="G56" s="148" t="str">
        <f>G4</f>
        <v>T1</v>
      </c>
      <c r="H56" s="148" t="str">
        <f t="shared" ref="H56:S56" si="21">H4</f>
        <v>T2</v>
      </c>
      <c r="I56" s="148" t="str">
        <f t="shared" si="21"/>
        <v>T3</v>
      </c>
      <c r="J56" s="148" t="str">
        <f t="shared" si="21"/>
        <v>T4</v>
      </c>
      <c r="K56" s="148" t="str">
        <f t="shared" si="21"/>
        <v>T5</v>
      </c>
      <c r="L56" s="148" t="str">
        <f t="shared" si="21"/>
        <v>T6</v>
      </c>
      <c r="M56" s="148" t="str">
        <f t="shared" si="21"/>
        <v>T7</v>
      </c>
      <c r="N56" s="148" t="str">
        <f t="shared" si="21"/>
        <v>T8</v>
      </c>
      <c r="O56" s="148" t="str">
        <f t="shared" si="21"/>
        <v>T9</v>
      </c>
      <c r="P56" s="148" t="str">
        <f t="shared" si="21"/>
        <v>T10</v>
      </c>
      <c r="Q56" s="148" t="str">
        <f t="shared" si="21"/>
        <v>T11</v>
      </c>
      <c r="R56" s="148" t="str">
        <f t="shared" si="21"/>
        <v>T12</v>
      </c>
      <c r="S56" s="148" t="str">
        <f t="shared" si="21"/>
        <v>KH 2026</v>
      </c>
    </row>
    <row r="57" spans="2:21">
      <c r="B57" s="18" t="s">
        <v>223</v>
      </c>
      <c r="D57" s="567">
        <f>IFERROR(D$58*(1+(D$17+D$18)/D$16),0)</f>
        <v>0</v>
      </c>
      <c r="E57" s="567">
        <f>IFERROR(E$58*(1+(E$17+E$18)/E$16),0)</f>
        <v>0</v>
      </c>
      <c r="F57" s="567">
        <f>IFERROR(F$58*(1+(F$17+F$18)/F$16),0)</f>
        <v>10433624.184281278</v>
      </c>
      <c r="G57" s="149">
        <f>G$58*(1+(G$17+G$18)/G$16)</f>
        <v>1122638.3192231627</v>
      </c>
      <c r="H57" s="149">
        <f t="shared" ref="H57:S57" si="22">H$58*(1+(H$17+H$18)/H$16)</f>
        <v>1040068.7668702301</v>
      </c>
      <c r="I57" s="149">
        <f t="shared" si="22"/>
        <v>1070657.9437422203</v>
      </c>
      <c r="J57" s="149">
        <f>J$58*(1+(J$17+J$18)/J$16)</f>
        <v>986829.87470718555</v>
      </c>
      <c r="K57" s="149">
        <f>K$58*(1+(K$17+K$18)/K$16)</f>
        <v>987079.15557618556</v>
      </c>
      <c r="L57" s="149">
        <f t="shared" si="22"/>
        <v>1128647.7560740432</v>
      </c>
      <c r="M57" s="149">
        <f t="shared" si="22"/>
        <v>1021337.0800310941</v>
      </c>
      <c r="N57" s="149">
        <f t="shared" si="22"/>
        <v>1048195.7616279207</v>
      </c>
      <c r="O57" s="149">
        <f t="shared" si="22"/>
        <v>1032421.196999029</v>
      </c>
      <c r="P57" s="149">
        <f t="shared" si="22"/>
        <v>-696445.27591654472</v>
      </c>
      <c r="Q57" s="149">
        <f t="shared" si="22"/>
        <v>-724024.74685890065</v>
      </c>
      <c r="R57" s="149">
        <f t="shared" si="22"/>
        <v>-725850.75805236911</v>
      </c>
      <c r="S57" s="149">
        <f t="shared" si="22"/>
        <v>20470882.608383052</v>
      </c>
    </row>
    <row r="58" spans="2:21" s="41" customFormat="1">
      <c r="B58" s="18" t="s">
        <v>224</v>
      </c>
      <c r="C58" s="64"/>
      <c r="D58" s="567">
        <f>IFERROR((D$27+D$31+D$34+D$38)/(D$25/D$5),0)</f>
        <v>0</v>
      </c>
      <c r="E58" s="567">
        <f>IFERROR((E$27+E$31+E$34+E$38)/(E$25/E$5),0)</f>
        <v>0</v>
      </c>
      <c r="F58" s="567">
        <f>IFERROR((F$27+F$31+F$34+F$38)/(F$25/F$5),0)</f>
        <v>9402521.7051730417</v>
      </c>
      <c r="G58" s="149">
        <f>(G$27+G$31+G$34+G$38)/(G$25/G$5)</f>
        <v>972191.65985985077</v>
      </c>
      <c r="H58" s="149">
        <f t="shared" ref="H58:S58" si="23">(H$27+H$31+H$34+H$38)/(H$25/H$5)</f>
        <v>900687.39282981609</v>
      </c>
      <c r="I58" s="149">
        <f t="shared" si="23"/>
        <v>927177.26238772052</v>
      </c>
      <c r="J58" s="149">
        <f>(J$27+J$31+J$34+J$38)/(J$25/J$5)</f>
        <v>853806.77860112966</v>
      </c>
      <c r="K58" s="149">
        <f t="shared" si="23"/>
        <v>854022.45680583629</v>
      </c>
      <c r="L58" s="149">
        <f t="shared" si="23"/>
        <v>976507.83532967919</v>
      </c>
      <c r="M58" s="149">
        <f t="shared" si="23"/>
        <v>883662.46758184303</v>
      </c>
      <c r="N58" s="149">
        <f t="shared" si="23"/>
        <v>906900.64165765769</v>
      </c>
      <c r="O58" s="149">
        <f t="shared" si="23"/>
        <v>893252.4632280923</v>
      </c>
      <c r="P58" s="149">
        <f t="shared" si="23"/>
        <v>-502533.71331565332</v>
      </c>
      <c r="Q58" s="149">
        <f t="shared" si="23"/>
        <v>-522434.22010809818</v>
      </c>
      <c r="R58" s="149">
        <f t="shared" si="23"/>
        <v>-523751.81420679024</v>
      </c>
      <c r="S58" s="149">
        <f t="shared" si="23"/>
        <v>17176450.421784218</v>
      </c>
    </row>
    <row r="59" spans="2:21">
      <c r="B59" s="18" t="s">
        <v>225</v>
      </c>
      <c r="D59" s="568">
        <f>IFERROR(D$58*(D$9/D$5),0)</f>
        <v>0</v>
      </c>
      <c r="E59" s="568">
        <f>IFERROR(E$58*(E$9/E$5),0)</f>
        <v>0</v>
      </c>
      <c r="F59" s="568">
        <f>IFERROR(F$58*(F$9/F$5),0)</f>
        <v>167801585374.00732</v>
      </c>
      <c r="G59" s="27">
        <f>G$58*(G$9/G$5)</f>
        <v>14716224168.013113</v>
      </c>
      <c r="H59" s="27">
        <f t="shared" ref="H59:S59" si="24">H$58*(H$9/H$5)</f>
        <v>13633852382.664581</v>
      </c>
      <c r="I59" s="27">
        <f t="shared" si="24"/>
        <v>14034833870.874165</v>
      </c>
      <c r="J59" s="27">
        <f t="shared" si="24"/>
        <v>12924876850.028673</v>
      </c>
      <c r="K59" s="27">
        <f t="shared" si="24"/>
        <v>12928141774.019598</v>
      </c>
      <c r="L59" s="27">
        <f t="shared" si="24"/>
        <v>14782318237.625999</v>
      </c>
      <c r="M59" s="27">
        <f t="shared" si="24"/>
        <v>13376830515.682047</v>
      </c>
      <c r="N59" s="27">
        <f t="shared" si="24"/>
        <v>13728608629.509541</v>
      </c>
      <c r="O59" s="27">
        <f t="shared" si="24"/>
        <v>13522003306.325804</v>
      </c>
      <c r="P59" s="27">
        <f t="shared" si="24"/>
        <v>-7716311765.9005756</v>
      </c>
      <c r="Q59" s="27">
        <f t="shared" si="24"/>
        <v>-8021880348.9450188</v>
      </c>
      <c r="R59" s="27">
        <f t="shared" si="24"/>
        <v>-8042111761.439394</v>
      </c>
      <c r="S59" s="27">
        <f t="shared" si="24"/>
        <v>260499188652.81543</v>
      </c>
    </row>
    <row r="60" spans="2:21" s="41" customFormat="1" ht="30" customHeight="1">
      <c r="B60" s="147" t="s">
        <v>226</v>
      </c>
      <c r="C60" s="65"/>
      <c r="D60" s="547" t="str">
        <f>D56</f>
        <v>Thực tế năm 2023</v>
      </c>
      <c r="E60" s="547" t="str">
        <f>E56</f>
        <v>Thực tế năm 2024</v>
      </c>
      <c r="F60" s="547" t="str">
        <f>F56</f>
        <v>KQKD 2025</v>
      </c>
      <c r="G60" s="150" t="str">
        <f>G56</f>
        <v>T1</v>
      </c>
      <c r="H60" s="150" t="str">
        <f t="shared" ref="H60:S60" si="25">H56</f>
        <v>T2</v>
      </c>
      <c r="I60" s="150" t="str">
        <f t="shared" si="25"/>
        <v>T3</v>
      </c>
      <c r="J60" s="150" t="str">
        <f t="shared" si="25"/>
        <v>T4</v>
      </c>
      <c r="K60" s="150" t="str">
        <f t="shared" si="25"/>
        <v>T5</v>
      </c>
      <c r="L60" s="150" t="str">
        <f t="shared" si="25"/>
        <v>T6</v>
      </c>
      <c r="M60" s="150" t="str">
        <f t="shared" si="25"/>
        <v>T7</v>
      </c>
      <c r="N60" s="150" t="str">
        <f t="shared" si="25"/>
        <v>T8</v>
      </c>
      <c r="O60" s="150" t="str">
        <f t="shared" si="25"/>
        <v>T9</v>
      </c>
      <c r="P60" s="150" t="str">
        <f t="shared" si="25"/>
        <v>T10</v>
      </c>
      <c r="Q60" s="150" t="str">
        <f t="shared" si="25"/>
        <v>T11</v>
      </c>
      <c r="R60" s="150" t="str">
        <f t="shared" si="25"/>
        <v>T12</v>
      </c>
      <c r="S60" s="150" t="str">
        <f t="shared" si="25"/>
        <v>KH 2026</v>
      </c>
    </row>
    <row r="61" spans="2:21">
      <c r="B61" s="18" t="s">
        <v>223</v>
      </c>
      <c r="D61" s="567">
        <f>IFERROR(D$62*(1+(D$17+D$18)/D$16),0)</f>
        <v>0</v>
      </c>
      <c r="E61" s="567">
        <f>IFERROR(E$62*(1+(E$17+E$18)/E$16),0)</f>
        <v>0</v>
      </c>
      <c r="F61" s="567">
        <f>IFERROR(F$62*(1+(F$17+F$18)/F$16),0)</f>
        <v>8007395.8882617159</v>
      </c>
      <c r="G61" s="149">
        <f>G$62*(1+(G$17+G$18)/G$16)</f>
        <v>1009079.939369583</v>
      </c>
      <c r="H61" s="149">
        <f t="shared" ref="H61:S61" si="26">H$62*(1+(H$17+H$18)/H$16)</f>
        <v>928764.02853577386</v>
      </c>
      <c r="I61" s="149">
        <f t="shared" si="26"/>
        <v>958303.93669754581</v>
      </c>
      <c r="J61" s="149">
        <f>J$62*(1+(J$17+J$18)/J$16)</f>
        <v>886487.68476887746</v>
      </c>
      <c r="K61" s="149">
        <f>K$62*(1+(K$17+K$18)/K$16)</f>
        <v>886104.78051060135</v>
      </c>
      <c r="L61" s="149">
        <f t="shared" si="26"/>
        <v>1027376.2364233582</v>
      </c>
      <c r="M61" s="149">
        <f t="shared" si="26"/>
        <v>918588.46290936123</v>
      </c>
      <c r="N61" s="149">
        <f t="shared" si="26"/>
        <v>945440.22543101804</v>
      </c>
      <c r="O61" s="149">
        <f t="shared" si="26"/>
        <v>933429.79084710253</v>
      </c>
      <c r="P61" s="149">
        <f t="shared" si="26"/>
        <v>-627729.70472051168</v>
      </c>
      <c r="Q61" s="149">
        <f t="shared" si="26"/>
        <v>-655233.21834784327</v>
      </c>
      <c r="R61" s="149">
        <f t="shared" si="26"/>
        <v>-656513.61811930512</v>
      </c>
      <c r="S61" s="149">
        <f t="shared" si="26"/>
        <v>18444000.739138335</v>
      </c>
    </row>
    <row r="62" spans="2:21" s="41" customFormat="1">
      <c r="B62" s="18" t="s">
        <v>224</v>
      </c>
      <c r="C62" s="64"/>
      <c r="D62" s="567">
        <f>IFERROR((D$27+D$31+D$34+D$38-D51)/(D$25/D$5),0)</f>
        <v>0</v>
      </c>
      <c r="E62" s="567">
        <f>IFERROR((E$27+E$31+E$34+E$38-E51)/(E$25/E$5),0)</f>
        <v>0</v>
      </c>
      <c r="F62" s="567">
        <f>IFERROR((F$27+F$31+F$34+F$38-F51)/(F$25/F$5),0)</f>
        <v>7216065.3203056203</v>
      </c>
      <c r="G62" s="149">
        <f>(G$27+G$31+G$34+G$38-G51)/(G$25/G$5)</f>
        <v>873851.43049974716</v>
      </c>
      <c r="H62" s="149">
        <f t="shared" ref="H62:S62" si="27">(H$27+H$31+H$34+H$38-H51)/(H$25/H$5)</f>
        <v>804298.79067830602</v>
      </c>
      <c r="I62" s="149">
        <f t="shared" si="27"/>
        <v>829880.00579999643</v>
      </c>
      <c r="J62" s="149">
        <f>(J$27+J$31+J$34+J$38-J51)/(J$25/J$5)</f>
        <v>766990.55612465611</v>
      </c>
      <c r="K62" s="149">
        <f t="shared" si="27"/>
        <v>766659.26675082312</v>
      </c>
      <c r="L62" s="149">
        <f t="shared" si="27"/>
        <v>888887.55530659133</v>
      </c>
      <c r="M62" s="149">
        <f t="shared" si="27"/>
        <v>794764.20047530823</v>
      </c>
      <c r="N62" s="149">
        <f t="shared" si="27"/>
        <v>817996.38815627107</v>
      </c>
      <c r="O62" s="149">
        <f t="shared" si="27"/>
        <v>807604.94103400467</v>
      </c>
      <c r="P62" s="149">
        <f t="shared" si="27"/>
        <v>-452950.64864441473</v>
      </c>
      <c r="Q62" s="149">
        <f t="shared" si="27"/>
        <v>-472796.34695025958</v>
      </c>
      <c r="R62" s="149">
        <f t="shared" si="27"/>
        <v>-473720.24445366993</v>
      </c>
      <c r="S62" s="149">
        <f t="shared" si="27"/>
        <v>15475759.904237201</v>
      </c>
    </row>
    <row r="63" spans="2:21">
      <c r="B63" s="18" t="s">
        <v>225</v>
      </c>
      <c r="D63" s="568">
        <f>IFERROR(D$62*(D$9/D$5),0)</f>
        <v>0</v>
      </c>
      <c r="E63" s="568">
        <f>IFERROR(E$62*(E$9/E$5),0)</f>
        <v>0</v>
      </c>
      <c r="F63" s="568">
        <f>IFERROR(F$62*(F$9/F$5),0)</f>
        <v>128781112012.05598</v>
      </c>
      <c r="G63" s="27">
        <f>G$62*(G$9/G$5)</f>
        <v>13227632031.555437</v>
      </c>
      <c r="H63" s="27">
        <f t="shared" ref="H63:S63" si="28">H$62*(H$9/H$5)</f>
        <v>12174802346.473633</v>
      </c>
      <c r="I63" s="27">
        <f t="shared" si="28"/>
        <v>12562029383.861748</v>
      </c>
      <c r="J63" s="27">
        <f t="shared" si="28"/>
        <v>11610657974.967113</v>
      </c>
      <c r="K63" s="27">
        <f>K$62*(K$9/K$5)</f>
        <v>11605642935.890554</v>
      </c>
      <c r="L63" s="27">
        <f t="shared" si="28"/>
        <v>13455927586.665268</v>
      </c>
      <c r="M63" s="27">
        <f t="shared" si="28"/>
        <v>12031093771.338757</v>
      </c>
      <c r="N63" s="27">
        <f t="shared" si="28"/>
        <v>12382781263.472706</v>
      </c>
      <c r="O63" s="27">
        <f t="shared" si="28"/>
        <v>12225476147.47336</v>
      </c>
      <c r="P63" s="27">
        <f t="shared" si="28"/>
        <v>-6954973023.4951115</v>
      </c>
      <c r="Q63" s="27">
        <f t="shared" si="28"/>
        <v>-7259700032.4146423</v>
      </c>
      <c r="R63" s="27">
        <f t="shared" si="28"/>
        <v>-7273886306.8618126</v>
      </c>
      <c r="S63" s="27">
        <f t="shared" si="28"/>
        <v>234706403234.90048</v>
      </c>
    </row>
    <row r="64" spans="2:21">
      <c r="F64" s="569"/>
    </row>
    <row r="65" spans="7:18" ht="25.15" customHeight="1">
      <c r="G65" s="18"/>
      <c r="H65" s="18"/>
      <c r="I65" s="18"/>
      <c r="J65" s="18"/>
      <c r="K65" s="18"/>
      <c r="L65" s="18"/>
      <c r="M65" s="123"/>
      <c r="N65" s="123"/>
      <c r="O65" s="123"/>
      <c r="P65" s="123"/>
      <c r="Q65" s="123"/>
      <c r="R65" s="123"/>
    </row>
    <row r="66" spans="7:18">
      <c r="G66" s="18"/>
      <c r="H66" s="18"/>
      <c r="I66" s="18"/>
      <c r="J66" s="18"/>
      <c r="K66" s="18"/>
      <c r="L66" s="18"/>
    </row>
  </sheetData>
  <conditionalFormatting sqref="B25:B63 T56:IV63">
    <cfRule type="containsText" dxfId="314" priority="19" operator="containsText" text="xxx">
      <formula>NOT(ISERROR(SEARCH("xxx",B25)))</formula>
    </cfRule>
  </conditionalFormatting>
  <conditionalFormatting sqref="B3:C3 U3:IV3 F3:F9 G4:Q4 V4:IV4 G5:S9 B5:C18 B19:B22 E20:R20 C20:C22 B23:C24 E28:R28 E42:S49 B64:C65536 U64:IV65536 E64:S65536 E3:E18 G50:S51 U5:IV55 F10:S18 G20:S41">
    <cfRule type="containsText" dxfId="313" priority="24" operator="containsText" text="xxx">
      <formula>NOT(ISERROR(SEARCH("xxx",B3)))</formula>
    </cfRule>
  </conditionalFormatting>
  <conditionalFormatting sqref="C25:C53">
    <cfRule type="containsText" dxfId="312" priority="23" operator="containsText" text="xxx">
      <formula>NOT(ISERROR(SEARCH("xxx",C25)))</formula>
    </cfRule>
  </conditionalFormatting>
  <conditionalFormatting sqref="C19 E19:S19">
    <cfRule type="containsText" dxfId="311" priority="22" operator="containsText" text="xxx">
      <formula>NOT(ISERROR(SEARCH("xxx",C19)))</formula>
    </cfRule>
  </conditionalFormatting>
  <conditionalFormatting sqref="C54:C56 E54:S56">
    <cfRule type="containsText" dxfId="310" priority="18" operator="containsText" text="xxx">
      <formula>NOT(ISERROR(SEARCH("xxx",C54)))</formula>
    </cfRule>
  </conditionalFormatting>
  <conditionalFormatting sqref="E21:F41">
    <cfRule type="containsText" dxfId="309" priority="8" operator="containsText" text="xxx">
      <formula>NOT(ISERROR(SEARCH("xxx",E21)))</formula>
    </cfRule>
  </conditionalFormatting>
  <conditionalFormatting sqref="E50:F50">
    <cfRule type="containsText" dxfId="308" priority="13" operator="containsText" text="xxx">
      <formula>NOT(ISERROR(SEARCH("xxx",E50)))</formula>
    </cfRule>
  </conditionalFormatting>
  <conditionalFormatting sqref="E51:S53">
    <cfRule type="containsText" dxfId="307" priority="7" operator="containsText" text="xxx">
      <formula>NOT(ISERROR(SEARCH("xxx",E51)))</formula>
    </cfRule>
  </conditionalFormatting>
  <conditionalFormatting sqref="S3">
    <cfRule type="containsText" dxfId="306" priority="31" operator="containsText" text="xxx">
      <formula>NOT(ISERROR(SEARCH("xxx",S3)))</formula>
    </cfRule>
  </conditionalFormatting>
  <conditionalFormatting sqref="T17">
    <cfRule type="containsText" dxfId="305" priority="20" operator="containsText" text="xxx">
      <formula>NOT(ISERROR(SEARCH("xxx",T17)))</formula>
    </cfRule>
  </conditionalFormatting>
  <conditionalFormatting sqref="D20 D28 D42:D49 D64:D65536 D3:D18">
    <cfRule type="containsText" dxfId="304" priority="6" operator="containsText" text="xxx">
      <formula>NOT(ISERROR(SEARCH("xxx",D3)))</formula>
    </cfRule>
  </conditionalFormatting>
  <conditionalFormatting sqref="D19">
    <cfRule type="containsText" dxfId="303" priority="5" operator="containsText" text="xxx">
      <formula>NOT(ISERROR(SEARCH("xxx",D19)))</formula>
    </cfRule>
  </conditionalFormatting>
  <conditionalFormatting sqref="D54:D56">
    <cfRule type="containsText" dxfId="302" priority="4" operator="containsText" text="xxx">
      <formula>NOT(ISERROR(SEARCH("xxx",D54)))</formula>
    </cfRule>
  </conditionalFormatting>
  <conditionalFormatting sqref="D21:D41">
    <cfRule type="containsText" dxfId="301" priority="2" operator="containsText" text="xxx">
      <formula>NOT(ISERROR(SEARCH("xxx",D21)))</formula>
    </cfRule>
  </conditionalFormatting>
  <conditionalFormatting sqref="D50">
    <cfRule type="containsText" dxfId="300" priority="3" operator="containsText" text="xxx">
      <formula>NOT(ISERROR(SEARCH("xxx",D50)))</formula>
    </cfRule>
  </conditionalFormatting>
  <conditionalFormatting sqref="D51:D53">
    <cfRule type="containsText" dxfId="299" priority="1" operator="containsText" text="xxx">
      <formula>NOT(ISERROR(SEARCH("xxx",D51)))</formula>
    </cfRule>
  </conditionalFormatting>
  <pageMargins left="0.7" right="0.7" top="0.75" bottom="0.75" header="0.3" footer="0.3"/>
  <ignoredErrors>
    <ignoredError sqref="F57:F59 F61:F63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B1:Y66"/>
  <sheetViews>
    <sheetView workbookViewId="0">
      <selection activeCell="U34" sqref="U34"/>
    </sheetView>
  </sheetViews>
  <sheetFormatPr defaultColWidth="8.28515625" defaultRowHeight="12.75" outlineLevelRow="1" outlineLevelCol="1"/>
  <cols>
    <col min="1" max="1" width="1.140625" style="23" customWidth="1"/>
    <col min="2" max="2" width="7.85546875" style="24" customWidth="1"/>
    <col min="3" max="3" width="39.85546875" style="25" customWidth="1"/>
    <col min="4" max="5" width="10.7109375" style="25" hidden="1" customWidth="1" outlineLevel="1"/>
    <col min="6" max="6" width="11.85546875" style="26" customWidth="1" collapsed="1"/>
    <col min="7" max="9" width="8.5703125" style="27" customWidth="1"/>
    <col min="10" max="10" width="9.7109375" style="27" customWidth="1"/>
    <col min="11" max="11" width="8.5703125" style="27" customWidth="1"/>
    <col min="12" max="12" width="8.85546875" style="27" customWidth="1"/>
    <col min="13" max="18" width="8.5703125" style="27" customWidth="1"/>
    <col min="19" max="19" width="12.140625" style="27" customWidth="1"/>
    <col min="20" max="20" width="16.42578125" style="23" bestFit="1" customWidth="1"/>
    <col min="21" max="21" width="27.7109375" style="23" bestFit="1" customWidth="1"/>
    <col min="22" max="22" width="17" style="23" bestFit="1" customWidth="1"/>
    <col min="23" max="24" width="8.28515625" style="23"/>
    <col min="25" max="25" width="15.140625" style="23" bestFit="1" customWidth="1"/>
    <col min="26" max="16384" width="8.28515625" style="23"/>
  </cols>
  <sheetData>
    <row r="1" spans="2:22" ht="24" customHeight="1">
      <c r="B1" s="100"/>
      <c r="F1" s="853"/>
    </row>
    <row r="2" spans="2:22" ht="24" customHeight="1">
      <c r="D2" s="146"/>
      <c r="E2" s="146"/>
      <c r="F2" s="25"/>
      <c r="G2" s="146"/>
      <c r="S2" s="25"/>
    </row>
    <row r="3" spans="2:22" s="11" customFormat="1" ht="23.45" customHeight="1">
      <c r="B3" s="66" t="s">
        <v>144</v>
      </c>
      <c r="C3" s="13"/>
      <c r="D3" s="13"/>
      <c r="E3" s="13"/>
      <c r="F3" s="852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96" t="s">
        <v>145</v>
      </c>
      <c r="T3" s="18"/>
    </row>
    <row r="4" spans="2:22" s="30" customFormat="1" ht="30" customHeight="1">
      <c r="B4" s="197" t="s">
        <v>36</v>
      </c>
      <c r="C4" s="197" t="s">
        <v>146</v>
      </c>
      <c r="D4" s="181" t="s">
        <v>227</v>
      </c>
      <c r="E4" s="181" t="s">
        <v>147</v>
      </c>
      <c r="F4" s="124" t="s">
        <v>148</v>
      </c>
      <c r="G4" s="124" t="s">
        <v>149</v>
      </c>
      <c r="H4" s="124" t="s">
        <v>150</v>
      </c>
      <c r="I4" s="124" t="s">
        <v>151</v>
      </c>
      <c r="J4" s="124" t="s">
        <v>152</v>
      </c>
      <c r="K4" s="124" t="s">
        <v>153</v>
      </c>
      <c r="L4" s="124" t="s">
        <v>154</v>
      </c>
      <c r="M4" s="124" t="s">
        <v>155</v>
      </c>
      <c r="N4" s="124" t="s">
        <v>156</v>
      </c>
      <c r="O4" s="124" t="s">
        <v>157</v>
      </c>
      <c r="P4" s="124" t="s">
        <v>158</v>
      </c>
      <c r="Q4" s="124" t="s">
        <v>159</v>
      </c>
      <c r="R4" s="124" t="s">
        <v>160</v>
      </c>
      <c r="S4" s="124" t="s">
        <v>2150</v>
      </c>
      <c r="T4" s="41"/>
      <c r="U4" s="30" t="s">
        <v>228</v>
      </c>
    </row>
    <row r="5" spans="2:22" s="31" customFormat="1">
      <c r="B5" s="32" t="s">
        <v>162</v>
      </c>
      <c r="C5" s="33" t="s">
        <v>163</v>
      </c>
      <c r="D5" s="791">
        <f>D6+D7+D8</f>
        <v>0</v>
      </c>
      <c r="E5" s="791">
        <f>E6+E7+E8</f>
        <v>0</v>
      </c>
      <c r="F5" s="784">
        <f>F6+F7+F8</f>
        <v>0</v>
      </c>
      <c r="G5" s="34">
        <f>G6+G7+G8</f>
        <v>0</v>
      </c>
      <c r="H5" s="34">
        <f t="shared" ref="H5:R5" si="0">H6+H7+H8</f>
        <v>0</v>
      </c>
      <c r="I5" s="34">
        <f t="shared" si="0"/>
        <v>0</v>
      </c>
      <c r="J5" s="34">
        <f t="shared" si="0"/>
        <v>0</v>
      </c>
      <c r="K5" s="34">
        <f t="shared" si="0"/>
        <v>0</v>
      </c>
      <c r="L5" s="34">
        <f t="shared" si="0"/>
        <v>0</v>
      </c>
      <c r="M5" s="34">
        <f t="shared" si="0"/>
        <v>0</v>
      </c>
      <c r="N5" s="34">
        <f t="shared" si="0"/>
        <v>0</v>
      </c>
      <c r="O5" s="34">
        <f t="shared" si="0"/>
        <v>0</v>
      </c>
      <c r="P5" s="34">
        <f t="shared" si="0"/>
        <v>0</v>
      </c>
      <c r="Q5" s="34">
        <f t="shared" si="0"/>
        <v>0</v>
      </c>
      <c r="R5" s="34">
        <f t="shared" si="0"/>
        <v>0</v>
      </c>
      <c r="S5" s="34">
        <f>SUM(G5:R5)</f>
        <v>0</v>
      </c>
      <c r="T5" s="1104"/>
      <c r="V5" s="52"/>
    </row>
    <row r="6" spans="2:22" s="36" customFormat="1">
      <c r="B6" s="37" t="s">
        <v>164</v>
      </c>
      <c r="C6" s="38" t="s">
        <v>2167</v>
      </c>
      <c r="D6" s="792"/>
      <c r="E6" s="792"/>
      <c r="F6" s="785"/>
      <c r="G6" s="39">
        <f>'KH DAY DAI'!E23</f>
        <v>0</v>
      </c>
      <c r="H6" s="39">
        <f>'KH DAY DAI'!F23</f>
        <v>0</v>
      </c>
      <c r="I6" s="39">
        <f>'KH DAY DAI'!G23</f>
        <v>0</v>
      </c>
      <c r="J6" s="39">
        <f>'KH DAY DAI'!H23</f>
        <v>0</v>
      </c>
      <c r="K6" s="39">
        <f>'KH DAY DAI'!I23</f>
        <v>0</v>
      </c>
      <c r="L6" s="39">
        <f>'KH DAY DAI'!J23</f>
        <v>0</v>
      </c>
      <c r="M6" s="39">
        <f>'KH DAY DAI'!K23</f>
        <v>0</v>
      </c>
      <c r="N6" s="39">
        <f>'KH DAY DAI'!L23</f>
        <v>0</v>
      </c>
      <c r="O6" s="39">
        <f>'KH DAY DAI'!M23</f>
        <v>0</v>
      </c>
      <c r="P6" s="39">
        <f>'KH DAY DAI'!N23</f>
        <v>0</v>
      </c>
      <c r="Q6" s="39">
        <f>'KH DAY DAI'!O23</f>
        <v>0</v>
      </c>
      <c r="R6" s="39">
        <f>'KH DAY DAI'!P23</f>
        <v>0</v>
      </c>
      <c r="S6" s="39">
        <f t="shared" ref="S6:S51" si="1">SUM(G6:R6)</f>
        <v>0</v>
      </c>
      <c r="T6" s="1105"/>
      <c r="U6" s="1099"/>
    </row>
    <row r="7" spans="2:22" s="36" customFormat="1">
      <c r="B7" s="37" t="s">
        <v>166</v>
      </c>
      <c r="C7" s="38"/>
      <c r="D7" s="792"/>
      <c r="E7" s="792"/>
      <c r="F7" s="785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>
        <f t="shared" si="1"/>
        <v>0</v>
      </c>
      <c r="T7" s="1105"/>
    </row>
    <row r="8" spans="2:22" s="36" customFormat="1">
      <c r="B8" s="37" t="s">
        <v>168</v>
      </c>
      <c r="C8" s="38"/>
      <c r="D8" s="792"/>
      <c r="E8" s="792"/>
      <c r="F8" s="785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>
        <f t="shared" si="1"/>
        <v>0</v>
      </c>
      <c r="T8" s="1105"/>
    </row>
    <row r="9" spans="2:22" s="41" customFormat="1">
      <c r="B9" s="69">
        <v>2</v>
      </c>
      <c r="C9" s="70" t="s">
        <v>170</v>
      </c>
      <c r="D9" s="793">
        <f>D10+D11+D12+D13</f>
        <v>0</v>
      </c>
      <c r="E9" s="793">
        <f>E10+E11+E12+E13</f>
        <v>0</v>
      </c>
      <c r="F9" s="786">
        <f>F10+F11+F12+F13</f>
        <v>0</v>
      </c>
      <c r="G9" s="71">
        <f t="shared" ref="G9:R9" si="2">G10+G11+G12+G13</f>
        <v>0</v>
      </c>
      <c r="H9" s="71">
        <f t="shared" si="2"/>
        <v>0</v>
      </c>
      <c r="I9" s="71">
        <f t="shared" si="2"/>
        <v>0</v>
      </c>
      <c r="J9" s="71">
        <f t="shared" si="2"/>
        <v>0</v>
      </c>
      <c r="K9" s="71">
        <f t="shared" si="2"/>
        <v>0</v>
      </c>
      <c r="L9" s="71">
        <f t="shared" si="2"/>
        <v>0</v>
      </c>
      <c r="M9" s="71">
        <f t="shared" si="2"/>
        <v>0</v>
      </c>
      <c r="N9" s="71">
        <f t="shared" si="2"/>
        <v>0</v>
      </c>
      <c r="O9" s="71">
        <f t="shared" si="2"/>
        <v>0</v>
      </c>
      <c r="P9" s="71">
        <f t="shared" si="2"/>
        <v>0</v>
      </c>
      <c r="Q9" s="71">
        <f t="shared" si="2"/>
        <v>0</v>
      </c>
      <c r="R9" s="71">
        <f t="shared" si="2"/>
        <v>0</v>
      </c>
      <c r="S9" s="71">
        <f t="shared" si="1"/>
        <v>0</v>
      </c>
      <c r="U9" s="262"/>
    </row>
    <row r="10" spans="2:22" outlineLevel="1">
      <c r="B10" s="45" t="s">
        <v>171</v>
      </c>
      <c r="C10" s="38" t="s">
        <v>2167</v>
      </c>
      <c r="D10" s="794"/>
      <c r="E10" s="794"/>
      <c r="F10" s="787"/>
      <c r="G10" s="46">
        <f>'KH DAY DAI'!E24</f>
        <v>0</v>
      </c>
      <c r="H10" s="46">
        <f>'KH DAY DAI'!F24</f>
        <v>0</v>
      </c>
      <c r="I10" s="46">
        <f>'KH DAY DAI'!G24</f>
        <v>0</v>
      </c>
      <c r="J10" s="46">
        <f>'KH DAY DAI'!H24</f>
        <v>0</v>
      </c>
      <c r="K10" s="46">
        <f>'KH DAY DAI'!I24</f>
        <v>0</v>
      </c>
      <c r="L10" s="46">
        <f>'KH DAY DAI'!J24</f>
        <v>0</v>
      </c>
      <c r="M10" s="46">
        <f>'KH DAY DAI'!K24</f>
        <v>0</v>
      </c>
      <c r="N10" s="46">
        <f>'KH DAY DAI'!L24</f>
        <v>0</v>
      </c>
      <c r="O10" s="46">
        <f>'KH DAY DAI'!M24</f>
        <v>0</v>
      </c>
      <c r="P10" s="46">
        <f>'KH DAY DAI'!N24</f>
        <v>0</v>
      </c>
      <c r="Q10" s="46">
        <f>'KH DAY DAI'!O24</f>
        <v>0</v>
      </c>
      <c r="R10" s="46">
        <f>'KH DAY DAI'!P24</f>
        <v>0</v>
      </c>
      <c r="S10" s="46">
        <f t="shared" si="1"/>
        <v>0</v>
      </c>
      <c r="U10" s="36"/>
    </row>
    <row r="11" spans="2:22" outlineLevel="1">
      <c r="B11" s="45" t="s">
        <v>172</v>
      </c>
      <c r="C11" s="38"/>
      <c r="D11" s="794"/>
      <c r="E11" s="794"/>
      <c r="F11" s="787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U11" s="36"/>
    </row>
    <row r="12" spans="2:22" outlineLevel="1">
      <c r="B12" s="45" t="s">
        <v>173</v>
      </c>
      <c r="C12" s="38"/>
      <c r="D12" s="794"/>
      <c r="E12" s="794"/>
      <c r="F12" s="787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U12" s="36"/>
    </row>
    <row r="13" spans="2:22" outlineLevel="1">
      <c r="B13" s="45" t="s">
        <v>174</v>
      </c>
      <c r="C13" s="47" t="s">
        <v>175</v>
      </c>
      <c r="D13" s="794"/>
      <c r="E13" s="794"/>
      <c r="F13" s="787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>
        <f t="shared" si="1"/>
        <v>0</v>
      </c>
      <c r="U13" s="36"/>
    </row>
    <row r="14" spans="2:22" s="41" customFormat="1">
      <c r="B14" s="42">
        <v>3</v>
      </c>
      <c r="C14" s="43" t="s">
        <v>176</v>
      </c>
      <c r="D14" s="795">
        <f>D15+D23</f>
        <v>0</v>
      </c>
      <c r="E14" s="795">
        <f>E15+E23</f>
        <v>0</v>
      </c>
      <c r="F14" s="783"/>
      <c r="G14" s="44">
        <f>G15+G23</f>
        <v>0</v>
      </c>
      <c r="H14" s="44">
        <f t="shared" ref="H14:Q14" si="3">H15+H23</f>
        <v>0</v>
      </c>
      <c r="I14" s="44">
        <f t="shared" si="3"/>
        <v>0</v>
      </c>
      <c r="J14" s="44">
        <f t="shared" si="3"/>
        <v>0</v>
      </c>
      <c r="K14" s="44">
        <f t="shared" si="3"/>
        <v>0</v>
      </c>
      <c r="L14" s="44">
        <f t="shared" si="3"/>
        <v>0</v>
      </c>
      <c r="M14" s="44">
        <f t="shared" si="3"/>
        <v>0</v>
      </c>
      <c r="N14" s="44">
        <f t="shared" si="3"/>
        <v>0</v>
      </c>
      <c r="O14" s="44">
        <f t="shared" si="3"/>
        <v>0</v>
      </c>
      <c r="P14" s="44">
        <f t="shared" si="3"/>
        <v>0</v>
      </c>
      <c r="Q14" s="44">
        <f t="shared" si="3"/>
        <v>0</v>
      </c>
      <c r="R14" s="44">
        <f>R15+R23</f>
        <v>0</v>
      </c>
      <c r="S14" s="44">
        <f t="shared" si="1"/>
        <v>0</v>
      </c>
      <c r="U14" s="36"/>
    </row>
    <row r="15" spans="2:22" s="41" customFormat="1">
      <c r="B15" s="48">
        <v>3.1</v>
      </c>
      <c r="C15" s="49" t="s">
        <v>177</v>
      </c>
      <c r="D15" s="795">
        <f>D16+D20+D21+D22</f>
        <v>0</v>
      </c>
      <c r="E15" s="795">
        <f>E16+E20+E21+E22</f>
        <v>0</v>
      </c>
      <c r="F15" s="783"/>
      <c r="G15" s="44">
        <f>G16+G20+G21+G22</f>
        <v>0</v>
      </c>
      <c r="H15" s="44">
        <f t="shared" ref="H15:Q15" si="4">H16+H20+H21+H22</f>
        <v>0</v>
      </c>
      <c r="I15" s="44">
        <f t="shared" si="4"/>
        <v>0</v>
      </c>
      <c r="J15" s="44">
        <f t="shared" si="4"/>
        <v>0</v>
      </c>
      <c r="K15" s="44">
        <f>K16+K20+K21+K22</f>
        <v>0</v>
      </c>
      <c r="L15" s="44">
        <f>L16+L20+L21+L22</f>
        <v>0</v>
      </c>
      <c r="M15" s="44">
        <f t="shared" si="4"/>
        <v>0</v>
      </c>
      <c r="N15" s="44">
        <f t="shared" si="4"/>
        <v>0</v>
      </c>
      <c r="O15" s="44">
        <f t="shared" si="4"/>
        <v>0</v>
      </c>
      <c r="P15" s="44">
        <f t="shared" si="4"/>
        <v>0</v>
      </c>
      <c r="Q15" s="44">
        <f t="shared" si="4"/>
        <v>0</v>
      </c>
      <c r="R15" s="44">
        <f>R16+R20+R21+R22</f>
        <v>0</v>
      </c>
      <c r="S15" s="44">
        <f>SUM(G15:R15)</f>
        <v>0</v>
      </c>
      <c r="U15" s="36"/>
    </row>
    <row r="16" spans="2:22">
      <c r="B16" s="50" t="s">
        <v>178</v>
      </c>
      <c r="C16" s="51" t="s">
        <v>179</v>
      </c>
      <c r="D16" s="794"/>
      <c r="E16" s="794"/>
      <c r="F16" s="787"/>
      <c r="G16" s="46">
        <f>SUM('KH DAY DAI'!E25:E26,'KH DAY DAI'!E33)</f>
        <v>0</v>
      </c>
      <c r="H16" s="46">
        <f>SUM('KH DAY DAI'!F25:F26,'KH DAY DAI'!F33)</f>
        <v>0</v>
      </c>
      <c r="I16" s="46">
        <f>SUM('KH DAY DAI'!G25:G26,'KH DAY DAI'!G33)</f>
        <v>0</v>
      </c>
      <c r="J16" s="46">
        <f>SUM('KH DAY DAI'!H25:H26,'KH DAY DAI'!H33)</f>
        <v>0</v>
      </c>
      <c r="K16" s="46">
        <f>SUM('KH DAY DAI'!I25:I26,'KH DAY DAI'!I33)</f>
        <v>0</v>
      </c>
      <c r="L16" s="46">
        <f>SUM('KH DAY DAI'!J25:J26,'KH DAY DAI'!J33)</f>
        <v>0</v>
      </c>
      <c r="M16" s="46">
        <f>SUM('KH DAY DAI'!K25:K26,'KH DAY DAI'!K33)</f>
        <v>0</v>
      </c>
      <c r="N16" s="46">
        <f>SUM('KH DAY DAI'!L25:L26,'KH DAY DAI'!L33)</f>
        <v>0</v>
      </c>
      <c r="O16" s="46">
        <f>SUM('KH DAY DAI'!M25:M26,'KH DAY DAI'!M33)</f>
        <v>0</v>
      </c>
      <c r="P16" s="46">
        <f>SUM('KH DAY DAI'!N25:N26,'KH DAY DAI'!N33)</f>
        <v>0</v>
      </c>
      <c r="Q16" s="46">
        <f>SUM('KH DAY DAI'!O25:O26,'KH DAY DAI'!O33)</f>
        <v>0</v>
      </c>
      <c r="R16" s="46">
        <f>SUM('KH DAY DAI'!P25:P26,'KH DAY DAI'!P33)</f>
        <v>0</v>
      </c>
      <c r="S16" s="46">
        <f>SUM(G16:R16)</f>
        <v>0</v>
      </c>
      <c r="U16" s="262"/>
    </row>
    <row r="17" spans="2:25" s="54" customFormat="1" outlineLevel="1">
      <c r="B17" s="55" t="s">
        <v>180</v>
      </c>
      <c r="C17" s="56" t="s">
        <v>181</v>
      </c>
      <c r="D17" s="796"/>
      <c r="E17" s="796"/>
      <c r="F17" s="788"/>
      <c r="G17" s="57">
        <f>SUM('KH DAY DAI'!E26,'KH DAY DAI'!E33)</f>
        <v>0</v>
      </c>
      <c r="H17" s="57">
        <f>SUM('KH DAY DAI'!F26,'KH DAY DAI'!F33)</f>
        <v>0</v>
      </c>
      <c r="I17" s="57">
        <f>SUM('KH DAY DAI'!G26,'KH DAY DAI'!G33)</f>
        <v>0</v>
      </c>
      <c r="J17" s="57">
        <f>SUM('KH DAY DAI'!H26,'KH DAY DAI'!H33)</f>
        <v>0</v>
      </c>
      <c r="K17" s="57">
        <f>SUM('KH DAY DAI'!I26,'KH DAY DAI'!I33)</f>
        <v>0</v>
      </c>
      <c r="L17" s="57">
        <f>SUM('KH DAY DAI'!J26,'KH DAY DAI'!J33)</f>
        <v>0</v>
      </c>
      <c r="M17" s="57">
        <f>SUM('KH DAY DAI'!K26,'KH DAY DAI'!K33)</f>
        <v>0</v>
      </c>
      <c r="N17" s="57">
        <f>SUM('KH DAY DAI'!L26,'KH DAY DAI'!L33)</f>
        <v>0</v>
      </c>
      <c r="O17" s="57">
        <f>SUM('KH DAY DAI'!M26,'KH DAY DAI'!M33)</f>
        <v>0</v>
      </c>
      <c r="P17" s="57">
        <f>SUM('KH DAY DAI'!N26,'KH DAY DAI'!N33)</f>
        <v>0</v>
      </c>
      <c r="Q17" s="57">
        <f>SUM('KH DAY DAI'!O26,'KH DAY DAI'!O33)</f>
        <v>0</v>
      </c>
      <c r="R17" s="57">
        <f>SUM('KH DAY DAI'!P26,'KH DAY DAI'!P33)</f>
        <v>0</v>
      </c>
      <c r="S17" s="57">
        <f>SUM(G17:R17)</f>
        <v>0</v>
      </c>
      <c r="U17" s="262"/>
    </row>
    <row r="18" spans="2:25" s="54" customFormat="1" outlineLevel="1">
      <c r="B18" s="55"/>
      <c r="C18" s="56" t="s">
        <v>182</v>
      </c>
      <c r="D18" s="796"/>
      <c r="E18" s="796"/>
      <c r="F18" s="78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>
        <f>SUM(G18:R18)</f>
        <v>0</v>
      </c>
      <c r="U18" s="263"/>
    </row>
    <row r="19" spans="2:25" s="82" customFormat="1">
      <c r="B19" s="83" t="s">
        <v>183</v>
      </c>
      <c r="C19" s="80" t="s">
        <v>184</v>
      </c>
      <c r="D19" s="797">
        <f>IFERROR(D16/$F$9,0)</f>
        <v>0</v>
      </c>
      <c r="E19" s="797">
        <f>IFERROR(E16/$F$9,0)</f>
        <v>0</v>
      </c>
      <c r="F19" s="789">
        <f>IFERROR(F16/$F$9,0)</f>
        <v>0</v>
      </c>
      <c r="G19" s="81" t="e">
        <f>G16/G9</f>
        <v>#DIV/0!</v>
      </c>
      <c r="H19" s="81" t="e">
        <f t="shared" ref="H19:S19" si="5">H16/H9</f>
        <v>#DIV/0!</v>
      </c>
      <c r="I19" s="81" t="e">
        <f t="shared" si="5"/>
        <v>#DIV/0!</v>
      </c>
      <c r="J19" s="81" t="e">
        <f t="shared" si="5"/>
        <v>#DIV/0!</v>
      </c>
      <c r="K19" s="81" t="e">
        <f>K16/K9</f>
        <v>#DIV/0!</v>
      </c>
      <c r="L19" s="81" t="e">
        <f t="shared" si="5"/>
        <v>#DIV/0!</v>
      </c>
      <c r="M19" s="81" t="e">
        <f t="shared" si="5"/>
        <v>#DIV/0!</v>
      </c>
      <c r="N19" s="81" t="e">
        <f t="shared" si="5"/>
        <v>#DIV/0!</v>
      </c>
      <c r="O19" s="81" t="e">
        <f t="shared" si="5"/>
        <v>#DIV/0!</v>
      </c>
      <c r="P19" s="81" t="e">
        <f t="shared" si="5"/>
        <v>#DIV/0!</v>
      </c>
      <c r="Q19" s="81" t="e">
        <f t="shared" si="5"/>
        <v>#DIV/0!</v>
      </c>
      <c r="R19" s="81" t="e">
        <f t="shared" si="5"/>
        <v>#DIV/0!</v>
      </c>
      <c r="S19" s="81" t="e">
        <f t="shared" si="5"/>
        <v>#DIV/0!</v>
      </c>
      <c r="T19" s="1096"/>
    </row>
    <row r="20" spans="2:25">
      <c r="B20" s="1109" t="s">
        <v>185</v>
      </c>
      <c r="C20" s="47" t="s">
        <v>186</v>
      </c>
      <c r="D20" s="794"/>
      <c r="E20" s="794"/>
      <c r="F20" s="787"/>
      <c r="G20" s="46">
        <f>'KH DAY DAI'!E27</f>
        <v>0</v>
      </c>
      <c r="H20" s="46">
        <f>'KH DAY DAI'!F27</f>
        <v>0</v>
      </c>
      <c r="I20" s="46">
        <f>'KH DAY DAI'!G27</f>
        <v>0</v>
      </c>
      <c r="J20" s="46">
        <f>'KH DAY DAI'!H27</f>
        <v>0</v>
      </c>
      <c r="K20" s="46">
        <f>'KH DAY DAI'!I27</f>
        <v>0</v>
      </c>
      <c r="L20" s="46">
        <f>'KH DAY DAI'!J27</f>
        <v>0</v>
      </c>
      <c r="M20" s="46">
        <f>'KH DAY DAI'!K27</f>
        <v>0</v>
      </c>
      <c r="N20" s="46">
        <f>'KH DAY DAI'!L27</f>
        <v>0</v>
      </c>
      <c r="O20" s="46">
        <f>'KH DAY DAI'!M27</f>
        <v>0</v>
      </c>
      <c r="P20" s="46">
        <f>'KH DAY DAI'!N27</f>
        <v>0</v>
      </c>
      <c r="Q20" s="46">
        <f>'KH DAY DAI'!O27</f>
        <v>0</v>
      </c>
      <c r="R20" s="46">
        <f>'KH DAY DAI'!P27</f>
        <v>0</v>
      </c>
      <c r="S20" s="46">
        <f>SUM(G20:R20)</f>
        <v>0</v>
      </c>
      <c r="U20" s="541"/>
    </row>
    <row r="21" spans="2:25">
      <c r="B21" s="1109" t="s">
        <v>187</v>
      </c>
      <c r="C21" s="47" t="s">
        <v>188</v>
      </c>
      <c r="D21" s="794"/>
      <c r="E21" s="794"/>
      <c r="F21" s="787"/>
      <c r="G21" s="46">
        <f>'KH DAY DAI'!E28</f>
        <v>0</v>
      </c>
      <c r="H21" s="46">
        <f>'KH DAY DAI'!F28</f>
        <v>0</v>
      </c>
      <c r="I21" s="46">
        <f>'KH DAY DAI'!G28</f>
        <v>0</v>
      </c>
      <c r="J21" s="46">
        <f>'KH DAY DAI'!H28</f>
        <v>0</v>
      </c>
      <c r="K21" s="46">
        <f>'KH DAY DAI'!I28</f>
        <v>0</v>
      </c>
      <c r="L21" s="46">
        <f>'KH DAY DAI'!J28</f>
        <v>0</v>
      </c>
      <c r="M21" s="46">
        <f>'KH DAY DAI'!K28</f>
        <v>0</v>
      </c>
      <c r="N21" s="46">
        <f>'KH DAY DAI'!L28</f>
        <v>0</v>
      </c>
      <c r="O21" s="46">
        <f>'KH DAY DAI'!M28</f>
        <v>0</v>
      </c>
      <c r="P21" s="46">
        <f>'KH DAY DAI'!N28</f>
        <v>0</v>
      </c>
      <c r="Q21" s="46">
        <f>'KH DAY DAI'!O28</f>
        <v>0</v>
      </c>
      <c r="R21" s="46">
        <f>'KH DAY DAI'!P28</f>
        <v>0</v>
      </c>
      <c r="S21" s="46">
        <f t="shared" si="1"/>
        <v>0</v>
      </c>
      <c r="U21" s="541"/>
      <c r="V21" s="52"/>
    </row>
    <row r="22" spans="2:25">
      <c r="B22" s="1109" t="s">
        <v>189</v>
      </c>
      <c r="C22" s="47" t="s">
        <v>190</v>
      </c>
      <c r="D22" s="794"/>
      <c r="E22" s="794"/>
      <c r="F22" s="787"/>
      <c r="G22" s="46">
        <f>'KH DAY DAI'!E29</f>
        <v>0</v>
      </c>
      <c r="H22" s="46">
        <f>'KH DAY DAI'!F29</f>
        <v>0</v>
      </c>
      <c r="I22" s="46">
        <f>'KH DAY DAI'!G29</f>
        <v>0</v>
      </c>
      <c r="J22" s="46">
        <f>'KH DAY DAI'!H29</f>
        <v>0</v>
      </c>
      <c r="K22" s="46">
        <f>'KH DAY DAI'!I29</f>
        <v>0</v>
      </c>
      <c r="L22" s="46">
        <f>'KH DAY DAI'!J29</f>
        <v>0</v>
      </c>
      <c r="M22" s="46">
        <f>'KH DAY DAI'!K29</f>
        <v>0</v>
      </c>
      <c r="N22" s="46">
        <f>'KH DAY DAI'!L29</f>
        <v>0</v>
      </c>
      <c r="O22" s="46">
        <f>'KH DAY DAI'!M29</f>
        <v>0</v>
      </c>
      <c r="P22" s="46">
        <f>'KH DAY DAI'!N29</f>
        <v>0</v>
      </c>
      <c r="Q22" s="46">
        <f>'KH DAY DAI'!O29</f>
        <v>0</v>
      </c>
      <c r="R22" s="46">
        <f>'KH DAY DAI'!P29</f>
        <v>0</v>
      </c>
      <c r="S22" s="46">
        <f t="shared" si="1"/>
        <v>0</v>
      </c>
      <c r="U22" s="541"/>
      <c r="V22" s="52"/>
    </row>
    <row r="23" spans="2:25" s="41" customFormat="1">
      <c r="B23" s="48">
        <v>3.2</v>
      </c>
      <c r="C23" s="49" t="s">
        <v>191</v>
      </c>
      <c r="D23" s="795">
        <f>D24</f>
        <v>0</v>
      </c>
      <c r="E23" s="795">
        <f>E24</f>
        <v>0</v>
      </c>
      <c r="F23" s="783">
        <f>F24</f>
        <v>0</v>
      </c>
      <c r="G23" s="44">
        <f t="shared" ref="G23:R23" si="6">G24</f>
        <v>0</v>
      </c>
      <c r="H23" s="44">
        <f t="shared" si="6"/>
        <v>0</v>
      </c>
      <c r="I23" s="44">
        <f t="shared" si="6"/>
        <v>0</v>
      </c>
      <c r="J23" s="44">
        <f t="shared" si="6"/>
        <v>0</v>
      </c>
      <c r="K23" s="44">
        <f t="shared" si="6"/>
        <v>0</v>
      </c>
      <c r="L23" s="44">
        <f t="shared" si="6"/>
        <v>0</v>
      </c>
      <c r="M23" s="44">
        <f t="shared" si="6"/>
        <v>0</v>
      </c>
      <c r="N23" s="44">
        <f t="shared" si="6"/>
        <v>0</v>
      </c>
      <c r="O23" s="44">
        <f t="shared" si="6"/>
        <v>0</v>
      </c>
      <c r="P23" s="44">
        <f t="shared" si="6"/>
        <v>0</v>
      </c>
      <c r="Q23" s="44">
        <f t="shared" si="6"/>
        <v>0</v>
      </c>
      <c r="R23" s="44">
        <f t="shared" si="6"/>
        <v>0</v>
      </c>
      <c r="S23" s="44">
        <f t="shared" si="1"/>
        <v>0</v>
      </c>
      <c r="T23" s="23"/>
      <c r="U23" s="262"/>
    </row>
    <row r="24" spans="2:25" outlineLevel="1" collapsed="1">
      <c r="B24" s="50"/>
      <c r="C24" s="51" t="s">
        <v>192</v>
      </c>
      <c r="D24" s="794"/>
      <c r="E24" s="794"/>
      <c r="F24" s="787"/>
      <c r="G24" s="46">
        <f>'KH DAY DAI'!E36</f>
        <v>0</v>
      </c>
      <c r="H24" s="46">
        <f>'KH DAY DAI'!F36</f>
        <v>0</v>
      </c>
      <c r="I24" s="46">
        <f>'KH DAY DAI'!G36</f>
        <v>0</v>
      </c>
      <c r="J24" s="46">
        <f>'KH DAY DAI'!H36</f>
        <v>0</v>
      </c>
      <c r="K24" s="46">
        <f>'KH DAY DAI'!I36</f>
        <v>0</v>
      </c>
      <c r="L24" s="46">
        <f>'KH DAY DAI'!J36</f>
        <v>0</v>
      </c>
      <c r="M24" s="46">
        <f>'KH DAY DAI'!K36</f>
        <v>0</v>
      </c>
      <c r="N24" s="46">
        <f>'KH DAY DAI'!L36</f>
        <v>0</v>
      </c>
      <c r="O24" s="46">
        <f>'KH DAY DAI'!M36</f>
        <v>0</v>
      </c>
      <c r="P24" s="46">
        <f>'KH DAY DAI'!N36</f>
        <v>0</v>
      </c>
      <c r="Q24" s="46">
        <f>'KH DAY DAI'!O36</f>
        <v>0</v>
      </c>
      <c r="R24" s="46">
        <f>'KH DAY DAI'!P36</f>
        <v>0</v>
      </c>
      <c r="S24" s="46">
        <f t="shared" si="1"/>
        <v>0</v>
      </c>
      <c r="V24" s="52"/>
    </row>
    <row r="25" spans="2:25" s="41" customFormat="1">
      <c r="B25" s="69">
        <v>4</v>
      </c>
      <c r="C25" s="70" t="s">
        <v>193</v>
      </c>
      <c r="D25" s="793">
        <f>D9-D14</f>
        <v>0</v>
      </c>
      <c r="E25" s="793">
        <f>E9-E14</f>
        <v>0</v>
      </c>
      <c r="F25" s="786">
        <f>F9-F14</f>
        <v>0</v>
      </c>
      <c r="G25" s="71">
        <f>G9-G14</f>
        <v>0</v>
      </c>
      <c r="H25" s="71">
        <f t="shared" ref="H25:R25" si="7">H9-H14</f>
        <v>0</v>
      </c>
      <c r="I25" s="71">
        <f t="shared" si="7"/>
        <v>0</v>
      </c>
      <c r="J25" s="71">
        <f>J9-J14</f>
        <v>0</v>
      </c>
      <c r="K25" s="71">
        <f>K9-K14</f>
        <v>0</v>
      </c>
      <c r="L25" s="71">
        <f t="shared" si="7"/>
        <v>0</v>
      </c>
      <c r="M25" s="71">
        <f t="shared" si="7"/>
        <v>0</v>
      </c>
      <c r="N25" s="71">
        <f t="shared" si="7"/>
        <v>0</v>
      </c>
      <c r="O25" s="71">
        <f t="shared" si="7"/>
        <v>0</v>
      </c>
      <c r="P25" s="71">
        <f t="shared" si="7"/>
        <v>0</v>
      </c>
      <c r="Q25" s="71">
        <f t="shared" si="7"/>
        <v>0</v>
      </c>
      <c r="R25" s="71">
        <f t="shared" si="7"/>
        <v>0</v>
      </c>
      <c r="S25" s="71">
        <f t="shared" si="1"/>
        <v>0</v>
      </c>
    </row>
    <row r="26" spans="2:25" s="82" customFormat="1">
      <c r="B26" s="79" t="s">
        <v>194</v>
      </c>
      <c r="C26" s="80" t="s">
        <v>195</v>
      </c>
      <c r="D26" s="797">
        <f>IFERROR(D23/$F$9,0)</f>
        <v>0</v>
      </c>
      <c r="E26" s="797">
        <f>IFERROR(E23/$F$9,0)</f>
        <v>0</v>
      </c>
      <c r="F26" s="789">
        <f>IFERROR(F23/$F$9,0)</f>
        <v>0</v>
      </c>
      <c r="G26" s="81" t="e">
        <f>G25/G9</f>
        <v>#DIV/0!</v>
      </c>
      <c r="H26" s="81" t="e">
        <f t="shared" ref="H26:S26" si="8">H25/H9</f>
        <v>#DIV/0!</v>
      </c>
      <c r="I26" s="81" t="e">
        <f t="shared" si="8"/>
        <v>#DIV/0!</v>
      </c>
      <c r="J26" s="81" t="e">
        <f t="shared" si="8"/>
        <v>#DIV/0!</v>
      </c>
      <c r="K26" s="81" t="e">
        <f t="shared" si="8"/>
        <v>#DIV/0!</v>
      </c>
      <c r="L26" s="81" t="e">
        <f t="shared" si="8"/>
        <v>#DIV/0!</v>
      </c>
      <c r="M26" s="81" t="e">
        <f t="shared" si="8"/>
        <v>#DIV/0!</v>
      </c>
      <c r="N26" s="81" t="e">
        <f t="shared" si="8"/>
        <v>#DIV/0!</v>
      </c>
      <c r="O26" s="81" t="e">
        <f t="shared" si="8"/>
        <v>#DIV/0!</v>
      </c>
      <c r="P26" s="81" t="e">
        <f t="shared" si="8"/>
        <v>#DIV/0!</v>
      </c>
      <c r="Q26" s="81" t="e">
        <f t="shared" si="8"/>
        <v>#DIV/0!</v>
      </c>
      <c r="R26" s="81" t="e">
        <f t="shared" si="8"/>
        <v>#DIV/0!</v>
      </c>
      <c r="S26" s="81" t="e">
        <f t="shared" si="8"/>
        <v>#DIV/0!</v>
      </c>
      <c r="T26" s="1096"/>
    </row>
    <row r="27" spans="2:25" s="41" customFormat="1">
      <c r="B27" s="48">
        <v>5</v>
      </c>
      <c r="C27" s="49" t="s">
        <v>196</v>
      </c>
      <c r="D27" s="795">
        <f>D28+D29+D30</f>
        <v>0</v>
      </c>
      <c r="E27" s="795">
        <f>E28+E29+E30</f>
        <v>0</v>
      </c>
      <c r="F27" s="783">
        <f>F28+F29+F30</f>
        <v>0</v>
      </c>
      <c r="G27" s="44">
        <f>G28+G29+G30</f>
        <v>0</v>
      </c>
      <c r="H27" s="44">
        <f t="shared" ref="H27:R27" si="9">H28+H29+H30</f>
        <v>0</v>
      </c>
      <c r="I27" s="44">
        <f t="shared" si="9"/>
        <v>0</v>
      </c>
      <c r="J27" s="44">
        <f t="shared" si="9"/>
        <v>0</v>
      </c>
      <c r="K27" s="44">
        <f t="shared" si="9"/>
        <v>0</v>
      </c>
      <c r="L27" s="44">
        <f t="shared" si="9"/>
        <v>0</v>
      </c>
      <c r="M27" s="44">
        <f t="shared" si="9"/>
        <v>0</v>
      </c>
      <c r="N27" s="44">
        <f t="shared" si="9"/>
        <v>0</v>
      </c>
      <c r="O27" s="44">
        <f t="shared" si="9"/>
        <v>0</v>
      </c>
      <c r="P27" s="44">
        <f t="shared" si="9"/>
        <v>0</v>
      </c>
      <c r="Q27" s="44">
        <f t="shared" si="9"/>
        <v>0</v>
      </c>
      <c r="R27" s="44">
        <f t="shared" si="9"/>
        <v>0</v>
      </c>
      <c r="S27" s="44">
        <f t="shared" si="1"/>
        <v>0</v>
      </c>
      <c r="T27" s="23"/>
    </row>
    <row r="28" spans="2:25" collapsed="1">
      <c r="B28" s="50" t="s">
        <v>229</v>
      </c>
      <c r="C28" s="47" t="s">
        <v>197</v>
      </c>
      <c r="D28" s="794"/>
      <c r="E28" s="794"/>
      <c r="F28" s="787"/>
      <c r="G28" s="46">
        <f>'KH DAY DAI'!E31</f>
        <v>0</v>
      </c>
      <c r="H28" s="46">
        <f>'KH DAY DAI'!F31</f>
        <v>0</v>
      </c>
      <c r="I28" s="46">
        <f>'KH DAY DAI'!G31</f>
        <v>0</v>
      </c>
      <c r="J28" s="46">
        <f>'KH DAY DAI'!H31</f>
        <v>0</v>
      </c>
      <c r="K28" s="46">
        <f>'KH DAY DAI'!I31</f>
        <v>0</v>
      </c>
      <c r="L28" s="46">
        <f>'KH DAY DAI'!J31</f>
        <v>0</v>
      </c>
      <c r="M28" s="46">
        <f>'KH DAY DAI'!K31</f>
        <v>0</v>
      </c>
      <c r="N28" s="46">
        <f>'KH DAY DAI'!L31</f>
        <v>0</v>
      </c>
      <c r="O28" s="46">
        <f>'KH DAY DAI'!M31</f>
        <v>0</v>
      </c>
      <c r="P28" s="46">
        <f>'KH DAY DAI'!N31</f>
        <v>0</v>
      </c>
      <c r="Q28" s="46">
        <f>'KH DAY DAI'!O31</f>
        <v>0</v>
      </c>
      <c r="R28" s="46">
        <f>'KH DAY DAI'!P31</f>
        <v>0</v>
      </c>
      <c r="S28" s="46">
        <f>SUM(G28:R28)</f>
        <v>0</v>
      </c>
      <c r="V28" s="52"/>
    </row>
    <row r="29" spans="2:25" ht="17.45" customHeight="1">
      <c r="B29" s="50" t="s">
        <v>230</v>
      </c>
      <c r="C29" s="47" t="s">
        <v>132</v>
      </c>
      <c r="D29" s="794"/>
      <c r="E29" s="794"/>
      <c r="F29" s="787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>
        <f t="shared" si="1"/>
        <v>0</v>
      </c>
      <c r="V29" s="52"/>
    </row>
    <row r="30" spans="2:25" ht="25.5">
      <c r="B30" s="50" t="s">
        <v>231</v>
      </c>
      <c r="C30" s="47" t="s">
        <v>198</v>
      </c>
      <c r="D30" s="794"/>
      <c r="E30" s="794"/>
      <c r="F30" s="787"/>
      <c r="G30" s="46">
        <f>SUM('KH DAY DAI'!E30)</f>
        <v>0</v>
      </c>
      <c r="H30" s="46">
        <f>SUM('KH DAY DAI'!F30)</f>
        <v>0</v>
      </c>
      <c r="I30" s="46">
        <f>SUM('KH DAY DAI'!G30)</f>
        <v>0</v>
      </c>
      <c r="J30" s="46">
        <f>SUM('KH DAY DAI'!H30)</f>
        <v>0</v>
      </c>
      <c r="K30" s="46">
        <f>SUM('KH DAY DAI'!I30)</f>
        <v>0</v>
      </c>
      <c r="L30" s="46">
        <f>SUM('KH DAY DAI'!J30)</f>
        <v>0</v>
      </c>
      <c r="M30" s="46">
        <f>SUM('KH DAY DAI'!K30)</f>
        <v>0</v>
      </c>
      <c r="N30" s="46">
        <f>SUM('KH DAY DAI'!L30)</f>
        <v>0</v>
      </c>
      <c r="O30" s="46">
        <f>SUM('KH DAY DAI'!M30)</f>
        <v>0</v>
      </c>
      <c r="P30" s="46">
        <f>SUM('KH DAY DAI'!N30)</f>
        <v>0</v>
      </c>
      <c r="Q30" s="46">
        <f>SUM('KH DAY DAI'!O30)</f>
        <v>0</v>
      </c>
      <c r="R30" s="46">
        <f>SUM('KH DAY DAI'!P30)</f>
        <v>0</v>
      </c>
      <c r="S30" s="46">
        <f>SUM(G30:R30)</f>
        <v>0</v>
      </c>
      <c r="Y30" s="52"/>
    </row>
    <row r="31" spans="2:25" s="41" customFormat="1">
      <c r="B31" s="48">
        <v>6</v>
      </c>
      <c r="C31" s="43" t="s">
        <v>199</v>
      </c>
      <c r="D31" s="795"/>
      <c r="E31" s="795"/>
      <c r="F31" s="783"/>
      <c r="G31" s="44">
        <f>'KH DAY DAI'!E32</f>
        <v>0</v>
      </c>
      <c r="H31" s="44">
        <f>'KH DAY DAI'!F32</f>
        <v>0</v>
      </c>
      <c r="I31" s="44">
        <f>'KH DAY DAI'!G32</f>
        <v>0</v>
      </c>
      <c r="J31" s="44">
        <f>'KH DAY DAI'!H32</f>
        <v>0</v>
      </c>
      <c r="K31" s="44">
        <f>'KH DAY DAI'!I32</f>
        <v>0</v>
      </c>
      <c r="L31" s="44">
        <f>'KH DAY DAI'!J32</f>
        <v>0</v>
      </c>
      <c r="M31" s="44">
        <f>'KH DAY DAI'!K32</f>
        <v>0</v>
      </c>
      <c r="N31" s="44">
        <f>'KH DAY DAI'!L32</f>
        <v>0</v>
      </c>
      <c r="O31" s="44">
        <f>'KH DAY DAI'!M32</f>
        <v>0</v>
      </c>
      <c r="P31" s="44">
        <f>'KH DAY DAI'!N32</f>
        <v>0</v>
      </c>
      <c r="Q31" s="44">
        <f>'KH DAY DAI'!O32</f>
        <v>0</v>
      </c>
      <c r="R31" s="44">
        <f>'KH DAY DAI'!P32</f>
        <v>0</v>
      </c>
      <c r="S31" s="44">
        <f t="shared" si="1"/>
        <v>0</v>
      </c>
    </row>
    <row r="32" spans="2:25" s="41" customFormat="1" collapsed="1">
      <c r="B32" s="69">
        <v>7</v>
      </c>
      <c r="C32" s="70" t="s">
        <v>200</v>
      </c>
      <c r="D32" s="793">
        <f>D25-D27-D31</f>
        <v>0</v>
      </c>
      <c r="E32" s="793">
        <f>E25-E27-E31</f>
        <v>0</v>
      </c>
      <c r="F32" s="786">
        <f>F25-F27-F31</f>
        <v>0</v>
      </c>
      <c r="G32" s="71">
        <f t="shared" ref="G32:R32" si="10">G25-G27-G31</f>
        <v>0</v>
      </c>
      <c r="H32" s="71">
        <f t="shared" si="10"/>
        <v>0</v>
      </c>
      <c r="I32" s="71">
        <f t="shared" si="10"/>
        <v>0</v>
      </c>
      <c r="J32" s="71">
        <f t="shared" si="10"/>
        <v>0</v>
      </c>
      <c r="K32" s="71">
        <f>K25-K27-K31</f>
        <v>0</v>
      </c>
      <c r="L32" s="71">
        <f t="shared" si="10"/>
        <v>0</v>
      </c>
      <c r="M32" s="71">
        <f t="shared" si="10"/>
        <v>0</v>
      </c>
      <c r="N32" s="71">
        <f t="shared" si="10"/>
        <v>0</v>
      </c>
      <c r="O32" s="71">
        <f t="shared" si="10"/>
        <v>0</v>
      </c>
      <c r="P32" s="71">
        <f t="shared" si="10"/>
        <v>0</v>
      </c>
      <c r="Q32" s="71">
        <f t="shared" si="10"/>
        <v>0</v>
      </c>
      <c r="R32" s="71">
        <f t="shared" si="10"/>
        <v>0</v>
      </c>
      <c r="S32" s="71">
        <f t="shared" si="1"/>
        <v>0</v>
      </c>
    </row>
    <row r="33" spans="2:22" s="82" customFormat="1">
      <c r="B33" s="79" t="s">
        <v>201</v>
      </c>
      <c r="C33" s="80" t="s">
        <v>202</v>
      </c>
      <c r="D33" s="797">
        <f>IFERROR(D30/$F$9,0)</f>
        <v>0</v>
      </c>
      <c r="E33" s="797">
        <f>IFERROR(E30/$F$9,0)</f>
        <v>0</v>
      </c>
      <c r="F33" s="789">
        <f>IFERROR(F30/$F$9,0)</f>
        <v>0</v>
      </c>
      <c r="G33" s="81" t="e">
        <f t="shared" ref="G33:S33" si="11">G32/G9</f>
        <v>#DIV/0!</v>
      </c>
      <c r="H33" s="81" t="e">
        <f t="shared" si="11"/>
        <v>#DIV/0!</v>
      </c>
      <c r="I33" s="81" t="e">
        <f t="shared" si="11"/>
        <v>#DIV/0!</v>
      </c>
      <c r="J33" s="81" t="e">
        <f t="shared" si="11"/>
        <v>#DIV/0!</v>
      </c>
      <c r="K33" s="81" t="e">
        <f t="shared" si="11"/>
        <v>#DIV/0!</v>
      </c>
      <c r="L33" s="81" t="e">
        <f t="shared" si="11"/>
        <v>#DIV/0!</v>
      </c>
      <c r="M33" s="81" t="e">
        <f t="shared" si="11"/>
        <v>#DIV/0!</v>
      </c>
      <c r="N33" s="81" t="e">
        <f t="shared" si="11"/>
        <v>#DIV/0!</v>
      </c>
      <c r="O33" s="81" t="e">
        <f t="shared" si="11"/>
        <v>#DIV/0!</v>
      </c>
      <c r="P33" s="81" t="e">
        <f t="shared" si="11"/>
        <v>#DIV/0!</v>
      </c>
      <c r="Q33" s="81" t="e">
        <f t="shared" si="11"/>
        <v>#DIV/0!</v>
      </c>
      <c r="R33" s="81" t="e">
        <f t="shared" si="11"/>
        <v>#DIV/0!</v>
      </c>
      <c r="S33" s="81" t="e">
        <f t="shared" si="11"/>
        <v>#DIV/0!</v>
      </c>
      <c r="T33" s="1096"/>
    </row>
    <row r="34" spans="2:22" s="41" customFormat="1">
      <c r="B34" s="48">
        <v>8</v>
      </c>
      <c r="C34" s="43" t="s">
        <v>203</v>
      </c>
      <c r="D34" s="795">
        <f>D35+D36+D37</f>
        <v>0</v>
      </c>
      <c r="E34" s="795">
        <f>E35+E36+E37</f>
        <v>0</v>
      </c>
      <c r="F34" s="783">
        <f>F35+F36+F37</f>
        <v>0</v>
      </c>
      <c r="G34" s="44">
        <f t="shared" ref="G34:R34" si="12">G35+G36+G37</f>
        <v>0</v>
      </c>
      <c r="H34" s="44">
        <f t="shared" si="12"/>
        <v>0</v>
      </c>
      <c r="I34" s="44">
        <f t="shared" si="12"/>
        <v>0</v>
      </c>
      <c r="J34" s="44">
        <f t="shared" si="12"/>
        <v>0</v>
      </c>
      <c r="K34" s="44">
        <f t="shared" si="12"/>
        <v>0</v>
      </c>
      <c r="L34" s="44">
        <f t="shared" si="12"/>
        <v>0</v>
      </c>
      <c r="M34" s="44">
        <f t="shared" si="12"/>
        <v>0</v>
      </c>
      <c r="N34" s="44">
        <f t="shared" si="12"/>
        <v>0</v>
      </c>
      <c r="O34" s="44">
        <f t="shared" si="12"/>
        <v>0</v>
      </c>
      <c r="P34" s="44">
        <f t="shared" si="12"/>
        <v>0</v>
      </c>
      <c r="Q34" s="44">
        <f t="shared" si="12"/>
        <v>0</v>
      </c>
      <c r="R34" s="44">
        <f t="shared" si="12"/>
        <v>0</v>
      </c>
      <c r="S34" s="44">
        <f t="shared" si="1"/>
        <v>0</v>
      </c>
      <c r="U34" s="82"/>
      <c r="V34" s="82"/>
    </row>
    <row r="35" spans="2:22" outlineLevel="1" collapsed="1">
      <c r="B35" s="50" t="s">
        <v>232</v>
      </c>
      <c r="C35" s="47" t="s">
        <v>204</v>
      </c>
      <c r="D35" s="794"/>
      <c r="E35" s="794"/>
      <c r="F35" s="787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>
        <f t="shared" si="1"/>
        <v>0</v>
      </c>
      <c r="U35" s="82"/>
      <c r="V35" s="82"/>
    </row>
    <row r="36" spans="2:22" outlineLevel="1">
      <c r="B36" s="50" t="s">
        <v>233</v>
      </c>
      <c r="C36" s="47" t="s">
        <v>205</v>
      </c>
      <c r="D36" s="794"/>
      <c r="E36" s="794"/>
      <c r="F36" s="787"/>
      <c r="G36" s="46">
        <f>SUM('KH DAY DAI'!E34:E35)</f>
        <v>0</v>
      </c>
      <c r="H36" s="46">
        <f>SUM('KH DAY DAI'!F34:F35)</f>
        <v>0</v>
      </c>
      <c r="I36" s="46">
        <f>SUM('KH DAY DAI'!G34:G35)</f>
        <v>0</v>
      </c>
      <c r="J36" s="46">
        <f>SUM('KH DAY DAI'!H34:H35)</f>
        <v>0</v>
      </c>
      <c r="K36" s="46">
        <f>SUM('KH DAY DAI'!I34:I35)</f>
        <v>0</v>
      </c>
      <c r="L36" s="46">
        <f>SUM('KH DAY DAI'!J34:J35)</f>
        <v>0</v>
      </c>
      <c r="M36" s="46">
        <f>SUM('KH DAY DAI'!K34:K35)</f>
        <v>0</v>
      </c>
      <c r="N36" s="46">
        <f>SUM('KH DAY DAI'!L34:L35)</f>
        <v>0</v>
      </c>
      <c r="O36" s="46">
        <f>SUM('KH DAY DAI'!M34:M35)</f>
        <v>0</v>
      </c>
      <c r="P36" s="46">
        <f>SUM('KH DAY DAI'!N34:N35)</f>
        <v>0</v>
      </c>
      <c r="Q36" s="46">
        <f>SUM('KH DAY DAI'!O34:O35)</f>
        <v>0</v>
      </c>
      <c r="R36" s="46">
        <f>SUM('KH DAY DAI'!P34:P35)</f>
        <v>0</v>
      </c>
      <c r="S36" s="46">
        <f t="shared" si="1"/>
        <v>0</v>
      </c>
      <c r="U36" s="82"/>
      <c r="V36" s="82"/>
    </row>
    <row r="37" spans="2:22" outlineLevel="1">
      <c r="B37" s="50" t="s">
        <v>234</v>
      </c>
      <c r="C37" s="47" t="s">
        <v>206</v>
      </c>
      <c r="D37" s="794"/>
      <c r="E37" s="794"/>
      <c r="F37" s="787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>
        <f t="shared" si="1"/>
        <v>0</v>
      </c>
      <c r="U37" s="82"/>
      <c r="V37" s="82"/>
    </row>
    <row r="38" spans="2:22" s="41" customFormat="1">
      <c r="B38" s="48">
        <v>9</v>
      </c>
      <c r="C38" s="43" t="s">
        <v>207</v>
      </c>
      <c r="D38" s="795">
        <f>D39+D40+D41</f>
        <v>0</v>
      </c>
      <c r="E38" s="795">
        <f>E39+E40+E41</f>
        <v>0</v>
      </c>
      <c r="F38" s="783">
        <f>F39+F40+F41</f>
        <v>0</v>
      </c>
      <c r="G38" s="44">
        <f t="shared" ref="G38:R38" si="13">G39+G40+G41</f>
        <v>0</v>
      </c>
      <c r="H38" s="44">
        <f t="shared" si="13"/>
        <v>0</v>
      </c>
      <c r="I38" s="44">
        <f t="shared" si="13"/>
        <v>0</v>
      </c>
      <c r="J38" s="44">
        <f t="shared" si="13"/>
        <v>0</v>
      </c>
      <c r="K38" s="44">
        <f t="shared" si="13"/>
        <v>0</v>
      </c>
      <c r="L38" s="44">
        <f t="shared" si="13"/>
        <v>0</v>
      </c>
      <c r="M38" s="44">
        <f t="shared" si="13"/>
        <v>0</v>
      </c>
      <c r="N38" s="44">
        <f t="shared" si="13"/>
        <v>0</v>
      </c>
      <c r="O38" s="44">
        <f t="shared" si="13"/>
        <v>0</v>
      </c>
      <c r="P38" s="44">
        <f t="shared" si="13"/>
        <v>0</v>
      </c>
      <c r="Q38" s="44">
        <f t="shared" si="13"/>
        <v>0</v>
      </c>
      <c r="R38" s="44">
        <f t="shared" si="13"/>
        <v>0</v>
      </c>
      <c r="S38" s="44">
        <f t="shared" si="1"/>
        <v>0</v>
      </c>
      <c r="T38" s="23"/>
      <c r="U38" s="82"/>
      <c r="V38" s="82"/>
    </row>
    <row r="39" spans="2:22" collapsed="1">
      <c r="B39" s="50" t="s">
        <v>235</v>
      </c>
      <c r="C39" s="51" t="s">
        <v>204</v>
      </c>
      <c r="D39" s="794"/>
      <c r="E39" s="794"/>
      <c r="F39" s="787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>
        <f>SUM(G39:R39)</f>
        <v>0</v>
      </c>
      <c r="U39" s="82"/>
      <c r="V39" s="82"/>
    </row>
    <row r="40" spans="2:22">
      <c r="B40" s="50" t="s">
        <v>236</v>
      </c>
      <c r="C40" s="51" t="s">
        <v>208</v>
      </c>
      <c r="D40" s="794"/>
      <c r="E40" s="794"/>
      <c r="F40" s="787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>
        <f t="shared" si="1"/>
        <v>0</v>
      </c>
      <c r="U40" s="82"/>
      <c r="V40" s="82"/>
    </row>
    <row r="41" spans="2:22">
      <c r="B41" s="50" t="s">
        <v>237</v>
      </c>
      <c r="C41" s="51" t="s">
        <v>206</v>
      </c>
      <c r="D41" s="794"/>
      <c r="E41" s="794"/>
      <c r="F41" s="787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>
        <f t="shared" si="1"/>
        <v>0</v>
      </c>
      <c r="U41" s="82"/>
      <c r="V41" s="82"/>
    </row>
    <row r="42" spans="2:22" s="41" customFormat="1">
      <c r="B42" s="48">
        <v>10</v>
      </c>
      <c r="C42" s="49" t="s">
        <v>209</v>
      </c>
      <c r="D42" s="794"/>
      <c r="E42" s="794"/>
      <c r="F42" s="787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>
        <f t="shared" si="1"/>
        <v>0</v>
      </c>
      <c r="U42" s="225" t="s">
        <v>238</v>
      </c>
    </row>
    <row r="43" spans="2:22" s="41" customFormat="1" ht="25.5" collapsed="1">
      <c r="B43" s="69">
        <v>11</v>
      </c>
      <c r="C43" s="70" t="s">
        <v>210</v>
      </c>
      <c r="D43" s="793">
        <f>D32-D34-D38+D42</f>
        <v>0</v>
      </c>
      <c r="E43" s="793">
        <f>E32-E34-E38+E42</f>
        <v>0</v>
      </c>
      <c r="F43" s="786">
        <f>F32-F34-F38+F42</f>
        <v>0</v>
      </c>
      <c r="G43" s="71">
        <f>G32-G34-G38+G42</f>
        <v>0</v>
      </c>
      <c r="H43" s="71">
        <f t="shared" ref="H43:R43" si="14">H32-H34-H38+H42</f>
        <v>0</v>
      </c>
      <c r="I43" s="71">
        <f t="shared" si="14"/>
        <v>0</v>
      </c>
      <c r="J43" s="71">
        <f t="shared" si="14"/>
        <v>0</v>
      </c>
      <c r="K43" s="71">
        <f t="shared" si="14"/>
        <v>0</v>
      </c>
      <c r="L43" s="71">
        <f>L32-L34-L38+L42</f>
        <v>0</v>
      </c>
      <c r="M43" s="71">
        <f t="shared" si="14"/>
        <v>0</v>
      </c>
      <c r="N43" s="71">
        <f t="shared" si="14"/>
        <v>0</v>
      </c>
      <c r="O43" s="71">
        <f t="shared" si="14"/>
        <v>0</v>
      </c>
      <c r="P43" s="71">
        <f t="shared" si="14"/>
        <v>0</v>
      </c>
      <c r="Q43" s="71">
        <f t="shared" si="14"/>
        <v>0</v>
      </c>
      <c r="R43" s="71">
        <f t="shared" si="14"/>
        <v>0</v>
      </c>
      <c r="S43" s="71">
        <f>SUM(G43:R43)</f>
        <v>0</v>
      </c>
      <c r="T43" s="41">
        <f>S9-S14-S27-S34-S31</f>
        <v>0</v>
      </c>
    </row>
    <row r="44" spans="2:22" s="41" customFormat="1">
      <c r="B44" s="48">
        <v>12</v>
      </c>
      <c r="C44" s="49" t="s">
        <v>211</v>
      </c>
      <c r="D44" s="795"/>
      <c r="E44" s="795"/>
      <c r="F44" s="783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>
        <f t="shared" si="1"/>
        <v>0</v>
      </c>
      <c r="U44" s="225" t="s">
        <v>238</v>
      </c>
    </row>
    <row r="45" spans="2:22" s="41" customFormat="1">
      <c r="B45" s="48">
        <v>13</v>
      </c>
      <c r="C45" s="49" t="s">
        <v>212</v>
      </c>
      <c r="D45" s="795"/>
      <c r="E45" s="795"/>
      <c r="F45" s="783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>
        <f t="shared" si="1"/>
        <v>0</v>
      </c>
      <c r="U45" s="225" t="s">
        <v>238</v>
      </c>
    </row>
    <row r="46" spans="2:22" s="54" customFormat="1">
      <c r="B46" s="55" t="s">
        <v>239</v>
      </c>
      <c r="C46" s="56" t="s">
        <v>213</v>
      </c>
      <c r="D46" s="795"/>
      <c r="E46" s="795"/>
      <c r="F46" s="783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>
        <f t="shared" si="1"/>
        <v>0</v>
      </c>
    </row>
    <row r="47" spans="2:22" s="41" customFormat="1" collapsed="1">
      <c r="B47" s="69">
        <v>14</v>
      </c>
      <c r="C47" s="70" t="s">
        <v>214</v>
      </c>
      <c r="D47" s="793">
        <f>D43+D44-D45</f>
        <v>0</v>
      </c>
      <c r="E47" s="793">
        <f>E43+E44-E45</f>
        <v>0</v>
      </c>
      <c r="F47" s="786">
        <f>F43+F44-F45</f>
        <v>0</v>
      </c>
      <c r="G47" s="71">
        <f t="shared" ref="G47:R47" si="15">G43+G44-G45</f>
        <v>0</v>
      </c>
      <c r="H47" s="71">
        <f t="shared" si="15"/>
        <v>0</v>
      </c>
      <c r="I47" s="71">
        <f t="shared" si="15"/>
        <v>0</v>
      </c>
      <c r="J47" s="71">
        <f>J43+J44-J45</f>
        <v>0</v>
      </c>
      <c r="K47" s="71">
        <f>K43+K44-K45</f>
        <v>0</v>
      </c>
      <c r="L47" s="71">
        <f t="shared" si="15"/>
        <v>0</v>
      </c>
      <c r="M47" s="71">
        <f t="shared" si="15"/>
        <v>0</v>
      </c>
      <c r="N47" s="71">
        <f t="shared" si="15"/>
        <v>0</v>
      </c>
      <c r="O47" s="71">
        <f t="shared" si="15"/>
        <v>0</v>
      </c>
      <c r="P47" s="71">
        <f t="shared" si="15"/>
        <v>0</v>
      </c>
      <c r="Q47" s="71">
        <f t="shared" si="15"/>
        <v>0</v>
      </c>
      <c r="R47" s="71">
        <f t="shared" si="15"/>
        <v>0</v>
      </c>
      <c r="S47" s="71">
        <f t="shared" si="1"/>
        <v>0</v>
      </c>
    </row>
    <row r="48" spans="2:22">
      <c r="B48" s="50">
        <v>15</v>
      </c>
      <c r="C48" s="51" t="s">
        <v>215</v>
      </c>
      <c r="D48" s="795"/>
      <c r="E48" s="795"/>
      <c r="F48" s="783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>
        <f t="shared" si="1"/>
        <v>0</v>
      </c>
      <c r="U48" s="225" t="s">
        <v>238</v>
      </c>
    </row>
    <row r="49" spans="2:20" s="41" customFormat="1" collapsed="1">
      <c r="B49" s="69">
        <v>16</v>
      </c>
      <c r="C49" s="70" t="s">
        <v>216</v>
      </c>
      <c r="D49" s="793">
        <f>D47-D48</f>
        <v>0</v>
      </c>
      <c r="E49" s="793">
        <f>E47-E48</f>
        <v>0</v>
      </c>
      <c r="F49" s="786">
        <f>F47-F48</f>
        <v>0</v>
      </c>
      <c r="G49" s="71">
        <f t="shared" ref="G49:R49" si="16">G47-G48</f>
        <v>0</v>
      </c>
      <c r="H49" s="71">
        <f t="shared" si="16"/>
        <v>0</v>
      </c>
      <c r="I49" s="71">
        <f t="shared" si="16"/>
        <v>0</v>
      </c>
      <c r="J49" s="71">
        <f t="shared" si="16"/>
        <v>0</v>
      </c>
      <c r="K49" s="71">
        <f>K47-K48</f>
        <v>0</v>
      </c>
      <c r="L49" s="71">
        <f t="shared" si="16"/>
        <v>0</v>
      </c>
      <c r="M49" s="71">
        <f t="shared" si="16"/>
        <v>0</v>
      </c>
      <c r="N49" s="71">
        <f t="shared" si="16"/>
        <v>0</v>
      </c>
      <c r="O49" s="71">
        <f t="shared" si="16"/>
        <v>0</v>
      </c>
      <c r="P49" s="71">
        <f t="shared" si="16"/>
        <v>0</v>
      </c>
      <c r="Q49" s="71">
        <f t="shared" si="16"/>
        <v>0</v>
      </c>
      <c r="R49" s="71">
        <f t="shared" si="16"/>
        <v>0</v>
      </c>
      <c r="S49" s="71">
        <f t="shared" si="1"/>
        <v>0</v>
      </c>
    </row>
    <row r="50" spans="2:20" s="84" customFormat="1">
      <c r="B50" s="85" t="s">
        <v>217</v>
      </c>
      <c r="C50" s="80" t="s">
        <v>218</v>
      </c>
      <c r="D50" s="797">
        <f>IFERROR(D47/$F$9,0)</f>
        <v>0</v>
      </c>
      <c r="E50" s="797">
        <f>IFERROR(E47/$F$9,0)</f>
        <v>0</v>
      </c>
      <c r="F50" s="789">
        <f>IFERROR(F47/$F$9,0)</f>
        <v>0</v>
      </c>
      <c r="G50" s="81" t="e">
        <f>G49/G9</f>
        <v>#DIV/0!</v>
      </c>
      <c r="H50" s="81" t="e">
        <f t="shared" ref="H50:S50" si="17">H49/H9</f>
        <v>#DIV/0!</v>
      </c>
      <c r="I50" s="81" t="e">
        <f t="shared" si="17"/>
        <v>#DIV/0!</v>
      </c>
      <c r="J50" s="81" t="e">
        <f t="shared" si="17"/>
        <v>#DIV/0!</v>
      </c>
      <c r="K50" s="81" t="e">
        <f t="shared" si="17"/>
        <v>#DIV/0!</v>
      </c>
      <c r="L50" s="81" t="e">
        <f t="shared" si="17"/>
        <v>#DIV/0!</v>
      </c>
      <c r="M50" s="81" t="e">
        <f t="shared" si="17"/>
        <v>#DIV/0!</v>
      </c>
      <c r="N50" s="81" t="e">
        <f t="shared" si="17"/>
        <v>#DIV/0!</v>
      </c>
      <c r="O50" s="81" t="e">
        <f t="shared" si="17"/>
        <v>#DIV/0!</v>
      </c>
      <c r="P50" s="81" t="e">
        <f t="shared" si="17"/>
        <v>#DIV/0!</v>
      </c>
      <c r="Q50" s="81" t="e">
        <f t="shared" si="17"/>
        <v>#DIV/0!</v>
      </c>
      <c r="R50" s="81" t="e">
        <f t="shared" si="17"/>
        <v>#DIV/0!</v>
      </c>
      <c r="S50" s="81" t="e">
        <f t="shared" si="17"/>
        <v>#DIV/0!</v>
      </c>
      <c r="T50" s="1096"/>
    </row>
    <row r="51" spans="2:20">
      <c r="B51" s="50">
        <v>17</v>
      </c>
      <c r="C51" s="51" t="s">
        <v>206</v>
      </c>
      <c r="D51" s="794"/>
      <c r="E51" s="794"/>
      <c r="F51" s="787"/>
      <c r="G51" s="46">
        <f>G31</f>
        <v>0</v>
      </c>
      <c r="H51" s="46">
        <f t="shared" ref="H51:R51" si="18">H31</f>
        <v>0</v>
      </c>
      <c r="I51" s="46">
        <f t="shared" si="18"/>
        <v>0</v>
      </c>
      <c r="J51" s="46">
        <f t="shared" si="18"/>
        <v>0</v>
      </c>
      <c r="K51" s="46">
        <f t="shared" si="18"/>
        <v>0</v>
      </c>
      <c r="L51" s="46">
        <f t="shared" si="18"/>
        <v>0</v>
      </c>
      <c r="M51" s="46">
        <f t="shared" si="18"/>
        <v>0</v>
      </c>
      <c r="N51" s="46">
        <f t="shared" si="18"/>
        <v>0</v>
      </c>
      <c r="O51" s="46">
        <f t="shared" si="18"/>
        <v>0</v>
      </c>
      <c r="P51" s="46">
        <f t="shared" si="18"/>
        <v>0</v>
      </c>
      <c r="Q51" s="46">
        <f t="shared" si="18"/>
        <v>0</v>
      </c>
      <c r="R51" s="46">
        <f t="shared" si="18"/>
        <v>0</v>
      </c>
      <c r="S51" s="46">
        <f t="shared" si="1"/>
        <v>0</v>
      </c>
    </row>
    <row r="52" spans="2:20" s="41" customFormat="1" ht="25.5" collapsed="1">
      <c r="B52" s="69">
        <v>18</v>
      </c>
      <c r="C52" s="70" t="s">
        <v>219</v>
      </c>
      <c r="D52" s="793">
        <f t="shared" ref="D52:I52" si="19">D49+D51</f>
        <v>0</v>
      </c>
      <c r="E52" s="793">
        <f t="shared" si="19"/>
        <v>0</v>
      </c>
      <c r="F52" s="786">
        <f t="shared" si="19"/>
        <v>0</v>
      </c>
      <c r="G52" s="71">
        <f t="shared" si="19"/>
        <v>0</v>
      </c>
      <c r="H52" s="71">
        <f t="shared" si="19"/>
        <v>0</v>
      </c>
      <c r="I52" s="71">
        <f t="shared" si="19"/>
        <v>0</v>
      </c>
      <c r="J52" s="71">
        <f>J49+J51</f>
        <v>0</v>
      </c>
      <c r="K52" s="71">
        <f t="shared" ref="K52:R52" si="20">K49+K51</f>
        <v>0</v>
      </c>
      <c r="L52" s="71">
        <f t="shared" si="20"/>
        <v>0</v>
      </c>
      <c r="M52" s="71">
        <f t="shared" si="20"/>
        <v>0</v>
      </c>
      <c r="N52" s="71">
        <f t="shared" si="20"/>
        <v>0</v>
      </c>
      <c r="O52" s="71">
        <f t="shared" si="20"/>
        <v>0</v>
      </c>
      <c r="P52" s="71">
        <f t="shared" si="20"/>
        <v>0</v>
      </c>
      <c r="Q52" s="71">
        <f t="shared" si="20"/>
        <v>0</v>
      </c>
      <c r="R52" s="71">
        <f t="shared" si="20"/>
        <v>0</v>
      </c>
      <c r="S52" s="71">
        <f>SUM(G52:R52)</f>
        <v>0</v>
      </c>
    </row>
    <row r="53" spans="2:20" s="84" customFormat="1">
      <c r="B53" s="85" t="s">
        <v>220</v>
      </c>
      <c r="C53" s="80" t="s">
        <v>221</v>
      </c>
      <c r="D53" s="797">
        <f>IFERROR(D50/$F$9,0)</f>
        <v>0</v>
      </c>
      <c r="E53" s="797">
        <f>IFERROR(E50/$F$9,0)</f>
        <v>0</v>
      </c>
      <c r="F53" s="789">
        <f>IFERROR(F50/$F$9,0)</f>
        <v>0</v>
      </c>
      <c r="G53" s="81" t="e">
        <f t="shared" ref="G53:S53" si="21">G52/G9</f>
        <v>#DIV/0!</v>
      </c>
      <c r="H53" s="81" t="e">
        <f t="shared" si="21"/>
        <v>#DIV/0!</v>
      </c>
      <c r="I53" s="81" t="e">
        <f t="shared" si="21"/>
        <v>#DIV/0!</v>
      </c>
      <c r="J53" s="81" t="e">
        <f t="shared" si="21"/>
        <v>#DIV/0!</v>
      </c>
      <c r="K53" s="81" t="e">
        <f t="shared" si="21"/>
        <v>#DIV/0!</v>
      </c>
      <c r="L53" s="81" t="e">
        <f t="shared" si="21"/>
        <v>#DIV/0!</v>
      </c>
      <c r="M53" s="81" t="e">
        <f t="shared" si="21"/>
        <v>#DIV/0!</v>
      </c>
      <c r="N53" s="81" t="e">
        <f t="shared" si="21"/>
        <v>#DIV/0!</v>
      </c>
      <c r="O53" s="81" t="e">
        <f t="shared" si="21"/>
        <v>#DIV/0!</v>
      </c>
      <c r="P53" s="81" t="e">
        <f t="shared" si="21"/>
        <v>#DIV/0!</v>
      </c>
      <c r="Q53" s="81" t="e">
        <f t="shared" si="21"/>
        <v>#DIV/0!</v>
      </c>
      <c r="R53" s="81" t="e">
        <f t="shared" si="21"/>
        <v>#DIV/0!</v>
      </c>
      <c r="S53" s="81" t="e">
        <f t="shared" si="21"/>
        <v>#DIV/0!</v>
      </c>
      <c r="T53" s="1096"/>
    </row>
    <row r="54" spans="2:20" s="58" customFormat="1" collapsed="1">
      <c r="B54" s="59"/>
      <c r="C54" s="60"/>
      <c r="D54" s="798"/>
      <c r="E54" s="798"/>
      <c r="F54" s="790"/>
      <c r="G54" s="801"/>
      <c r="H54" s="799"/>
      <c r="I54" s="799"/>
      <c r="J54" s="799"/>
      <c r="K54" s="799"/>
      <c r="L54" s="799"/>
      <c r="M54" s="799"/>
      <c r="N54" s="799"/>
      <c r="O54" s="800"/>
      <c r="P54" s="799"/>
      <c r="Q54" s="799"/>
      <c r="R54" s="799"/>
      <c r="S54" s="799"/>
      <c r="T54" s="54"/>
    </row>
    <row r="56" spans="2:20" s="41" customFormat="1" ht="30" customHeight="1">
      <c r="B56" s="147" t="s">
        <v>222</v>
      </c>
      <c r="C56" s="65"/>
      <c r="D56" s="546" t="str">
        <f>D4</f>
        <v>Thực tế năm 2023</v>
      </c>
      <c r="E56" s="546" t="str">
        <f>E4</f>
        <v>Thực tế năm 2024</v>
      </c>
      <c r="F56" s="546" t="str">
        <f>F4</f>
        <v>KQKD 2025</v>
      </c>
      <c r="G56" s="148" t="str">
        <f>G4</f>
        <v>T1</v>
      </c>
      <c r="H56" s="148" t="str">
        <f t="shared" ref="H56:S56" si="22">H4</f>
        <v>T2</v>
      </c>
      <c r="I56" s="148" t="str">
        <f t="shared" si="22"/>
        <v>T3</v>
      </c>
      <c r="J56" s="148" t="str">
        <f t="shared" si="22"/>
        <v>T4</v>
      </c>
      <c r="K56" s="148" t="str">
        <f t="shared" si="22"/>
        <v>T5</v>
      </c>
      <c r="L56" s="148" t="str">
        <f t="shared" si="22"/>
        <v>T6</v>
      </c>
      <c r="M56" s="148" t="str">
        <f t="shared" si="22"/>
        <v>T7</v>
      </c>
      <c r="N56" s="148" t="str">
        <f t="shared" si="22"/>
        <v>T8</v>
      </c>
      <c r="O56" s="148" t="str">
        <f t="shared" si="22"/>
        <v>T9</v>
      </c>
      <c r="P56" s="148" t="str">
        <f t="shared" si="22"/>
        <v>T10</v>
      </c>
      <c r="Q56" s="148" t="str">
        <f t="shared" si="22"/>
        <v>T11</v>
      </c>
      <c r="R56" s="148" t="str">
        <f t="shared" si="22"/>
        <v>T12</v>
      </c>
      <c r="S56" s="148" t="str">
        <f t="shared" si="22"/>
        <v>KH 2026</v>
      </c>
    </row>
    <row r="57" spans="2:20">
      <c r="B57" s="18" t="s">
        <v>223</v>
      </c>
      <c r="D57" s="567">
        <f>IFERROR(D$58*(1+(D$17+D$18)/D$16),0)</f>
        <v>0</v>
      </c>
      <c r="E57" s="567">
        <f>IFERROR(E$58*(1+(E$17+E$18)/E$16),0)</f>
        <v>0</v>
      </c>
      <c r="F57" s="567">
        <f>IFERROR(F$58*(1+(F$17+F$18)/F$16),0)</f>
        <v>0</v>
      </c>
      <c r="G57" s="149" t="e">
        <f>G$58*(1+(G$17+G$18)/G$16)</f>
        <v>#DIV/0!</v>
      </c>
      <c r="H57" s="149" t="e">
        <f t="shared" ref="H57:S57" si="23">H$58*(1+(H$17+H$18)/H$16)</f>
        <v>#DIV/0!</v>
      </c>
      <c r="I57" s="149" t="e">
        <f t="shared" si="23"/>
        <v>#DIV/0!</v>
      </c>
      <c r="J57" s="149" t="e">
        <f>J$58*(1+(J$17+J$18)/J$16)</f>
        <v>#DIV/0!</v>
      </c>
      <c r="K57" s="149" t="e">
        <f>K$58*(1+(K$17+K$18)/K$16)</f>
        <v>#DIV/0!</v>
      </c>
      <c r="L57" s="149" t="e">
        <f t="shared" si="23"/>
        <v>#DIV/0!</v>
      </c>
      <c r="M57" s="149" t="e">
        <f t="shared" si="23"/>
        <v>#DIV/0!</v>
      </c>
      <c r="N57" s="149" t="e">
        <f t="shared" si="23"/>
        <v>#DIV/0!</v>
      </c>
      <c r="O57" s="149" t="e">
        <f t="shared" si="23"/>
        <v>#DIV/0!</v>
      </c>
      <c r="P57" s="149" t="e">
        <f t="shared" si="23"/>
        <v>#DIV/0!</v>
      </c>
      <c r="Q57" s="149" t="e">
        <f t="shared" si="23"/>
        <v>#DIV/0!</v>
      </c>
      <c r="R57" s="149" t="e">
        <f t="shared" si="23"/>
        <v>#DIV/0!</v>
      </c>
      <c r="S57" s="149" t="e">
        <f t="shared" si="23"/>
        <v>#DIV/0!</v>
      </c>
    </row>
    <row r="58" spans="2:20" s="41" customFormat="1">
      <c r="B58" s="18" t="s">
        <v>224</v>
      </c>
      <c r="C58" s="64"/>
      <c r="D58" s="567">
        <f>IFERROR((D$27+D$31+D$34+D$38)/(D$25/D$5),0)</f>
        <v>0</v>
      </c>
      <c r="E58" s="567">
        <f>IFERROR((E$27+E$31+E$34+E$38)/(E$25/E$5),0)</f>
        <v>0</v>
      </c>
      <c r="F58" s="567">
        <f>IFERROR((F$27+F$31+F$34+F$38)/(F$25/F$5),0)</f>
        <v>0</v>
      </c>
      <c r="G58" s="149" t="e">
        <f>(G$27+G$31+G$34+G$38)/(G$25/G$5)</f>
        <v>#DIV/0!</v>
      </c>
      <c r="H58" s="149" t="e">
        <f t="shared" ref="H58:S58" si="24">(H$27+H$31+H$34+H$38)/(H$25/H$5)</f>
        <v>#DIV/0!</v>
      </c>
      <c r="I58" s="149" t="e">
        <f t="shared" si="24"/>
        <v>#DIV/0!</v>
      </c>
      <c r="J58" s="149" t="e">
        <f>(J$27+J$31+J$34+J$38)/(J$25/J$5)</f>
        <v>#DIV/0!</v>
      </c>
      <c r="K58" s="149" t="e">
        <f t="shared" si="24"/>
        <v>#DIV/0!</v>
      </c>
      <c r="L58" s="149" t="e">
        <f t="shared" si="24"/>
        <v>#DIV/0!</v>
      </c>
      <c r="M58" s="149" t="e">
        <f t="shared" si="24"/>
        <v>#DIV/0!</v>
      </c>
      <c r="N58" s="149" t="e">
        <f t="shared" si="24"/>
        <v>#DIV/0!</v>
      </c>
      <c r="O58" s="149" t="e">
        <f t="shared" si="24"/>
        <v>#DIV/0!</v>
      </c>
      <c r="P58" s="149" t="e">
        <f t="shared" si="24"/>
        <v>#DIV/0!</v>
      </c>
      <c r="Q58" s="149" t="e">
        <f t="shared" si="24"/>
        <v>#DIV/0!</v>
      </c>
      <c r="R58" s="149" t="e">
        <f t="shared" si="24"/>
        <v>#DIV/0!</v>
      </c>
      <c r="S58" s="149" t="e">
        <f t="shared" si="24"/>
        <v>#DIV/0!</v>
      </c>
    </row>
    <row r="59" spans="2:20">
      <c r="B59" s="18" t="s">
        <v>225</v>
      </c>
      <c r="D59" s="568">
        <f>IFERROR(D$58*(D$9/D$5),0)</f>
        <v>0</v>
      </c>
      <c r="E59" s="568">
        <f>IFERROR(E$58*(E$9/E$5),0)</f>
        <v>0</v>
      </c>
      <c r="F59" s="568">
        <f>IFERROR(F$58*(F$9/F$5),0)</f>
        <v>0</v>
      </c>
      <c r="G59" s="27" t="e">
        <f>G$58*(G$9/G$5)</f>
        <v>#DIV/0!</v>
      </c>
      <c r="H59" s="27" t="e">
        <f t="shared" ref="H59:S59" si="25">H$58*(H$9/H$5)</f>
        <v>#DIV/0!</v>
      </c>
      <c r="I59" s="27" t="e">
        <f t="shared" si="25"/>
        <v>#DIV/0!</v>
      </c>
      <c r="J59" s="27" t="e">
        <f t="shared" si="25"/>
        <v>#DIV/0!</v>
      </c>
      <c r="K59" s="27" t="e">
        <f t="shared" si="25"/>
        <v>#DIV/0!</v>
      </c>
      <c r="L59" s="27" t="e">
        <f t="shared" si="25"/>
        <v>#DIV/0!</v>
      </c>
      <c r="M59" s="27" t="e">
        <f t="shared" si="25"/>
        <v>#DIV/0!</v>
      </c>
      <c r="N59" s="27" t="e">
        <f t="shared" si="25"/>
        <v>#DIV/0!</v>
      </c>
      <c r="O59" s="27" t="e">
        <f t="shared" si="25"/>
        <v>#DIV/0!</v>
      </c>
      <c r="P59" s="27" t="e">
        <f t="shared" si="25"/>
        <v>#DIV/0!</v>
      </c>
      <c r="Q59" s="27" t="e">
        <f t="shared" si="25"/>
        <v>#DIV/0!</v>
      </c>
      <c r="R59" s="27" t="e">
        <f t="shared" si="25"/>
        <v>#DIV/0!</v>
      </c>
      <c r="S59" s="27" t="e">
        <f t="shared" si="25"/>
        <v>#DIV/0!</v>
      </c>
    </row>
    <row r="60" spans="2:20" s="41" customFormat="1" ht="30" customHeight="1">
      <c r="B60" s="147" t="s">
        <v>226</v>
      </c>
      <c r="C60" s="65"/>
      <c r="D60" s="547" t="str">
        <f>D56</f>
        <v>Thực tế năm 2023</v>
      </c>
      <c r="E60" s="547" t="str">
        <f>E56</f>
        <v>Thực tế năm 2024</v>
      </c>
      <c r="F60" s="547" t="str">
        <f>F56</f>
        <v>KQKD 2025</v>
      </c>
      <c r="G60" s="150" t="str">
        <f>G56</f>
        <v>T1</v>
      </c>
      <c r="H60" s="150" t="str">
        <f t="shared" ref="H60:S60" si="26">H56</f>
        <v>T2</v>
      </c>
      <c r="I60" s="150" t="str">
        <f t="shared" si="26"/>
        <v>T3</v>
      </c>
      <c r="J60" s="150" t="str">
        <f t="shared" si="26"/>
        <v>T4</v>
      </c>
      <c r="K60" s="150" t="str">
        <f t="shared" si="26"/>
        <v>T5</v>
      </c>
      <c r="L60" s="150" t="str">
        <f t="shared" si="26"/>
        <v>T6</v>
      </c>
      <c r="M60" s="150" t="str">
        <f t="shared" si="26"/>
        <v>T7</v>
      </c>
      <c r="N60" s="150" t="str">
        <f t="shared" si="26"/>
        <v>T8</v>
      </c>
      <c r="O60" s="150" t="str">
        <f t="shared" si="26"/>
        <v>T9</v>
      </c>
      <c r="P60" s="150" t="str">
        <f t="shared" si="26"/>
        <v>T10</v>
      </c>
      <c r="Q60" s="150" t="str">
        <f t="shared" si="26"/>
        <v>T11</v>
      </c>
      <c r="R60" s="150" t="str">
        <f t="shared" si="26"/>
        <v>T12</v>
      </c>
      <c r="S60" s="150" t="str">
        <f t="shared" si="26"/>
        <v>KH 2026</v>
      </c>
    </row>
    <row r="61" spans="2:20">
      <c r="B61" s="18" t="s">
        <v>223</v>
      </c>
      <c r="D61" s="567">
        <f>IFERROR(D$62*(1+(D$17+D$18)/D$16),0)</f>
        <v>0</v>
      </c>
      <c r="E61" s="567">
        <f>IFERROR(E$62*(1+(E$17+E$18)/E$16),0)</f>
        <v>0</v>
      </c>
      <c r="F61" s="567">
        <f>IFERROR(F$62*(1+(F$17+F$18)/F$16),0)</f>
        <v>0</v>
      </c>
      <c r="G61" s="149" t="e">
        <f>G$62*(1+(G$17+G$18)/G$16)</f>
        <v>#DIV/0!</v>
      </c>
      <c r="H61" s="149" t="e">
        <f t="shared" ref="H61:S61" si="27">H$62*(1+(H$17+H$18)/H$16)</f>
        <v>#DIV/0!</v>
      </c>
      <c r="I61" s="149" t="e">
        <f t="shared" si="27"/>
        <v>#DIV/0!</v>
      </c>
      <c r="J61" s="149" t="e">
        <f>J$62*(1+(J$17+J$18)/J$16)</f>
        <v>#DIV/0!</v>
      </c>
      <c r="K61" s="149" t="e">
        <f>K$62*(1+(K$17+K$18)/K$16)</f>
        <v>#DIV/0!</v>
      </c>
      <c r="L61" s="149" t="e">
        <f t="shared" si="27"/>
        <v>#DIV/0!</v>
      </c>
      <c r="M61" s="149" t="e">
        <f t="shared" si="27"/>
        <v>#DIV/0!</v>
      </c>
      <c r="N61" s="149" t="e">
        <f t="shared" si="27"/>
        <v>#DIV/0!</v>
      </c>
      <c r="O61" s="149" t="e">
        <f t="shared" si="27"/>
        <v>#DIV/0!</v>
      </c>
      <c r="P61" s="149" t="e">
        <f t="shared" si="27"/>
        <v>#DIV/0!</v>
      </c>
      <c r="Q61" s="149" t="e">
        <f t="shared" si="27"/>
        <v>#DIV/0!</v>
      </c>
      <c r="R61" s="149" t="e">
        <f t="shared" si="27"/>
        <v>#DIV/0!</v>
      </c>
      <c r="S61" s="149" t="e">
        <f t="shared" si="27"/>
        <v>#DIV/0!</v>
      </c>
    </row>
    <row r="62" spans="2:20" s="41" customFormat="1">
      <c r="B62" s="18" t="s">
        <v>224</v>
      </c>
      <c r="C62" s="64"/>
      <c r="D62" s="567">
        <f>IFERROR((D$27+D$31+D$34+D$38-D51)/(D$25/D$5),0)</f>
        <v>0</v>
      </c>
      <c r="E62" s="567">
        <f>IFERROR((E$27+E$31+E$34+E$38-E51)/(E$25/E$5),0)</f>
        <v>0</v>
      </c>
      <c r="F62" s="567">
        <f>IFERROR((F$27+F$31+F$34+F$38-F51)/(F$25/F$5),0)</f>
        <v>0</v>
      </c>
      <c r="G62" s="149" t="e">
        <f>(G$27+G$31+G$34+G$38-G51)/(G$25/G$5)</f>
        <v>#DIV/0!</v>
      </c>
      <c r="H62" s="149" t="e">
        <f t="shared" ref="H62:S62" si="28">(H$27+H$31+H$34+H$38-H51)/(H$25/H$5)</f>
        <v>#DIV/0!</v>
      </c>
      <c r="I62" s="149" t="e">
        <f t="shared" si="28"/>
        <v>#DIV/0!</v>
      </c>
      <c r="J62" s="149" t="e">
        <f>(J$27+J$31+J$34+J$38-J51)/(J$25/J$5)</f>
        <v>#DIV/0!</v>
      </c>
      <c r="K62" s="149" t="e">
        <f t="shared" si="28"/>
        <v>#DIV/0!</v>
      </c>
      <c r="L62" s="149" t="e">
        <f t="shared" si="28"/>
        <v>#DIV/0!</v>
      </c>
      <c r="M62" s="149" t="e">
        <f t="shared" si="28"/>
        <v>#DIV/0!</v>
      </c>
      <c r="N62" s="149" t="e">
        <f t="shared" si="28"/>
        <v>#DIV/0!</v>
      </c>
      <c r="O62" s="149" t="e">
        <f t="shared" si="28"/>
        <v>#DIV/0!</v>
      </c>
      <c r="P62" s="149" t="e">
        <f t="shared" si="28"/>
        <v>#DIV/0!</v>
      </c>
      <c r="Q62" s="149" t="e">
        <f t="shared" si="28"/>
        <v>#DIV/0!</v>
      </c>
      <c r="R62" s="149" t="e">
        <f t="shared" si="28"/>
        <v>#DIV/0!</v>
      </c>
      <c r="S62" s="149" t="e">
        <f t="shared" si="28"/>
        <v>#DIV/0!</v>
      </c>
    </row>
    <row r="63" spans="2:20">
      <c r="B63" s="18" t="s">
        <v>225</v>
      </c>
      <c r="D63" s="568">
        <f>IFERROR(D$62*(D$9/D$5),0)</f>
        <v>0</v>
      </c>
      <c r="E63" s="568">
        <f>IFERROR(E$62*(E$9/E$5),0)</f>
        <v>0</v>
      </c>
      <c r="F63" s="568">
        <f>IFERROR(F$62*(F$9/F$5),0)</f>
        <v>0</v>
      </c>
      <c r="G63" s="27" t="e">
        <f>G$62*(G$9/G$5)</f>
        <v>#DIV/0!</v>
      </c>
      <c r="H63" s="27" t="e">
        <f t="shared" ref="H63:S63" si="29">H$62*(H$9/H$5)</f>
        <v>#DIV/0!</v>
      </c>
      <c r="I63" s="27" t="e">
        <f t="shared" si="29"/>
        <v>#DIV/0!</v>
      </c>
      <c r="J63" s="27" t="e">
        <f t="shared" si="29"/>
        <v>#DIV/0!</v>
      </c>
      <c r="K63" s="27" t="e">
        <f>K$62*(K$9/K$5)</f>
        <v>#DIV/0!</v>
      </c>
      <c r="L63" s="27" t="e">
        <f t="shared" si="29"/>
        <v>#DIV/0!</v>
      </c>
      <c r="M63" s="27" t="e">
        <f t="shared" si="29"/>
        <v>#DIV/0!</v>
      </c>
      <c r="N63" s="27" t="e">
        <f t="shared" si="29"/>
        <v>#DIV/0!</v>
      </c>
      <c r="O63" s="27" t="e">
        <f t="shared" si="29"/>
        <v>#DIV/0!</v>
      </c>
      <c r="P63" s="27" t="e">
        <f t="shared" si="29"/>
        <v>#DIV/0!</v>
      </c>
      <c r="Q63" s="27" t="e">
        <f t="shared" si="29"/>
        <v>#DIV/0!</v>
      </c>
      <c r="R63" s="27" t="e">
        <f t="shared" si="29"/>
        <v>#DIV/0!</v>
      </c>
      <c r="S63" s="27" t="e">
        <f t="shared" si="29"/>
        <v>#DIV/0!</v>
      </c>
    </row>
    <row r="64" spans="2:20">
      <c r="F64" s="569"/>
    </row>
    <row r="65" spans="7:18" ht="25.15" customHeight="1">
      <c r="G65" s="18"/>
      <c r="H65" s="18"/>
      <c r="I65" s="18"/>
      <c r="J65" s="18"/>
      <c r="K65" s="18"/>
      <c r="L65" s="18"/>
      <c r="M65" s="123"/>
      <c r="N65" s="123"/>
      <c r="O65" s="123"/>
      <c r="P65" s="123"/>
      <c r="Q65" s="123"/>
      <c r="R65" s="123"/>
    </row>
    <row r="66" spans="7:18">
      <c r="G66" s="18"/>
      <c r="H66" s="18"/>
      <c r="I66" s="18"/>
      <c r="J66" s="18"/>
      <c r="K66" s="18"/>
      <c r="L66" s="18"/>
    </row>
  </sheetData>
  <conditionalFormatting sqref="B25:B63 T56:IV63">
    <cfRule type="containsText" dxfId="298" priority="11" operator="containsText" text="xxx">
      <formula>NOT(ISERROR(SEARCH("xxx",B25)))</formula>
    </cfRule>
  </conditionalFormatting>
  <conditionalFormatting sqref="B3:C3 U3:IV3 F3:F9 G4:Q4 V4:IV4 B19:B22 C20:C22 B23:C24 E42:S49 B64:C65536 U64:IV65536 E64:S65536 E3:E18 U5:IV55 S20:S41 B5:C18 G5:S9 F10:S18 G21:R27 E28:R28 G50:S51 G29:R41 E20:R20">
    <cfRule type="containsText" dxfId="297" priority="15" operator="containsText" text="xxx">
      <formula>NOT(ISERROR(SEARCH("xxx",B3)))</formula>
    </cfRule>
  </conditionalFormatting>
  <conditionalFormatting sqref="C25:C53">
    <cfRule type="containsText" dxfId="296" priority="14" operator="containsText" text="xxx">
      <formula>NOT(ISERROR(SEARCH("xxx",C25)))</formula>
    </cfRule>
  </conditionalFormatting>
  <conditionalFormatting sqref="C19 E19:S19">
    <cfRule type="containsText" dxfId="295" priority="13" operator="containsText" text="xxx">
      <formula>NOT(ISERROR(SEARCH("xxx",C19)))</formula>
    </cfRule>
  </conditionalFormatting>
  <conditionalFormatting sqref="C54:C56 E54:S56">
    <cfRule type="containsText" dxfId="294" priority="10" operator="containsText" text="xxx">
      <formula>NOT(ISERROR(SEARCH("xxx",C54)))</formula>
    </cfRule>
  </conditionalFormatting>
  <conditionalFormatting sqref="E21:F41">
    <cfRule type="containsText" dxfId="293" priority="8" operator="containsText" text="xxx">
      <formula>NOT(ISERROR(SEARCH("xxx",E21)))</formula>
    </cfRule>
  </conditionalFormatting>
  <conditionalFormatting sqref="E50:F50">
    <cfRule type="containsText" dxfId="292" priority="9" operator="containsText" text="xxx">
      <formula>NOT(ISERROR(SEARCH("xxx",E50)))</formula>
    </cfRule>
  </conditionalFormatting>
  <conditionalFormatting sqref="E51:S53">
    <cfRule type="containsText" dxfId="291" priority="7" operator="containsText" text="xxx">
      <formula>NOT(ISERROR(SEARCH("xxx",E51)))</formula>
    </cfRule>
  </conditionalFormatting>
  <conditionalFormatting sqref="H3:S3">
    <cfRule type="containsText" dxfId="290" priority="16" operator="containsText" text="xxx">
      <formula>NOT(ISERROR(SEARCH("xxx",H3)))</formula>
    </cfRule>
  </conditionalFormatting>
  <conditionalFormatting sqref="T17">
    <cfRule type="containsText" dxfId="289" priority="12" operator="containsText" text="xxx">
      <formula>NOT(ISERROR(SEARCH("xxx",T17)))</formula>
    </cfRule>
  </conditionalFormatting>
  <conditionalFormatting sqref="D20 D28 D42:D49 D64:D65536 D3:D18">
    <cfRule type="containsText" dxfId="288" priority="6" operator="containsText" text="xxx">
      <formula>NOT(ISERROR(SEARCH("xxx",D3)))</formula>
    </cfRule>
  </conditionalFormatting>
  <conditionalFormatting sqref="D19">
    <cfRule type="containsText" dxfId="287" priority="5" operator="containsText" text="xxx">
      <formula>NOT(ISERROR(SEARCH("xxx",D19)))</formula>
    </cfRule>
  </conditionalFormatting>
  <conditionalFormatting sqref="D54:D56">
    <cfRule type="containsText" dxfId="286" priority="4" operator="containsText" text="xxx">
      <formula>NOT(ISERROR(SEARCH("xxx",D54)))</formula>
    </cfRule>
  </conditionalFormatting>
  <conditionalFormatting sqref="D21:D41">
    <cfRule type="containsText" dxfId="285" priority="2" operator="containsText" text="xxx">
      <formula>NOT(ISERROR(SEARCH("xxx",D21)))</formula>
    </cfRule>
  </conditionalFormatting>
  <conditionalFormatting sqref="D50">
    <cfRule type="containsText" dxfId="284" priority="3" operator="containsText" text="xxx">
      <formula>NOT(ISERROR(SEARCH("xxx",D50)))</formula>
    </cfRule>
  </conditionalFormatting>
  <conditionalFormatting sqref="D51:D53">
    <cfRule type="containsText" dxfId="283" priority="1" operator="containsText" text="xxx">
      <formula>NOT(ISERROR(SEARCH("xxx",D51)))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</sheetPr>
  <dimension ref="B2:R46"/>
  <sheetViews>
    <sheetView topLeftCell="A2" zoomScale="85" zoomScaleNormal="85" workbookViewId="0">
      <selection activeCell="E23" sqref="E23:R39"/>
    </sheetView>
  </sheetViews>
  <sheetFormatPr defaultColWidth="10.140625" defaultRowHeight="15.75"/>
  <cols>
    <col min="1" max="1" width="10.140625" style="1165"/>
    <col min="2" max="2" width="13" style="1165" customWidth="1"/>
    <col min="3" max="3" width="33.85546875" style="1165" customWidth="1"/>
    <col min="4" max="4" width="10.28515625" style="1165" bestFit="1" customWidth="1"/>
    <col min="5" max="5" width="15.140625" style="1165" customWidth="1"/>
    <col min="6" max="16" width="10.42578125" style="1165" bestFit="1" customWidth="1"/>
    <col min="17" max="17" width="17.85546875" style="1165" bestFit="1" customWidth="1"/>
    <col min="18" max="18" width="12.28515625" style="1165" bestFit="1" customWidth="1"/>
    <col min="19" max="16384" width="10.140625" style="1165"/>
  </cols>
  <sheetData>
    <row r="2" spans="2:18">
      <c r="B2" s="1164" t="s">
        <v>2168</v>
      </c>
    </row>
    <row r="4" spans="2:18">
      <c r="B4" s="1166" t="s">
        <v>36</v>
      </c>
      <c r="C4" s="1167" t="s">
        <v>37</v>
      </c>
      <c r="D4" s="1167" t="s">
        <v>525</v>
      </c>
      <c r="E4" s="1167">
        <v>1</v>
      </c>
      <c r="F4" s="1167">
        <f t="shared" ref="F4:P4" si="0">+E4+1</f>
        <v>2</v>
      </c>
      <c r="G4" s="1167">
        <f t="shared" si="0"/>
        <v>3</v>
      </c>
      <c r="H4" s="1167">
        <f t="shared" si="0"/>
        <v>4</v>
      </c>
      <c r="I4" s="1167">
        <f t="shared" si="0"/>
        <v>5</v>
      </c>
      <c r="J4" s="1167">
        <f t="shared" si="0"/>
        <v>6</v>
      </c>
      <c r="K4" s="1167">
        <f t="shared" si="0"/>
        <v>7</v>
      </c>
      <c r="L4" s="1167">
        <f t="shared" si="0"/>
        <v>8</v>
      </c>
      <c r="M4" s="1167">
        <f t="shared" si="0"/>
        <v>9</v>
      </c>
      <c r="N4" s="1167">
        <f t="shared" si="0"/>
        <v>10</v>
      </c>
      <c r="O4" s="1167">
        <f t="shared" si="0"/>
        <v>11</v>
      </c>
      <c r="P4" s="1168">
        <f t="shared" si="0"/>
        <v>12</v>
      </c>
    </row>
    <row r="5" spans="2:18">
      <c r="B5" s="1169">
        <v>1</v>
      </c>
      <c r="C5" s="1169" t="s">
        <v>2169</v>
      </c>
      <c r="D5" s="1169"/>
      <c r="E5" s="1169">
        <f t="shared" ref="E5:P5" si="1">300*16*30/10^3</f>
        <v>144</v>
      </c>
      <c r="F5" s="1169">
        <f t="shared" si="1"/>
        <v>144</v>
      </c>
      <c r="G5" s="1169">
        <f t="shared" si="1"/>
        <v>144</v>
      </c>
      <c r="H5" s="1169">
        <f t="shared" si="1"/>
        <v>144</v>
      </c>
      <c r="I5" s="1169">
        <f t="shared" si="1"/>
        <v>144</v>
      </c>
      <c r="J5" s="1169">
        <f t="shared" si="1"/>
        <v>144</v>
      </c>
      <c r="K5" s="1169">
        <f t="shared" si="1"/>
        <v>144</v>
      </c>
      <c r="L5" s="1169">
        <f t="shared" si="1"/>
        <v>144</v>
      </c>
      <c r="M5" s="1169">
        <f t="shared" si="1"/>
        <v>144</v>
      </c>
      <c r="N5" s="1169">
        <f t="shared" si="1"/>
        <v>144</v>
      </c>
      <c r="O5" s="1169">
        <f t="shared" si="1"/>
        <v>144</v>
      </c>
      <c r="P5" s="1169">
        <f t="shared" si="1"/>
        <v>144</v>
      </c>
      <c r="Q5" s="1165">
        <f>400</f>
        <v>400</v>
      </c>
    </row>
    <row r="6" spans="2:18">
      <c r="B6" s="1170">
        <v>2</v>
      </c>
      <c r="C6" s="1170" t="s">
        <v>2170</v>
      </c>
      <c r="D6" s="1170"/>
      <c r="E6" s="1171">
        <v>19000</v>
      </c>
      <c r="F6" s="1171">
        <v>19000</v>
      </c>
      <c r="G6" s="1171">
        <v>19000</v>
      </c>
      <c r="H6" s="1171">
        <v>19000</v>
      </c>
      <c r="I6" s="1171">
        <v>19000</v>
      </c>
      <c r="J6" s="1171">
        <v>19000</v>
      </c>
      <c r="K6" s="1171">
        <v>19000</v>
      </c>
      <c r="L6" s="1171">
        <v>19000</v>
      </c>
      <c r="M6" s="1171">
        <v>19000</v>
      </c>
      <c r="N6" s="1171">
        <v>19000</v>
      </c>
      <c r="O6" s="1171">
        <v>19000</v>
      </c>
      <c r="P6" s="1171">
        <v>19000</v>
      </c>
    </row>
    <row r="7" spans="2:18">
      <c r="B7" s="1172">
        <v>3</v>
      </c>
      <c r="C7" s="1172" t="s">
        <v>2171</v>
      </c>
      <c r="D7" s="1172"/>
      <c r="E7" s="1173">
        <f>SUM(E8,E12:E21)</f>
        <v>17207.84643100929</v>
      </c>
      <c r="F7" s="1173">
        <f t="shared" ref="F7:P7" si="2">SUM(F8,F12:F21)</f>
        <v>17207.84643100929</v>
      </c>
      <c r="G7" s="1173">
        <f t="shared" si="2"/>
        <v>17207.84643100929</v>
      </c>
      <c r="H7" s="1173">
        <f t="shared" si="2"/>
        <v>17207.84643100929</v>
      </c>
      <c r="I7" s="1173">
        <f t="shared" si="2"/>
        <v>17207.84643100929</v>
      </c>
      <c r="J7" s="1173">
        <f t="shared" si="2"/>
        <v>17207.84643100929</v>
      </c>
      <c r="K7" s="1173">
        <f t="shared" si="2"/>
        <v>17207.84643100929</v>
      </c>
      <c r="L7" s="1173">
        <f t="shared" si="2"/>
        <v>17207.84643100929</v>
      </c>
      <c r="M7" s="1173">
        <f t="shared" si="2"/>
        <v>17207.84643100929</v>
      </c>
      <c r="N7" s="1173">
        <f t="shared" si="2"/>
        <v>17207.84643100929</v>
      </c>
      <c r="O7" s="1173">
        <f t="shared" si="2"/>
        <v>17207.84643100929</v>
      </c>
      <c r="P7" s="1173">
        <f t="shared" si="2"/>
        <v>17207.84643100929</v>
      </c>
    </row>
    <row r="8" spans="2:18">
      <c r="B8" s="1174" t="s">
        <v>370</v>
      </c>
      <c r="C8" s="1175" t="s">
        <v>109</v>
      </c>
      <c r="D8" s="1175"/>
      <c r="E8" s="1176">
        <f>+SUM(E9:E11)</f>
        <v>8840</v>
      </c>
      <c r="F8" s="1176">
        <f t="shared" ref="F8:P8" si="3">+SUM(F9:F11)</f>
        <v>8840</v>
      </c>
      <c r="G8" s="1176">
        <f t="shared" si="3"/>
        <v>8840</v>
      </c>
      <c r="H8" s="1176">
        <f t="shared" si="3"/>
        <v>8840</v>
      </c>
      <c r="I8" s="1176">
        <f t="shared" si="3"/>
        <v>8840</v>
      </c>
      <c r="J8" s="1176">
        <f t="shared" si="3"/>
        <v>8840</v>
      </c>
      <c r="K8" s="1176">
        <f t="shared" si="3"/>
        <v>8840</v>
      </c>
      <c r="L8" s="1176">
        <f t="shared" si="3"/>
        <v>8840</v>
      </c>
      <c r="M8" s="1176">
        <f t="shared" si="3"/>
        <v>8840</v>
      </c>
      <c r="N8" s="1176">
        <f t="shared" si="3"/>
        <v>8840</v>
      </c>
      <c r="O8" s="1176">
        <f t="shared" si="3"/>
        <v>8840</v>
      </c>
      <c r="P8" s="1176">
        <f t="shared" si="3"/>
        <v>8840</v>
      </c>
    </row>
    <row r="9" spans="2:18" s="1181" customFormat="1" ht="15">
      <c r="B9" s="1177"/>
      <c r="C9" s="1178" t="s">
        <v>2172</v>
      </c>
      <c r="D9" s="1179">
        <v>0.5</v>
      </c>
      <c r="E9" s="1180">
        <f t="shared" ref="E9:P9" si="4">8000*$D9</f>
        <v>4000</v>
      </c>
      <c r="F9" s="1180">
        <f t="shared" si="4"/>
        <v>4000</v>
      </c>
      <c r="G9" s="1180">
        <f t="shared" si="4"/>
        <v>4000</v>
      </c>
      <c r="H9" s="1180">
        <f t="shared" si="4"/>
        <v>4000</v>
      </c>
      <c r="I9" s="1180">
        <f t="shared" si="4"/>
        <v>4000</v>
      </c>
      <c r="J9" s="1180">
        <f t="shared" si="4"/>
        <v>4000</v>
      </c>
      <c r="K9" s="1180">
        <f t="shared" si="4"/>
        <v>4000</v>
      </c>
      <c r="L9" s="1180">
        <f t="shared" si="4"/>
        <v>4000</v>
      </c>
      <c r="M9" s="1180">
        <f t="shared" si="4"/>
        <v>4000</v>
      </c>
      <c r="N9" s="1180">
        <f t="shared" si="4"/>
        <v>4000</v>
      </c>
      <c r="O9" s="1180">
        <f t="shared" si="4"/>
        <v>4000</v>
      </c>
      <c r="P9" s="1180">
        <f t="shared" si="4"/>
        <v>4000</v>
      </c>
    </row>
    <row r="10" spans="2:18" s="1181" customFormat="1" ht="15">
      <c r="B10" s="1177"/>
      <c r="C10" s="1178" t="s">
        <v>2173</v>
      </c>
      <c r="D10" s="1179">
        <v>0.35</v>
      </c>
      <c r="E10" s="1180">
        <v>2800</v>
      </c>
      <c r="F10" s="1180">
        <v>2800</v>
      </c>
      <c r="G10" s="1180">
        <v>2800</v>
      </c>
      <c r="H10" s="1180">
        <v>2800</v>
      </c>
      <c r="I10" s="1180">
        <v>2800</v>
      </c>
      <c r="J10" s="1180">
        <v>2800</v>
      </c>
      <c r="K10" s="1180">
        <v>2800</v>
      </c>
      <c r="L10" s="1180">
        <v>2800</v>
      </c>
      <c r="M10" s="1180">
        <v>2800</v>
      </c>
      <c r="N10" s="1180">
        <v>2800</v>
      </c>
      <c r="O10" s="1180">
        <v>2800</v>
      </c>
      <c r="P10" s="1180">
        <v>2800</v>
      </c>
    </row>
    <row r="11" spans="2:18" s="1181" customFormat="1" ht="15">
      <c r="B11" s="1177"/>
      <c r="C11" s="1178" t="s">
        <v>2174</v>
      </c>
      <c r="D11" s="1179">
        <v>0.15</v>
      </c>
      <c r="E11" s="1180">
        <v>2040</v>
      </c>
      <c r="F11" s="1180">
        <v>2040</v>
      </c>
      <c r="G11" s="1180">
        <v>2040</v>
      </c>
      <c r="H11" s="1180">
        <v>2040</v>
      </c>
      <c r="I11" s="1180">
        <v>2040</v>
      </c>
      <c r="J11" s="1180">
        <v>2040</v>
      </c>
      <c r="K11" s="1180">
        <v>2040</v>
      </c>
      <c r="L11" s="1180">
        <v>2040</v>
      </c>
      <c r="M11" s="1180">
        <v>2040</v>
      </c>
      <c r="N11" s="1180">
        <v>2040</v>
      </c>
      <c r="O11" s="1180">
        <v>2040</v>
      </c>
      <c r="P11" s="1180">
        <v>2040</v>
      </c>
    </row>
    <row r="12" spans="2:18">
      <c r="B12" s="1174" t="s">
        <v>371</v>
      </c>
      <c r="C12" s="1175" t="s">
        <v>2175</v>
      </c>
      <c r="D12" s="1182"/>
      <c r="E12" s="1176">
        <v>365.39083841359241</v>
      </c>
      <c r="F12" s="1176">
        <v>365.39083841359241</v>
      </c>
      <c r="G12" s="1176">
        <v>365.39083841359241</v>
      </c>
      <c r="H12" s="1176">
        <v>365.39083841359241</v>
      </c>
      <c r="I12" s="1176">
        <v>365.39083841359241</v>
      </c>
      <c r="J12" s="1176">
        <v>365.39083841359241</v>
      </c>
      <c r="K12" s="1176">
        <v>365.39083841359241</v>
      </c>
      <c r="L12" s="1176">
        <v>365.39083841359241</v>
      </c>
      <c r="M12" s="1176">
        <v>365.39083841359241</v>
      </c>
      <c r="N12" s="1176">
        <v>365.39083841359241</v>
      </c>
      <c r="O12" s="1176">
        <v>365.39083841359241</v>
      </c>
      <c r="P12" s="1176">
        <v>365.39083841359241</v>
      </c>
    </row>
    <row r="13" spans="2:18">
      <c r="B13" s="1174" t="s">
        <v>373</v>
      </c>
      <c r="C13" s="1175" t="s">
        <v>2176</v>
      </c>
      <c r="D13" s="1175"/>
      <c r="E13" s="1176">
        <v>36.243780000000001</v>
      </c>
      <c r="F13" s="1176">
        <v>36.243780000000001</v>
      </c>
      <c r="G13" s="1176">
        <v>36.243780000000001</v>
      </c>
      <c r="H13" s="1176">
        <v>36.243780000000001</v>
      </c>
      <c r="I13" s="1176">
        <v>36.243780000000001</v>
      </c>
      <c r="J13" s="1176">
        <v>36.243780000000001</v>
      </c>
      <c r="K13" s="1176">
        <v>36.243780000000001</v>
      </c>
      <c r="L13" s="1176">
        <v>36.243780000000001</v>
      </c>
      <c r="M13" s="1176">
        <v>36.243780000000001</v>
      </c>
      <c r="N13" s="1176">
        <v>36.243780000000001</v>
      </c>
      <c r="O13" s="1176">
        <v>36.243780000000001</v>
      </c>
      <c r="P13" s="1176">
        <v>36.243780000000001</v>
      </c>
    </row>
    <row r="14" spans="2:18">
      <c r="B14" s="1174" t="s">
        <v>375</v>
      </c>
      <c r="C14" s="1175" t="s">
        <v>2177</v>
      </c>
      <c r="D14" s="1175"/>
      <c r="E14" s="1176">
        <v>212.12234036247537</v>
      </c>
      <c r="F14" s="1176">
        <v>212.12234036247537</v>
      </c>
      <c r="G14" s="1176">
        <v>212.12234036247537</v>
      </c>
      <c r="H14" s="1176">
        <v>212.12234036247537</v>
      </c>
      <c r="I14" s="1176">
        <v>212.12234036247537</v>
      </c>
      <c r="J14" s="1176">
        <v>212.12234036247537</v>
      </c>
      <c r="K14" s="1176">
        <v>212.12234036247537</v>
      </c>
      <c r="L14" s="1176">
        <v>212.12234036247537</v>
      </c>
      <c r="M14" s="1176">
        <v>212.12234036247537</v>
      </c>
      <c r="N14" s="1176">
        <v>212.12234036247537</v>
      </c>
      <c r="O14" s="1176">
        <v>212.12234036247537</v>
      </c>
      <c r="P14" s="1176">
        <v>212.12234036247537</v>
      </c>
    </row>
    <row r="15" spans="2:18">
      <c r="B15" s="1174" t="s">
        <v>2178</v>
      </c>
      <c r="C15" s="1175" t="s">
        <v>190</v>
      </c>
      <c r="D15" s="1175"/>
      <c r="E15" s="1176">
        <v>240.68287476059055</v>
      </c>
      <c r="F15" s="1176">
        <v>240.68287476059055</v>
      </c>
      <c r="G15" s="1176">
        <v>240.68287476059055</v>
      </c>
      <c r="H15" s="1176">
        <v>240.68287476059055</v>
      </c>
      <c r="I15" s="1176">
        <v>240.68287476059055</v>
      </c>
      <c r="J15" s="1176">
        <v>240.68287476059055</v>
      </c>
      <c r="K15" s="1176">
        <v>240.68287476059055</v>
      </c>
      <c r="L15" s="1176">
        <v>240.68287476059055</v>
      </c>
      <c r="M15" s="1176">
        <v>240.68287476059055</v>
      </c>
      <c r="N15" s="1176">
        <v>240.68287476059055</v>
      </c>
      <c r="O15" s="1176">
        <v>240.68287476059055</v>
      </c>
      <c r="P15" s="1176">
        <v>240.68287476059055</v>
      </c>
      <c r="Q15" s="1165">
        <f>48000*2</f>
        <v>96000</v>
      </c>
      <c r="R15" s="1165">
        <f>Q15/Q5</f>
        <v>240</v>
      </c>
    </row>
    <row r="16" spans="2:18">
      <c r="B16" s="1174" t="s">
        <v>2179</v>
      </c>
      <c r="C16" s="1175" t="s">
        <v>2180</v>
      </c>
      <c r="D16" s="1175"/>
      <c r="E16" s="1176">
        <v>58.638978683730187</v>
      </c>
      <c r="F16" s="1176">
        <v>58.638978683730187</v>
      </c>
      <c r="G16" s="1176">
        <v>58.638978683730187</v>
      </c>
      <c r="H16" s="1176">
        <v>58.638978683730187</v>
      </c>
      <c r="I16" s="1176">
        <v>58.638978683730187</v>
      </c>
      <c r="J16" s="1176">
        <v>58.638978683730187</v>
      </c>
      <c r="K16" s="1176">
        <v>58.638978683730187</v>
      </c>
      <c r="L16" s="1176">
        <v>58.638978683730187</v>
      </c>
      <c r="M16" s="1176">
        <v>58.638978683730187</v>
      </c>
      <c r="N16" s="1176">
        <v>58.638978683730187</v>
      </c>
      <c r="O16" s="1176">
        <v>58.638978683730187</v>
      </c>
      <c r="P16" s="1176">
        <v>58.638978683730187</v>
      </c>
    </row>
    <row r="17" spans="2:18">
      <c r="B17" s="1174" t="s">
        <v>2181</v>
      </c>
      <c r="C17" s="1175" t="s">
        <v>2182</v>
      </c>
      <c r="D17" s="1175"/>
      <c r="E17" s="1176">
        <v>217.51578294879687</v>
      </c>
      <c r="F17" s="1176">
        <v>217.51578294879687</v>
      </c>
      <c r="G17" s="1176">
        <v>217.51578294879687</v>
      </c>
      <c r="H17" s="1176">
        <v>217.51578294879687</v>
      </c>
      <c r="I17" s="1176">
        <v>217.51578294879687</v>
      </c>
      <c r="J17" s="1176">
        <v>217.51578294879687</v>
      </c>
      <c r="K17" s="1176">
        <v>217.51578294879687</v>
      </c>
      <c r="L17" s="1176">
        <v>217.51578294879687</v>
      </c>
      <c r="M17" s="1176">
        <v>217.51578294879687</v>
      </c>
      <c r="N17" s="1176">
        <v>217.51578294879687</v>
      </c>
      <c r="O17" s="1176">
        <v>217.51578294879687</v>
      </c>
      <c r="P17" s="1176">
        <v>217.51578294879687</v>
      </c>
    </row>
    <row r="18" spans="2:18">
      <c r="B18" s="1174" t="s">
        <v>2183</v>
      </c>
      <c r="C18" s="1175" t="s">
        <v>2184</v>
      </c>
      <c r="D18" s="1175"/>
      <c r="E18" s="1176">
        <v>421.56543464743834</v>
      </c>
      <c r="F18" s="1176">
        <v>421.56543464743834</v>
      </c>
      <c r="G18" s="1176">
        <v>421.56543464743834</v>
      </c>
      <c r="H18" s="1176">
        <v>421.56543464743834</v>
      </c>
      <c r="I18" s="1176">
        <v>421.56543464743834</v>
      </c>
      <c r="J18" s="1176">
        <v>421.56543464743834</v>
      </c>
      <c r="K18" s="1176">
        <v>421.56543464743834</v>
      </c>
      <c r="L18" s="1176">
        <v>421.56543464743834</v>
      </c>
      <c r="M18" s="1176">
        <v>421.56543464743834</v>
      </c>
      <c r="N18" s="1176">
        <v>421.56543464743834</v>
      </c>
      <c r="O18" s="1176">
        <v>421.56543464743834</v>
      </c>
      <c r="P18" s="1176">
        <v>421.56543464743834</v>
      </c>
      <c r="Q18" s="1183">
        <f>6200000000/12/12</f>
        <v>43055555.55555556</v>
      </c>
      <c r="R18" s="1184">
        <f>Q18/E5</f>
        <v>298996.91358024697</v>
      </c>
    </row>
    <row r="19" spans="2:18">
      <c r="B19" s="1174"/>
      <c r="C19" s="1175" t="s">
        <v>2185</v>
      </c>
      <c r="D19" s="1182">
        <v>0.04</v>
      </c>
      <c r="E19" s="1185">
        <f t="shared" ref="E19:P19" si="5">+SUM(E9:E18)*$D19</f>
        <v>415.68640119266496</v>
      </c>
      <c r="F19" s="1185">
        <f t="shared" si="5"/>
        <v>415.68640119266496</v>
      </c>
      <c r="G19" s="1185">
        <f t="shared" si="5"/>
        <v>415.68640119266496</v>
      </c>
      <c r="H19" s="1185">
        <f t="shared" si="5"/>
        <v>415.68640119266496</v>
      </c>
      <c r="I19" s="1185">
        <f t="shared" si="5"/>
        <v>415.68640119266496</v>
      </c>
      <c r="J19" s="1185">
        <f t="shared" si="5"/>
        <v>415.68640119266496</v>
      </c>
      <c r="K19" s="1185">
        <f t="shared" si="5"/>
        <v>415.68640119266496</v>
      </c>
      <c r="L19" s="1185">
        <f t="shared" si="5"/>
        <v>415.68640119266496</v>
      </c>
      <c r="M19" s="1185">
        <f t="shared" si="5"/>
        <v>415.68640119266496</v>
      </c>
      <c r="N19" s="1185">
        <f t="shared" si="5"/>
        <v>415.68640119266496</v>
      </c>
      <c r="O19" s="1185">
        <f t="shared" si="5"/>
        <v>415.68640119266496</v>
      </c>
      <c r="P19" s="1185">
        <f t="shared" si="5"/>
        <v>415.68640119266496</v>
      </c>
    </row>
    <row r="20" spans="2:18">
      <c r="B20" s="1175"/>
      <c r="C20" s="1175" t="s">
        <v>2186</v>
      </c>
      <c r="D20" s="1175"/>
      <c r="E20" s="1176">
        <v>5000</v>
      </c>
      <c r="F20" s="1176">
        <v>5000</v>
      </c>
      <c r="G20" s="1176">
        <v>5000</v>
      </c>
      <c r="H20" s="1176">
        <v>5000</v>
      </c>
      <c r="I20" s="1176">
        <v>5000</v>
      </c>
      <c r="J20" s="1176">
        <v>5000</v>
      </c>
      <c r="K20" s="1176">
        <v>5000</v>
      </c>
      <c r="L20" s="1176">
        <v>5000</v>
      </c>
      <c r="M20" s="1176">
        <v>5000</v>
      </c>
      <c r="N20" s="1176">
        <v>5000</v>
      </c>
      <c r="O20" s="1176">
        <v>5000</v>
      </c>
      <c r="P20" s="1176">
        <v>5000</v>
      </c>
    </row>
    <row r="21" spans="2:18">
      <c r="B21" s="1186"/>
      <c r="C21" s="1186" t="s">
        <v>1669</v>
      </c>
      <c r="D21" s="1187">
        <f>E21/E$6</f>
        <v>7.3684210526315783E-2</v>
      </c>
      <c r="E21" s="1188">
        <f t="shared" ref="E21:P21" si="6">(E6-5000)*10%</f>
        <v>1400</v>
      </c>
      <c r="F21" s="1188">
        <f t="shared" si="6"/>
        <v>1400</v>
      </c>
      <c r="G21" s="1188">
        <f t="shared" si="6"/>
        <v>1400</v>
      </c>
      <c r="H21" s="1188">
        <f t="shared" si="6"/>
        <v>1400</v>
      </c>
      <c r="I21" s="1188">
        <f t="shared" si="6"/>
        <v>1400</v>
      </c>
      <c r="J21" s="1188">
        <f t="shared" si="6"/>
        <v>1400</v>
      </c>
      <c r="K21" s="1188">
        <f t="shared" si="6"/>
        <v>1400</v>
      </c>
      <c r="L21" s="1188">
        <f t="shared" si="6"/>
        <v>1400</v>
      </c>
      <c r="M21" s="1188">
        <f t="shared" si="6"/>
        <v>1400</v>
      </c>
      <c r="N21" s="1188">
        <f t="shared" si="6"/>
        <v>1400</v>
      </c>
      <c r="O21" s="1188">
        <f t="shared" si="6"/>
        <v>1400</v>
      </c>
      <c r="P21" s="1188">
        <f t="shared" si="6"/>
        <v>1400</v>
      </c>
    </row>
    <row r="22" spans="2:18">
      <c r="E22" s="1189"/>
    </row>
    <row r="23" spans="2:18">
      <c r="C23" s="1165" t="s">
        <v>2187</v>
      </c>
      <c r="E23" s="1190"/>
      <c r="F23" s="1190"/>
      <c r="G23" s="1190"/>
      <c r="H23" s="1190"/>
      <c r="I23" s="1190"/>
      <c r="J23" s="1190"/>
      <c r="K23" s="1190"/>
      <c r="L23" s="1190"/>
      <c r="M23" s="1190"/>
      <c r="N23" s="1190"/>
      <c r="O23" s="1190"/>
      <c r="P23" s="1190"/>
      <c r="Q23" s="1190"/>
    </row>
    <row r="24" spans="2:18">
      <c r="C24" s="1165" t="s">
        <v>2188</v>
      </c>
      <c r="E24" s="1191"/>
      <c r="F24" s="1191"/>
      <c r="G24" s="1191"/>
      <c r="H24" s="1191"/>
      <c r="I24" s="1191"/>
      <c r="J24" s="1191"/>
      <c r="K24" s="1191"/>
      <c r="L24" s="1191"/>
      <c r="M24" s="1191"/>
      <c r="N24" s="1191"/>
      <c r="O24" s="1191"/>
      <c r="P24" s="1191"/>
      <c r="Q24" s="1190"/>
    </row>
    <row r="25" spans="2:18">
      <c r="C25" s="1165" t="s">
        <v>2189</v>
      </c>
      <c r="E25" s="1191"/>
      <c r="F25" s="1191"/>
      <c r="G25" s="1191"/>
      <c r="H25" s="1191"/>
      <c r="I25" s="1191"/>
      <c r="J25" s="1191"/>
      <c r="K25" s="1191"/>
      <c r="L25" s="1191"/>
      <c r="M25" s="1191"/>
      <c r="N25" s="1191"/>
      <c r="O25" s="1191"/>
      <c r="P25" s="1191"/>
      <c r="Q25" s="1194"/>
    </row>
    <row r="26" spans="2:18">
      <c r="C26" s="1165" t="s">
        <v>549</v>
      </c>
      <c r="E26" s="1191"/>
      <c r="F26" s="1191"/>
      <c r="G26" s="1191"/>
      <c r="H26" s="1191"/>
      <c r="I26" s="1191"/>
      <c r="J26" s="1191"/>
      <c r="K26" s="1191"/>
      <c r="L26" s="1191"/>
      <c r="M26" s="1191"/>
      <c r="N26" s="1191"/>
      <c r="O26" s="1191"/>
      <c r="P26" s="1191"/>
      <c r="Q26" s="1194"/>
    </row>
    <row r="27" spans="2:18">
      <c r="C27" s="1165" t="s">
        <v>322</v>
      </c>
      <c r="E27" s="1191"/>
      <c r="F27" s="1191"/>
      <c r="G27" s="1191"/>
      <c r="H27" s="1191"/>
      <c r="I27" s="1191"/>
      <c r="J27" s="1191"/>
      <c r="K27" s="1191"/>
      <c r="L27" s="1191"/>
      <c r="M27" s="1191"/>
      <c r="N27" s="1191"/>
      <c r="O27" s="1191"/>
      <c r="P27" s="1191"/>
      <c r="Q27" s="1190"/>
    </row>
    <row r="28" spans="2:18">
      <c r="C28" s="1165" t="s">
        <v>2177</v>
      </c>
      <c r="E28" s="1191"/>
      <c r="F28" s="1191"/>
      <c r="G28" s="1191"/>
      <c r="H28" s="1191"/>
      <c r="I28" s="1191"/>
      <c r="J28" s="1191"/>
      <c r="K28" s="1191"/>
      <c r="L28" s="1191"/>
      <c r="M28" s="1191"/>
      <c r="N28" s="1191"/>
      <c r="O28" s="1191"/>
      <c r="P28" s="1191"/>
      <c r="Q28" s="1194"/>
    </row>
    <row r="29" spans="2:18">
      <c r="C29" s="1165" t="s">
        <v>190</v>
      </c>
      <c r="E29" s="1191"/>
      <c r="F29" s="1191"/>
      <c r="G29" s="1191"/>
      <c r="H29" s="1191"/>
      <c r="I29" s="1191"/>
      <c r="J29" s="1191"/>
      <c r="K29" s="1191"/>
      <c r="L29" s="1191"/>
      <c r="M29" s="1191"/>
      <c r="N29" s="1191"/>
      <c r="O29" s="1191"/>
      <c r="P29" s="1191"/>
      <c r="Q29" s="1194"/>
    </row>
    <row r="30" spans="2:18">
      <c r="C30" s="1165" t="s">
        <v>2180</v>
      </c>
      <c r="E30" s="1191"/>
      <c r="F30" s="1191"/>
      <c r="G30" s="1191"/>
      <c r="H30" s="1191"/>
      <c r="I30" s="1191"/>
      <c r="J30" s="1191"/>
      <c r="K30" s="1191"/>
      <c r="L30" s="1191"/>
      <c r="M30" s="1191"/>
      <c r="N30" s="1191"/>
      <c r="O30" s="1191"/>
      <c r="P30" s="1191"/>
      <c r="Q30" s="1194"/>
    </row>
    <row r="31" spans="2:18">
      <c r="C31" s="1165" t="s">
        <v>2182</v>
      </c>
      <c r="E31" s="1191"/>
      <c r="F31" s="1191"/>
      <c r="G31" s="1191"/>
      <c r="H31" s="1191"/>
      <c r="I31" s="1191"/>
      <c r="J31" s="1191"/>
      <c r="K31" s="1191"/>
      <c r="L31" s="1191"/>
      <c r="M31" s="1191"/>
      <c r="N31" s="1191"/>
      <c r="O31" s="1191"/>
      <c r="P31" s="1191"/>
      <c r="Q31" s="1194"/>
    </row>
    <row r="32" spans="2:18">
      <c r="C32" s="1165" t="s">
        <v>2184</v>
      </c>
      <c r="E32" s="1191"/>
      <c r="F32" s="1191"/>
      <c r="G32" s="1191"/>
      <c r="H32" s="1191"/>
      <c r="I32" s="1191"/>
      <c r="J32" s="1191"/>
      <c r="K32" s="1191"/>
      <c r="L32" s="1191"/>
      <c r="M32" s="1191"/>
      <c r="N32" s="1191"/>
      <c r="O32" s="1191"/>
      <c r="P32" s="1191"/>
      <c r="Q32" s="1194"/>
    </row>
    <row r="33" spans="3:17">
      <c r="C33" s="1165" t="s">
        <v>2185</v>
      </c>
      <c r="E33" s="1191"/>
      <c r="F33" s="1191"/>
      <c r="G33" s="1191"/>
      <c r="H33" s="1191"/>
      <c r="I33" s="1191"/>
      <c r="J33" s="1191"/>
      <c r="K33" s="1191"/>
      <c r="L33" s="1191"/>
      <c r="M33" s="1191"/>
      <c r="N33" s="1191"/>
      <c r="O33" s="1191"/>
      <c r="P33" s="1191"/>
      <c r="Q33" s="1194"/>
    </row>
    <row r="34" spans="3:17">
      <c r="C34" s="1165" t="s">
        <v>2186</v>
      </c>
      <c r="E34" s="1191"/>
      <c r="F34" s="1191"/>
      <c r="G34" s="1191"/>
      <c r="H34" s="1191"/>
      <c r="I34" s="1191"/>
      <c r="J34" s="1191"/>
      <c r="K34" s="1191"/>
      <c r="L34" s="1191"/>
      <c r="M34" s="1191"/>
      <c r="N34" s="1191"/>
      <c r="O34" s="1191"/>
      <c r="P34" s="1191"/>
      <c r="Q34" s="1194"/>
    </row>
    <row r="35" spans="3:17">
      <c r="C35" s="1165" t="s">
        <v>1669</v>
      </c>
      <c r="E35" s="1191"/>
      <c r="F35" s="1191"/>
      <c r="G35" s="1191"/>
      <c r="H35" s="1191"/>
      <c r="I35" s="1191"/>
      <c r="J35" s="1191"/>
      <c r="K35" s="1191"/>
      <c r="L35" s="1191"/>
      <c r="M35" s="1191"/>
      <c r="N35" s="1191"/>
      <c r="O35" s="1191"/>
      <c r="P35" s="1191"/>
      <c r="Q35" s="1194"/>
    </row>
    <row r="36" spans="3:17">
      <c r="C36" s="1165" t="s">
        <v>2191</v>
      </c>
      <c r="E36" s="1191"/>
      <c r="F36" s="1191"/>
      <c r="G36" s="1191"/>
      <c r="H36" s="1191"/>
      <c r="I36" s="1191"/>
      <c r="J36" s="1191"/>
      <c r="K36" s="1191"/>
      <c r="L36" s="1191"/>
      <c r="M36" s="1191"/>
      <c r="N36" s="1191"/>
      <c r="O36" s="1191"/>
      <c r="P36" s="1191"/>
      <c r="Q36" s="1194"/>
    </row>
    <row r="37" spans="3:17">
      <c r="C37" s="1165" t="s">
        <v>2190</v>
      </c>
      <c r="E37" s="1191"/>
      <c r="F37" s="1191"/>
      <c r="G37" s="1191"/>
      <c r="H37" s="1191"/>
      <c r="I37" s="1191"/>
      <c r="J37" s="1191"/>
      <c r="K37" s="1191"/>
      <c r="L37" s="1191"/>
      <c r="M37" s="1191"/>
      <c r="N37" s="1191"/>
      <c r="O37" s="1191"/>
      <c r="P37" s="1191"/>
      <c r="Q37" s="1194"/>
    </row>
    <row r="38" spans="3:17">
      <c r="E38" s="1191"/>
      <c r="F38" s="1191"/>
      <c r="G38" s="1191"/>
      <c r="H38" s="1191"/>
      <c r="I38" s="1191"/>
      <c r="J38" s="1191"/>
      <c r="K38" s="1191"/>
      <c r="L38" s="1191"/>
      <c r="M38" s="1191"/>
      <c r="N38" s="1191"/>
      <c r="O38" s="1191"/>
      <c r="P38" s="1191"/>
    </row>
    <row r="39" spans="3:17">
      <c r="C39" s="1165" t="s">
        <v>2196</v>
      </c>
      <c r="E39" s="1191"/>
      <c r="F39" s="1191"/>
      <c r="G39" s="1191"/>
      <c r="H39" s="1191"/>
      <c r="I39" s="1191"/>
      <c r="J39" s="1191"/>
      <c r="K39" s="1191"/>
      <c r="L39" s="1191"/>
      <c r="M39" s="1191"/>
      <c r="N39" s="1191"/>
      <c r="O39" s="1191"/>
      <c r="P39" s="1191"/>
    </row>
    <row r="40" spans="3:17">
      <c r="C40" s="1165" t="s">
        <v>2192</v>
      </c>
      <c r="E40" s="1191"/>
      <c r="F40" s="1191"/>
      <c r="G40" s="1191"/>
      <c r="H40" s="1191"/>
      <c r="I40" s="1191"/>
      <c r="J40" s="1191"/>
      <c r="K40" s="1191"/>
      <c r="L40" s="1191"/>
      <c r="M40" s="1191"/>
      <c r="N40" s="1191"/>
      <c r="O40" s="1191"/>
      <c r="P40" s="1191"/>
    </row>
    <row r="41" spans="3:17">
      <c r="C41" s="1165" t="s">
        <v>2194</v>
      </c>
      <c r="E41" s="1191"/>
      <c r="F41" s="1191"/>
      <c r="G41" s="1191"/>
      <c r="H41" s="1191"/>
      <c r="I41" s="1191"/>
      <c r="J41" s="1191"/>
      <c r="K41" s="1191"/>
      <c r="L41" s="1191"/>
      <c r="M41" s="1191"/>
      <c r="N41" s="1191"/>
      <c r="O41" s="1191"/>
      <c r="P41" s="1191"/>
    </row>
    <row r="42" spans="3:17">
      <c r="C42" s="1165" t="s">
        <v>2193</v>
      </c>
      <c r="E42" s="1191"/>
      <c r="F42" s="1191"/>
      <c r="G42" s="1191"/>
      <c r="H42" s="1191"/>
      <c r="I42" s="1191"/>
      <c r="J42" s="1191"/>
      <c r="K42" s="1191"/>
      <c r="L42" s="1191"/>
      <c r="M42" s="1191"/>
      <c r="N42" s="1191"/>
      <c r="O42" s="1191"/>
      <c r="P42" s="1191"/>
    </row>
    <row r="43" spans="3:17">
      <c r="C43" s="1165" t="s">
        <v>2173</v>
      </c>
      <c r="D43" s="1195">
        <v>0.15</v>
      </c>
      <c r="E43" s="1191"/>
      <c r="F43" s="1191"/>
      <c r="G43" s="1191"/>
      <c r="H43" s="1191"/>
      <c r="I43" s="1191"/>
      <c r="J43" s="1191"/>
      <c r="K43" s="1191"/>
      <c r="L43" s="1191"/>
      <c r="M43" s="1191"/>
      <c r="N43" s="1191"/>
      <c r="O43" s="1191"/>
      <c r="P43" s="1191"/>
    </row>
    <row r="44" spans="3:17">
      <c r="C44" s="1165" t="s">
        <v>2195</v>
      </c>
      <c r="E44" s="1191"/>
      <c r="F44" s="1191"/>
      <c r="G44" s="1191"/>
      <c r="H44" s="1191"/>
      <c r="I44" s="1191"/>
      <c r="J44" s="1191"/>
      <c r="K44" s="1191"/>
      <c r="L44" s="1191"/>
      <c r="M44" s="1191"/>
      <c r="N44" s="1191"/>
      <c r="O44" s="1191"/>
      <c r="P44" s="1191"/>
    </row>
    <row r="45" spans="3:17">
      <c r="E45" s="1191"/>
      <c r="F45" s="1191"/>
      <c r="G45" s="1191"/>
      <c r="H45" s="1191"/>
      <c r="I45" s="1191"/>
      <c r="J45" s="1191"/>
      <c r="K45" s="1191"/>
      <c r="L45" s="1191"/>
      <c r="M45" s="1191"/>
      <c r="N45" s="1191"/>
      <c r="O45" s="1191"/>
      <c r="P45" s="1191"/>
    </row>
    <row r="46" spans="3:17">
      <c r="E46" s="1191"/>
      <c r="F46" s="1191"/>
      <c r="G46" s="1191"/>
      <c r="H46" s="1191"/>
      <c r="I46" s="1191"/>
      <c r="J46" s="1191"/>
      <c r="K46" s="1191"/>
      <c r="L46" s="1191"/>
      <c r="M46" s="1191"/>
      <c r="N46" s="1191"/>
      <c r="O46" s="1191"/>
      <c r="P46" s="119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rgb="FFFF0000"/>
  </sheetPr>
  <dimension ref="B1:CL66"/>
  <sheetViews>
    <sheetView topLeftCell="A25" zoomScale="80" zoomScaleNormal="80" workbookViewId="0">
      <selection activeCell="F16" sqref="F16"/>
    </sheetView>
  </sheetViews>
  <sheetFormatPr defaultColWidth="8.28515625" defaultRowHeight="12.75" outlineLevelRow="1" outlineLevelCol="1"/>
  <cols>
    <col min="1" max="1" width="3.85546875" style="23" customWidth="1"/>
    <col min="2" max="2" width="7.85546875" style="24" customWidth="1"/>
    <col min="3" max="3" width="45" style="25" customWidth="1"/>
    <col min="4" max="5" width="10.28515625" style="25" customWidth="1" outlineLevel="1"/>
    <col min="6" max="6" width="12.140625" style="26" customWidth="1"/>
    <col min="7" max="7" width="8.5703125" style="27" customWidth="1"/>
    <col min="8" max="9" width="8.5703125" style="27" customWidth="1" outlineLevel="1"/>
    <col min="10" max="10" width="9.7109375" style="27" customWidth="1" outlineLevel="1"/>
    <col min="11" max="11" width="8.5703125" style="27" customWidth="1" outlineLevel="1"/>
    <col min="12" max="12" width="8.85546875" style="27" customWidth="1" outlineLevel="1"/>
    <col min="13" max="18" width="8.5703125" style="27" customWidth="1" outlineLevel="1"/>
    <col min="19" max="19" width="16.42578125" style="27" bestFit="1" customWidth="1"/>
    <col min="20" max="20" width="4.140625" style="23" customWidth="1"/>
    <col min="21" max="21" width="27.7109375" style="23" bestFit="1" customWidth="1"/>
    <col min="22" max="22" width="14.28515625" style="23" bestFit="1" customWidth="1"/>
    <col min="23" max="16384" width="8.28515625" style="23"/>
  </cols>
  <sheetData>
    <row r="1" spans="2:21" ht="15.75">
      <c r="B1" s="100"/>
      <c r="L1" s="27">
        <v>62610818</v>
      </c>
    </row>
    <row r="2" spans="2:21">
      <c r="D2" s="146"/>
      <c r="E2" s="146"/>
      <c r="F2" s="146"/>
      <c r="G2" s="146"/>
      <c r="S2" s="146"/>
    </row>
    <row r="3" spans="2:21" s="11" customFormat="1" ht="15.75">
      <c r="B3" s="66" t="s">
        <v>144</v>
      </c>
      <c r="C3" s="13"/>
      <c r="D3" s="13"/>
      <c r="E3" s="13"/>
      <c r="F3" s="29">
        <v>215.28200000000001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8" t="s">
        <v>145</v>
      </c>
    </row>
    <row r="4" spans="2:21" s="30" customFormat="1" ht="30" customHeight="1">
      <c r="B4" s="566" t="s">
        <v>36</v>
      </c>
      <c r="C4" s="566" t="s">
        <v>146</v>
      </c>
      <c r="D4" s="566" t="s">
        <v>227</v>
      </c>
      <c r="E4" s="566" t="s">
        <v>147</v>
      </c>
      <c r="F4" s="124" t="s">
        <v>148</v>
      </c>
      <c r="G4" s="124" t="s">
        <v>149</v>
      </c>
      <c r="H4" s="124" t="s">
        <v>150</v>
      </c>
      <c r="I4" s="124" t="s">
        <v>151</v>
      </c>
      <c r="J4" s="124" t="s">
        <v>152</v>
      </c>
      <c r="K4" s="124" t="s">
        <v>153</v>
      </c>
      <c r="L4" s="124" t="s">
        <v>154</v>
      </c>
      <c r="M4" s="124" t="s">
        <v>155</v>
      </c>
      <c r="N4" s="124" t="s">
        <v>156</v>
      </c>
      <c r="O4" s="124" t="s">
        <v>157</v>
      </c>
      <c r="P4" s="124" t="s">
        <v>158</v>
      </c>
      <c r="Q4" s="124" t="s">
        <v>159</v>
      </c>
      <c r="R4" s="124" t="s">
        <v>160</v>
      </c>
      <c r="S4" s="124" t="s">
        <v>2150</v>
      </c>
    </row>
    <row r="5" spans="2:21" s="31" customFormat="1">
      <c r="B5" s="32" t="s">
        <v>162</v>
      </c>
      <c r="C5" s="33" t="s">
        <v>163</v>
      </c>
      <c r="D5" s="34"/>
      <c r="E5" s="34"/>
      <c r="F5" s="34">
        <f>F6+F7+F8</f>
        <v>233413</v>
      </c>
      <c r="G5" s="34">
        <f>G6+G7+G8</f>
        <v>0</v>
      </c>
      <c r="H5" s="34">
        <f t="shared" ref="H5:R5" si="0">H6+H7+H8</f>
        <v>0</v>
      </c>
      <c r="I5" s="34">
        <f t="shared" si="0"/>
        <v>0</v>
      </c>
      <c r="J5" s="34">
        <f t="shared" si="0"/>
        <v>0</v>
      </c>
      <c r="K5" s="34">
        <f t="shared" si="0"/>
        <v>0</v>
      </c>
      <c r="L5" s="34">
        <f t="shared" si="0"/>
        <v>0</v>
      </c>
      <c r="M5" s="34">
        <f t="shared" si="0"/>
        <v>0</v>
      </c>
      <c r="N5" s="34">
        <f t="shared" si="0"/>
        <v>0</v>
      </c>
      <c r="O5" s="34">
        <f t="shared" si="0"/>
        <v>0</v>
      </c>
      <c r="P5" s="34">
        <f t="shared" si="0"/>
        <v>630552</v>
      </c>
      <c r="Q5" s="34">
        <f t="shared" si="0"/>
        <v>630552</v>
      </c>
      <c r="R5" s="34">
        <f t="shared" si="0"/>
        <v>630552</v>
      </c>
      <c r="S5" s="34">
        <f>SUM(G5:R5)</f>
        <v>1891656</v>
      </c>
      <c r="T5" s="35"/>
    </row>
    <row r="6" spans="2:21" s="36" customFormat="1">
      <c r="B6" s="37" t="s">
        <v>164</v>
      </c>
      <c r="C6" s="38" t="s">
        <v>165</v>
      </c>
      <c r="D6" s="39"/>
      <c r="E6" s="39"/>
      <c r="F6" s="39">
        <f>'4.Doanh thu'!E22</f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>
        <f t="shared" ref="S6:S52" si="1">SUM(G6:R6)</f>
        <v>0</v>
      </c>
      <c r="T6" s="40"/>
    </row>
    <row r="7" spans="2:21" s="36" customFormat="1">
      <c r="B7" s="37" t="s">
        <v>166</v>
      </c>
      <c r="C7" s="38" t="s">
        <v>167</v>
      </c>
      <c r="D7" s="39"/>
      <c r="E7" s="39"/>
      <c r="F7" s="39"/>
      <c r="G7" s="39">
        <f>'4.Doanh thu'!F99</f>
        <v>0</v>
      </c>
      <c r="H7" s="39">
        <f>'4.Doanh thu'!G99</f>
        <v>0</v>
      </c>
      <c r="I7" s="39">
        <f>'4.Doanh thu'!H99</f>
        <v>0</v>
      </c>
      <c r="J7" s="39">
        <f>'4.Doanh thu'!I99</f>
        <v>0</v>
      </c>
      <c r="K7" s="39">
        <f>'4.Doanh thu'!J99</f>
        <v>0</v>
      </c>
      <c r="L7" s="39">
        <f>'4.Doanh thu'!K99</f>
        <v>0</v>
      </c>
      <c r="M7" s="39">
        <f>'4.Doanh thu'!L99</f>
        <v>0</v>
      </c>
      <c r="N7" s="39">
        <f>'4.Doanh thu'!M99</f>
        <v>0</v>
      </c>
      <c r="O7" s="39">
        <f>'4.Doanh thu'!N99</f>
        <v>0</v>
      </c>
      <c r="P7" s="39">
        <f>'4.Doanh thu'!O99</f>
        <v>630552</v>
      </c>
      <c r="Q7" s="39">
        <f>'4.Doanh thu'!P99</f>
        <v>630552</v>
      </c>
      <c r="R7" s="39">
        <f>'4.Doanh thu'!Q99</f>
        <v>630552</v>
      </c>
      <c r="S7" s="39">
        <f t="shared" si="1"/>
        <v>1891656</v>
      </c>
      <c r="T7" s="40"/>
    </row>
    <row r="8" spans="2:21" s="36" customFormat="1">
      <c r="B8" s="37" t="s">
        <v>168</v>
      </c>
      <c r="C8" s="38" t="s">
        <v>169</v>
      </c>
      <c r="D8" s="39"/>
      <c r="E8" s="39"/>
      <c r="F8" s="39">
        <f>'4.Doanh thu'!AF161</f>
        <v>233413</v>
      </c>
      <c r="G8" s="39">
        <f>'4.Doanh thu'!F161</f>
        <v>0</v>
      </c>
      <c r="H8" s="39">
        <f>'4.Doanh thu'!G161</f>
        <v>0</v>
      </c>
      <c r="I8" s="39">
        <f>'4.Doanh thu'!H161</f>
        <v>0</v>
      </c>
      <c r="J8" s="39">
        <f>'4.Doanh thu'!I161</f>
        <v>0</v>
      </c>
      <c r="K8" s="39">
        <f>'4.Doanh thu'!J161</f>
        <v>0</v>
      </c>
      <c r="L8" s="39">
        <f>'4.Doanh thu'!K161</f>
        <v>0</v>
      </c>
      <c r="M8" s="39">
        <f>'4.Doanh thu'!L161</f>
        <v>0</v>
      </c>
      <c r="N8" s="39">
        <f>'4.Doanh thu'!M161</f>
        <v>0</v>
      </c>
      <c r="O8" s="39">
        <f>'4.Doanh thu'!N161</f>
        <v>0</v>
      </c>
      <c r="P8" s="39">
        <f>'4.Doanh thu'!O161</f>
        <v>0</v>
      </c>
      <c r="Q8" s="39">
        <f>'4.Doanh thu'!P161</f>
        <v>0</v>
      </c>
      <c r="R8" s="39">
        <f>'4.Doanh thu'!Q161</f>
        <v>0</v>
      </c>
      <c r="S8" s="39">
        <f t="shared" si="1"/>
        <v>0</v>
      </c>
      <c r="T8" s="40"/>
    </row>
    <row r="9" spans="2:21" s="41" customFormat="1">
      <c r="B9" s="69">
        <v>2</v>
      </c>
      <c r="C9" s="70" t="s">
        <v>170</v>
      </c>
      <c r="D9" s="71"/>
      <c r="E9" s="71"/>
      <c r="F9" s="71">
        <f>F10+F11+F12+F13</f>
        <v>2969496970</v>
      </c>
      <c r="G9" s="71">
        <f>SUM(G10:G13)</f>
        <v>0</v>
      </c>
      <c r="H9" s="71">
        <f t="shared" ref="H9:R9" si="2">SUM(H10:H13)</f>
        <v>0</v>
      </c>
      <c r="I9" s="71">
        <f t="shared" si="2"/>
        <v>0</v>
      </c>
      <c r="J9" s="71">
        <f t="shared" si="2"/>
        <v>0</v>
      </c>
      <c r="K9" s="71">
        <f t="shared" si="2"/>
        <v>0</v>
      </c>
      <c r="L9" s="71">
        <f t="shared" si="2"/>
        <v>0</v>
      </c>
      <c r="M9" s="71">
        <f t="shared" si="2"/>
        <v>0</v>
      </c>
      <c r="N9" s="71">
        <f t="shared" si="2"/>
        <v>0</v>
      </c>
      <c r="O9" s="71">
        <f t="shared" si="2"/>
        <v>0</v>
      </c>
      <c r="P9" s="71">
        <f t="shared" si="2"/>
        <v>10783110000</v>
      </c>
      <c r="Q9" s="71">
        <f t="shared" si="2"/>
        <v>10783110000</v>
      </c>
      <c r="R9" s="71">
        <f t="shared" si="2"/>
        <v>10783110000</v>
      </c>
      <c r="S9" s="71">
        <f t="shared" si="1"/>
        <v>32349330000</v>
      </c>
      <c r="U9" s="262"/>
    </row>
    <row r="10" spans="2:21" outlineLevel="1">
      <c r="B10" s="45" t="s">
        <v>171</v>
      </c>
      <c r="C10" s="38" t="s">
        <v>165</v>
      </c>
      <c r="D10" s="46"/>
      <c r="E10" s="46"/>
      <c r="F10" s="46">
        <f>'4.Doanh thu'!E60</f>
        <v>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>
        <f t="shared" si="1"/>
        <v>0</v>
      </c>
      <c r="U10" s="36"/>
    </row>
    <row r="11" spans="2:21" outlineLevel="1">
      <c r="B11" s="45" t="s">
        <v>172</v>
      </c>
      <c r="C11" s="38" t="s">
        <v>167</v>
      </c>
      <c r="D11" s="46"/>
      <c r="E11" s="46"/>
      <c r="F11" s="46"/>
      <c r="G11" s="46">
        <f>'4.Doanh thu'!F157</f>
        <v>0</v>
      </c>
      <c r="H11" s="46">
        <f>'4.Doanh thu'!G157</f>
        <v>0</v>
      </c>
      <c r="I11" s="46">
        <f>'4.Doanh thu'!H157</f>
        <v>0</v>
      </c>
      <c r="J11" s="46">
        <f>'4.Doanh thu'!I157</f>
        <v>0</v>
      </c>
      <c r="K11" s="46">
        <f>'4.Doanh thu'!J157</f>
        <v>0</v>
      </c>
      <c r="L11" s="46">
        <f>'4.Doanh thu'!K157</f>
        <v>0</v>
      </c>
      <c r="M11" s="46">
        <f>'4.Doanh thu'!L157</f>
        <v>0</v>
      </c>
      <c r="N11" s="46">
        <f>'4.Doanh thu'!M157</f>
        <v>0</v>
      </c>
      <c r="O11" s="46">
        <f>'4.Doanh thu'!N157</f>
        <v>0</v>
      </c>
      <c r="P11" s="46">
        <f>'4.Doanh thu'!O157</f>
        <v>10783110000</v>
      </c>
      <c r="Q11" s="46">
        <f>'4.Doanh thu'!P157</f>
        <v>10783110000</v>
      </c>
      <c r="R11" s="46">
        <f>'4.Doanh thu'!Q157</f>
        <v>10783110000</v>
      </c>
      <c r="S11" s="46">
        <f t="shared" si="1"/>
        <v>32349330000</v>
      </c>
      <c r="U11" s="36"/>
    </row>
    <row r="12" spans="2:21" outlineLevel="1">
      <c r="B12" s="45" t="s">
        <v>173</v>
      </c>
      <c r="C12" s="38" t="s">
        <v>169</v>
      </c>
      <c r="D12" s="46"/>
      <c r="E12" s="46"/>
      <c r="F12" s="46">
        <f>'4.Doanh thu'!AF163</f>
        <v>2969496970</v>
      </c>
      <c r="G12" s="46">
        <f>'4.Doanh thu'!F163</f>
        <v>0</v>
      </c>
      <c r="H12" s="46">
        <f>'4.Doanh thu'!G163</f>
        <v>0</v>
      </c>
      <c r="I12" s="46">
        <f>'4.Doanh thu'!H163</f>
        <v>0</v>
      </c>
      <c r="J12" s="46">
        <f>'4.Doanh thu'!I163</f>
        <v>0</v>
      </c>
      <c r="K12" s="46">
        <f>'4.Doanh thu'!J163</f>
        <v>0</v>
      </c>
      <c r="L12" s="46">
        <f>'4.Doanh thu'!K163</f>
        <v>0</v>
      </c>
      <c r="M12" s="46">
        <f>'4.Doanh thu'!L163</f>
        <v>0</v>
      </c>
      <c r="N12" s="46">
        <f>'4.Doanh thu'!M163</f>
        <v>0</v>
      </c>
      <c r="O12" s="46">
        <f>'4.Doanh thu'!N163</f>
        <v>0</v>
      </c>
      <c r="P12" s="46">
        <f>'4.Doanh thu'!O163</f>
        <v>0</v>
      </c>
      <c r="Q12" s="46">
        <f>'4.Doanh thu'!P163</f>
        <v>0</v>
      </c>
      <c r="R12" s="46">
        <f>'4.Doanh thu'!Q163</f>
        <v>0</v>
      </c>
      <c r="S12" s="46">
        <f t="shared" si="1"/>
        <v>0</v>
      </c>
      <c r="U12" s="36"/>
    </row>
    <row r="13" spans="2:21" outlineLevel="1">
      <c r="B13" s="45" t="s">
        <v>174</v>
      </c>
      <c r="C13" s="47" t="s">
        <v>175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>
        <f t="shared" si="1"/>
        <v>0</v>
      </c>
      <c r="U13" s="36"/>
    </row>
    <row r="14" spans="2:21" s="41" customFormat="1">
      <c r="B14" s="42">
        <v>3</v>
      </c>
      <c r="C14" s="43" t="s">
        <v>176</v>
      </c>
      <c r="D14" s="44"/>
      <c r="E14" s="44"/>
      <c r="F14" s="44">
        <f>F15+F23</f>
        <v>3734898289.880785</v>
      </c>
      <c r="G14" s="44">
        <f t="shared" ref="G14:R14" si="3">G15+G23</f>
        <v>0</v>
      </c>
      <c r="H14" s="44">
        <f t="shared" si="3"/>
        <v>0</v>
      </c>
      <c r="I14" s="44">
        <f t="shared" si="3"/>
        <v>0</v>
      </c>
      <c r="J14" s="44">
        <f t="shared" si="3"/>
        <v>0</v>
      </c>
      <c r="K14" s="44">
        <f t="shared" si="3"/>
        <v>0</v>
      </c>
      <c r="L14" s="44">
        <f t="shared" si="3"/>
        <v>0</v>
      </c>
      <c r="M14" s="44">
        <f t="shared" si="3"/>
        <v>0</v>
      </c>
      <c r="N14" s="44">
        <f t="shared" si="3"/>
        <v>0</v>
      </c>
      <c r="O14" s="44">
        <f t="shared" si="3"/>
        <v>0</v>
      </c>
      <c r="P14" s="44">
        <f t="shared" si="3"/>
        <v>7417829875.9243202</v>
      </c>
      <c r="Q14" s="44">
        <f t="shared" si="3"/>
        <v>7417829875.9243202</v>
      </c>
      <c r="R14" s="44">
        <f t="shared" si="3"/>
        <v>7417829875.9243202</v>
      </c>
      <c r="S14" s="44">
        <f t="shared" si="1"/>
        <v>22253489627.772961</v>
      </c>
      <c r="U14" s="36"/>
    </row>
    <row r="15" spans="2:21" s="41" customFormat="1">
      <c r="B15" s="48">
        <v>3.1</v>
      </c>
      <c r="C15" s="49" t="s">
        <v>177</v>
      </c>
      <c r="D15" s="44"/>
      <c r="E15" s="44"/>
      <c r="F15" s="44">
        <f>F16+F20+F21+F22</f>
        <v>3703967057</v>
      </c>
      <c r="G15" s="44">
        <f t="shared" ref="G15:R15" si="4">G16+G20+G21+G22</f>
        <v>0</v>
      </c>
      <c r="H15" s="44">
        <f t="shared" si="4"/>
        <v>0</v>
      </c>
      <c r="I15" s="44">
        <f t="shared" si="4"/>
        <v>0</v>
      </c>
      <c r="J15" s="44">
        <f t="shared" si="4"/>
        <v>0</v>
      </c>
      <c r="K15" s="44">
        <f t="shared" si="4"/>
        <v>0</v>
      </c>
      <c r="L15" s="44">
        <f t="shared" si="4"/>
        <v>0</v>
      </c>
      <c r="M15" s="44">
        <f t="shared" si="4"/>
        <v>0</v>
      </c>
      <c r="N15" s="44">
        <f t="shared" si="4"/>
        <v>0</v>
      </c>
      <c r="O15" s="44">
        <f t="shared" si="4"/>
        <v>0</v>
      </c>
      <c r="P15" s="44">
        <f t="shared" si="4"/>
        <v>7223409675.9243202</v>
      </c>
      <c r="Q15" s="44">
        <f t="shared" si="4"/>
        <v>7223409675.9243202</v>
      </c>
      <c r="R15" s="44">
        <f t="shared" si="4"/>
        <v>7223409675.9243202</v>
      </c>
      <c r="S15" s="44">
        <f t="shared" si="1"/>
        <v>21670229027.772961</v>
      </c>
      <c r="U15" s="36"/>
    </row>
    <row r="16" spans="2:21">
      <c r="B16" s="50" t="s">
        <v>178</v>
      </c>
      <c r="C16" s="51" t="s">
        <v>179</v>
      </c>
      <c r="D16" s="46"/>
      <c r="E16" s="46"/>
      <c r="F16" s="46">
        <v>3557818057</v>
      </c>
      <c r="G16" s="46">
        <f>'3.Thanh pham'!F102*'1.NVL Chai'!H34</f>
        <v>0</v>
      </c>
      <c r="H16" s="46">
        <f>'3.Thanh pham'!G102*'1.NVL Chai'!I34</f>
        <v>0</v>
      </c>
      <c r="I16" s="46">
        <f>'3.Thanh pham'!H102*'1.NVL Chai'!J34</f>
        <v>0</v>
      </c>
      <c r="J16" s="46">
        <f>'3.Thanh pham'!I102*'1.NVL Chai'!K34</f>
        <v>0</v>
      </c>
      <c r="K16" s="46">
        <f>'3.Thanh pham'!J102*'1.NVL Chai'!L34</f>
        <v>0</v>
      </c>
      <c r="L16" s="46">
        <f>'3.Thanh pham'!K102*'1.NVL Chai'!M34</f>
        <v>0</v>
      </c>
      <c r="M16" s="46">
        <f>'3.Thanh pham'!L102*'1.NVL Chai'!N34</f>
        <v>0</v>
      </c>
      <c r="N16" s="46">
        <f>'3.Thanh pham'!M102*'1.NVL Chai'!O34</f>
        <v>0</v>
      </c>
      <c r="O16" s="46">
        <f>'3.Thanh pham'!N102*'1.NVL Chai'!P34</f>
        <v>0</v>
      </c>
      <c r="P16" s="46">
        <f>'3.Thanh pham'!O102*'1.NVL Chai'!Q34</f>
        <v>6708000000</v>
      </c>
      <c r="Q16" s="46">
        <f>'3.Thanh pham'!P102*'1.NVL Chai'!R34</f>
        <v>6708000000</v>
      </c>
      <c r="R16" s="46">
        <f>'3.Thanh pham'!Q102*'1.NVL Chai'!S34</f>
        <v>6708000000</v>
      </c>
      <c r="S16" s="46">
        <f t="shared" si="1"/>
        <v>20124000000</v>
      </c>
      <c r="T16" s="52"/>
      <c r="U16" s="262"/>
    </row>
    <row r="17" spans="2:21" s="54" customFormat="1" outlineLevel="1">
      <c r="B17" s="55" t="s">
        <v>180</v>
      </c>
      <c r="C17" s="56" t="s">
        <v>181</v>
      </c>
      <c r="D17" s="57"/>
      <c r="E17" s="57"/>
      <c r="F17" s="57">
        <f>'1.NVL Chai'!G43</f>
        <v>0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>
        <f>SUM(G17:R17)</f>
        <v>0</v>
      </c>
      <c r="T17" s="122"/>
      <c r="U17" s="262"/>
    </row>
    <row r="18" spans="2:21" s="54" customFormat="1" outlineLevel="1">
      <c r="B18" s="55"/>
      <c r="C18" s="56" t="s">
        <v>182</v>
      </c>
      <c r="D18" s="57"/>
      <c r="E18" s="57"/>
      <c r="F18" s="57"/>
      <c r="G18" s="57">
        <f>'1.NVL Chai'!H34*'3.Thanh pham'!F192</f>
        <v>0</v>
      </c>
      <c r="H18" s="57">
        <f>'1.NVL Chai'!I34*'3.Thanh pham'!G192</f>
        <v>0</v>
      </c>
      <c r="I18" s="57">
        <f>'1.NVL Chai'!J34*'3.Thanh pham'!H192</f>
        <v>0</v>
      </c>
      <c r="J18" s="57">
        <f>'1.NVL Chai'!K34*'3.Thanh pham'!I192</f>
        <v>0</v>
      </c>
      <c r="K18" s="57">
        <f>'1.NVL Chai'!L34*'3.Thanh pham'!J192</f>
        <v>0</v>
      </c>
      <c r="L18" s="57">
        <f>'1.NVL Chai'!M34*'3.Thanh pham'!K192</f>
        <v>0</v>
      </c>
      <c r="M18" s="57">
        <f>'1.NVL Chai'!N34*'3.Thanh pham'!L192</f>
        <v>0</v>
      </c>
      <c r="N18" s="57">
        <f>'1.NVL Chai'!O34*'3.Thanh pham'!M192</f>
        <v>0</v>
      </c>
      <c r="O18" s="57">
        <f>'1.NVL Chai'!P34*'3.Thanh pham'!N192</f>
        <v>0</v>
      </c>
      <c r="P18" s="57">
        <f>'1.NVL Chai'!Q34*'3.Thanh pham'!O192</f>
        <v>402480000</v>
      </c>
      <c r="Q18" s="57">
        <f>'1.NVL Chai'!R34*'3.Thanh pham'!P192</f>
        <v>402480000</v>
      </c>
      <c r="R18" s="57">
        <f>'1.NVL Chai'!S34*'3.Thanh pham'!Q192</f>
        <v>402480000</v>
      </c>
      <c r="S18" s="57">
        <f>SUM(G18:R18)</f>
        <v>1207440000</v>
      </c>
      <c r="T18" s="58"/>
      <c r="U18" s="263"/>
    </row>
    <row r="19" spans="2:21" s="82" customFormat="1">
      <c r="B19" s="83" t="s">
        <v>183</v>
      </c>
      <c r="C19" s="80" t="s">
        <v>184</v>
      </c>
      <c r="D19" s="81"/>
      <c r="E19" s="81"/>
      <c r="F19" s="545">
        <f t="shared" ref="F19:S19" si="5">IFERROR(F18/F$9,0)</f>
        <v>0</v>
      </c>
      <c r="G19" s="545">
        <f t="shared" si="5"/>
        <v>0</v>
      </c>
      <c r="H19" s="545">
        <f t="shared" si="5"/>
        <v>0</v>
      </c>
      <c r="I19" s="545">
        <f t="shared" si="5"/>
        <v>0</v>
      </c>
      <c r="J19" s="545">
        <f t="shared" si="5"/>
        <v>0</v>
      </c>
      <c r="K19" s="545">
        <f t="shared" si="5"/>
        <v>0</v>
      </c>
      <c r="L19" s="545">
        <f t="shared" si="5"/>
        <v>0</v>
      </c>
      <c r="M19" s="545">
        <f t="shared" si="5"/>
        <v>0</v>
      </c>
      <c r="N19" s="545">
        <f t="shared" si="5"/>
        <v>0</v>
      </c>
      <c r="O19" s="545">
        <f t="shared" si="5"/>
        <v>0</v>
      </c>
      <c r="P19" s="545">
        <f t="shared" si="5"/>
        <v>3.7325038880248837E-2</v>
      </c>
      <c r="Q19" s="545">
        <f t="shared" si="5"/>
        <v>3.7325038880248837E-2</v>
      </c>
      <c r="R19" s="545">
        <f t="shared" si="5"/>
        <v>3.7325038880248837E-2</v>
      </c>
      <c r="S19" s="545">
        <f t="shared" si="5"/>
        <v>3.7325038880248837E-2</v>
      </c>
    </row>
    <row r="20" spans="2:21">
      <c r="B20" s="55" t="s">
        <v>185</v>
      </c>
      <c r="C20" s="51" t="s">
        <v>186</v>
      </c>
      <c r="D20" s="46"/>
      <c r="E20" s="46"/>
      <c r="F20" s="46"/>
      <c r="G20" s="46">
        <f>SUM(CPSX!K119:K125)</f>
        <v>0</v>
      </c>
      <c r="H20" s="46">
        <f>SUM(CPSX!L119:L125)</f>
        <v>0</v>
      </c>
      <c r="I20" s="46">
        <f>SUM(CPSX!M119:M125)</f>
        <v>0</v>
      </c>
      <c r="J20" s="46">
        <f>SUM(CPSX!N119:N125)</f>
        <v>0</v>
      </c>
      <c r="K20" s="46">
        <f>SUM(CPSX!O119:O125)</f>
        <v>0</v>
      </c>
      <c r="L20" s="46">
        <f>SUM(CPSX!P119:P125)</f>
        <v>0</v>
      </c>
      <c r="M20" s="46">
        <f>SUM(CPSX!Q119:Q125)</f>
        <v>0</v>
      </c>
      <c r="N20" s="46">
        <f>SUM(CPSX!R119:R125)</f>
        <v>0</v>
      </c>
      <c r="O20" s="46">
        <f>SUM(CPSX!S119:S125)</f>
        <v>0</v>
      </c>
      <c r="P20" s="46">
        <f>SUM(CPSX!T119:T125)</f>
        <v>270753263.92431986</v>
      </c>
      <c r="Q20" s="46">
        <f>SUM(CPSX!U119:U125)</f>
        <v>270753263.92431986</v>
      </c>
      <c r="R20" s="46">
        <f>SUM(CPSX!V119:V125)</f>
        <v>270753263.92431986</v>
      </c>
      <c r="S20" s="46">
        <f t="shared" si="1"/>
        <v>812259791.77295959</v>
      </c>
      <c r="T20" s="52"/>
      <c r="U20" s="541"/>
    </row>
    <row r="21" spans="2:21">
      <c r="B21" s="55" t="s">
        <v>187</v>
      </c>
      <c r="C21" s="51" t="s">
        <v>188</v>
      </c>
      <c r="D21" s="46"/>
      <c r="E21" s="46"/>
      <c r="F21" s="46">
        <f>SUM(CPSX!AK118)</f>
        <v>86149000</v>
      </c>
      <c r="G21" s="46">
        <f>CPSX!K118</f>
        <v>0</v>
      </c>
      <c r="H21" s="46">
        <f>CPSX!L118</f>
        <v>0</v>
      </c>
      <c r="I21" s="46">
        <f>CPSX!M118</f>
        <v>0</v>
      </c>
      <c r="J21" s="46">
        <f>CPSX!N118</f>
        <v>0</v>
      </c>
      <c r="K21" s="46">
        <f>CPSX!O118</f>
        <v>0</v>
      </c>
      <c r="L21" s="46">
        <f>CPSX!P118</f>
        <v>0</v>
      </c>
      <c r="M21" s="46">
        <f>CPSX!Q118</f>
        <v>0</v>
      </c>
      <c r="N21" s="46">
        <f>CPSX!R118</f>
        <v>0</v>
      </c>
      <c r="O21" s="46">
        <f>CPSX!S118</f>
        <v>0</v>
      </c>
      <c r="P21" s="46">
        <f>CPSX!T118</f>
        <v>172954600</v>
      </c>
      <c r="Q21" s="46">
        <f>CPSX!U118</f>
        <v>172954600</v>
      </c>
      <c r="R21" s="46">
        <f>CPSX!V118</f>
        <v>172954600</v>
      </c>
      <c r="S21" s="46">
        <f t="shared" si="1"/>
        <v>518863800</v>
      </c>
      <c r="T21" s="52"/>
      <c r="U21" s="541"/>
    </row>
    <row r="22" spans="2:21">
      <c r="B22" s="55" t="s">
        <v>189</v>
      </c>
      <c r="C22" s="51" t="s">
        <v>190</v>
      </c>
      <c r="D22" s="46"/>
      <c r="E22" s="46"/>
      <c r="F22" s="46">
        <f>SUM(CPSX!AK106:AK116)</f>
        <v>60000000</v>
      </c>
      <c r="G22" s="46">
        <f>SUM(CPSX!K106:K115)</f>
        <v>0</v>
      </c>
      <c r="H22" s="46">
        <f>SUM(CPSX!L106:L115)</f>
        <v>0</v>
      </c>
      <c r="I22" s="46">
        <f>SUM(CPSX!M106:M115)</f>
        <v>0</v>
      </c>
      <c r="J22" s="46">
        <f>SUM(CPSX!N106:N115)</f>
        <v>0</v>
      </c>
      <c r="K22" s="46">
        <f>SUM(CPSX!O106:O115)</f>
        <v>0</v>
      </c>
      <c r="L22" s="46">
        <f>SUM(CPSX!P106:P115)</f>
        <v>0</v>
      </c>
      <c r="M22" s="46">
        <f>SUM(CPSX!Q106:Q115)</f>
        <v>0</v>
      </c>
      <c r="N22" s="46">
        <f>SUM(CPSX!R106:R115)</f>
        <v>0</v>
      </c>
      <c r="O22" s="46">
        <f>SUM(CPSX!S106:S115)</f>
        <v>0</v>
      </c>
      <c r="P22" s="46">
        <f>SUM(CPSX!T106:T115)</f>
        <v>71701812</v>
      </c>
      <c r="Q22" s="46">
        <f>SUM(CPSX!U106:U115)</f>
        <v>71701812</v>
      </c>
      <c r="R22" s="46">
        <f>SUM(CPSX!V106:V115)</f>
        <v>71701812</v>
      </c>
      <c r="S22" s="46">
        <f t="shared" si="1"/>
        <v>215105436</v>
      </c>
      <c r="T22" s="52"/>
      <c r="U22" s="541"/>
    </row>
    <row r="23" spans="2:21" s="41" customFormat="1">
      <c r="B23" s="48">
        <v>3.2</v>
      </c>
      <c r="C23" s="49" t="s">
        <v>191</v>
      </c>
      <c r="D23" s="44"/>
      <c r="E23" s="44"/>
      <c r="F23" s="44">
        <f>F24</f>
        <v>30931232.880784858</v>
      </c>
      <c r="G23" s="44">
        <f t="shared" ref="G23:R23" si="6">G24</f>
        <v>0</v>
      </c>
      <c r="H23" s="44">
        <f t="shared" si="6"/>
        <v>0</v>
      </c>
      <c r="I23" s="44">
        <f t="shared" si="6"/>
        <v>0</v>
      </c>
      <c r="J23" s="44">
        <f t="shared" si="6"/>
        <v>0</v>
      </c>
      <c r="K23" s="44">
        <f t="shared" si="6"/>
        <v>0</v>
      </c>
      <c r="L23" s="44">
        <f t="shared" si="6"/>
        <v>0</v>
      </c>
      <c r="M23" s="44">
        <f t="shared" si="6"/>
        <v>0</v>
      </c>
      <c r="N23" s="44">
        <f t="shared" si="6"/>
        <v>0</v>
      </c>
      <c r="O23" s="44">
        <f t="shared" si="6"/>
        <v>0</v>
      </c>
      <c r="P23" s="44">
        <f t="shared" si="6"/>
        <v>194420200</v>
      </c>
      <c r="Q23" s="44">
        <f t="shared" si="6"/>
        <v>194420200</v>
      </c>
      <c r="R23" s="44">
        <f t="shared" si="6"/>
        <v>194420200</v>
      </c>
      <c r="S23" s="44">
        <f t="shared" si="1"/>
        <v>583260600</v>
      </c>
      <c r="T23" s="52"/>
      <c r="U23" s="262"/>
    </row>
    <row r="24" spans="2:21" outlineLevel="1" collapsed="1">
      <c r="B24" s="50"/>
      <c r="C24" s="51" t="s">
        <v>192</v>
      </c>
      <c r="D24" s="46"/>
      <c r="E24" s="46"/>
      <c r="F24" s="46">
        <f>SUM(CPBH!AK14)</f>
        <v>30931232.880784858</v>
      </c>
      <c r="G24" s="46">
        <f>CPBH!K7</f>
        <v>0</v>
      </c>
      <c r="H24" s="46">
        <f>CPBH!L7</f>
        <v>0</v>
      </c>
      <c r="I24" s="46">
        <f>CPBH!M7</f>
        <v>0</v>
      </c>
      <c r="J24" s="46">
        <f>CPBH!N7</f>
        <v>0</v>
      </c>
      <c r="K24" s="46">
        <f>CPBH!O7</f>
        <v>0</v>
      </c>
      <c r="L24" s="46">
        <f>CPBH!P7</f>
        <v>0</v>
      </c>
      <c r="M24" s="46">
        <f>CPBH!Q7</f>
        <v>0</v>
      </c>
      <c r="N24" s="46">
        <f>CPBH!R7</f>
        <v>0</v>
      </c>
      <c r="O24" s="46">
        <f>CPBH!S7</f>
        <v>0</v>
      </c>
      <c r="P24" s="46">
        <f>CPBH!T7</f>
        <v>194420200</v>
      </c>
      <c r="Q24" s="46">
        <f>CPBH!U7</f>
        <v>194420200</v>
      </c>
      <c r="R24" s="46">
        <f>CPBH!V7</f>
        <v>194420200</v>
      </c>
      <c r="S24" s="46">
        <f t="shared" si="1"/>
        <v>583260600</v>
      </c>
    </row>
    <row r="25" spans="2:21" s="41" customFormat="1">
      <c r="B25" s="69">
        <v>4</v>
      </c>
      <c r="C25" s="70" t="s">
        <v>193</v>
      </c>
      <c r="D25" s="71"/>
      <c r="E25" s="71"/>
      <c r="F25" s="71">
        <f>F9-F14</f>
        <v>-765401319.88078499</v>
      </c>
      <c r="G25" s="71">
        <f t="shared" ref="G25:R25" si="7">G9-G14</f>
        <v>0</v>
      </c>
      <c r="H25" s="71">
        <f t="shared" si="7"/>
        <v>0</v>
      </c>
      <c r="I25" s="71">
        <f t="shared" si="7"/>
        <v>0</v>
      </c>
      <c r="J25" s="71">
        <f t="shared" si="7"/>
        <v>0</v>
      </c>
      <c r="K25" s="71">
        <f t="shared" si="7"/>
        <v>0</v>
      </c>
      <c r="L25" s="71">
        <f t="shared" si="7"/>
        <v>0</v>
      </c>
      <c r="M25" s="71">
        <f t="shared" si="7"/>
        <v>0</v>
      </c>
      <c r="N25" s="71">
        <f t="shared" si="7"/>
        <v>0</v>
      </c>
      <c r="O25" s="71">
        <f t="shared" si="7"/>
        <v>0</v>
      </c>
      <c r="P25" s="71">
        <f t="shared" si="7"/>
        <v>3365280124.0756798</v>
      </c>
      <c r="Q25" s="71">
        <f t="shared" si="7"/>
        <v>3365280124.0756798</v>
      </c>
      <c r="R25" s="71">
        <f t="shared" si="7"/>
        <v>3365280124.0756798</v>
      </c>
      <c r="S25" s="71">
        <f t="shared" si="1"/>
        <v>10095840372.227039</v>
      </c>
    </row>
    <row r="26" spans="2:21" s="82" customFormat="1">
      <c r="B26" s="79" t="s">
        <v>194</v>
      </c>
      <c r="C26" s="80" t="s">
        <v>195</v>
      </c>
      <c r="D26" s="81"/>
      <c r="E26" s="81"/>
      <c r="F26" s="81">
        <f t="shared" ref="F26:S26" si="8">IFERROR(F25/F$9,0)</f>
        <v>-0.25775453809632443</v>
      </c>
      <c r="G26" s="86">
        <f t="shared" si="8"/>
        <v>0</v>
      </c>
      <c r="H26" s="86">
        <f t="shared" si="8"/>
        <v>0</v>
      </c>
      <c r="I26" s="86">
        <f t="shared" si="8"/>
        <v>0</v>
      </c>
      <c r="J26" s="86">
        <f t="shared" si="8"/>
        <v>0</v>
      </c>
      <c r="K26" s="86">
        <f t="shared" si="8"/>
        <v>0</v>
      </c>
      <c r="L26" s="86">
        <f t="shared" si="8"/>
        <v>0</v>
      </c>
      <c r="M26" s="86">
        <f t="shared" si="8"/>
        <v>0</v>
      </c>
      <c r="N26" s="86">
        <f t="shared" si="8"/>
        <v>0</v>
      </c>
      <c r="O26" s="86">
        <f t="shared" si="8"/>
        <v>0</v>
      </c>
      <c r="P26" s="86">
        <f t="shared" si="8"/>
        <v>0.31208808257317971</v>
      </c>
      <c r="Q26" s="86">
        <f t="shared" si="8"/>
        <v>0.31208808257317971</v>
      </c>
      <c r="R26" s="86">
        <f t="shared" si="8"/>
        <v>0.31208808257317971</v>
      </c>
      <c r="S26" s="86">
        <f t="shared" si="8"/>
        <v>0.31208808257317971</v>
      </c>
    </row>
    <row r="27" spans="2:21" s="41" customFormat="1">
      <c r="B27" s="48">
        <v>5</v>
      </c>
      <c r="C27" s="49" t="s">
        <v>196</v>
      </c>
      <c r="D27" s="44"/>
      <c r="E27" s="44"/>
      <c r="F27" s="44">
        <f>F28+F29+F30</f>
        <v>2927437824</v>
      </c>
      <c r="G27" s="44">
        <f t="shared" ref="G27:R27" si="9">G28+G29+G30</f>
        <v>230839676</v>
      </c>
      <c r="H27" s="44">
        <f t="shared" si="9"/>
        <v>230839676</v>
      </c>
      <c r="I27" s="44">
        <f t="shared" si="9"/>
        <v>230839676</v>
      </c>
      <c r="J27" s="44">
        <f t="shared" si="9"/>
        <v>230839676</v>
      </c>
      <c r="K27" s="44">
        <f t="shared" si="9"/>
        <v>230839676</v>
      </c>
      <c r="L27" s="44">
        <f t="shared" si="9"/>
        <v>230839676</v>
      </c>
      <c r="M27" s="44">
        <f t="shared" si="9"/>
        <v>230839676</v>
      </c>
      <c r="N27" s="44">
        <f t="shared" si="9"/>
        <v>230839676</v>
      </c>
      <c r="O27" s="44">
        <f t="shared" si="9"/>
        <v>230839676</v>
      </c>
      <c r="P27" s="44">
        <f t="shared" si="9"/>
        <v>246268076</v>
      </c>
      <c r="Q27" s="44">
        <f t="shared" si="9"/>
        <v>246268076</v>
      </c>
      <c r="R27" s="44">
        <f t="shared" si="9"/>
        <v>246268076</v>
      </c>
      <c r="S27" s="44">
        <f t="shared" si="1"/>
        <v>2816361312</v>
      </c>
      <c r="T27" s="53"/>
    </row>
    <row r="28" spans="2:21" collapsed="1">
      <c r="B28" s="50">
        <v>5.0999999999999996</v>
      </c>
      <c r="C28" s="47" t="s">
        <v>197</v>
      </c>
      <c r="D28" s="46"/>
      <c r="E28" s="46"/>
      <c r="F28" s="46">
        <f>SUM(CPSX!AK128:AK138)</f>
        <v>0</v>
      </c>
      <c r="G28" s="46">
        <f>CPSX!K128</f>
        <v>0</v>
      </c>
      <c r="H28" s="46">
        <f>CPSX!L128</f>
        <v>0</v>
      </c>
      <c r="I28" s="46">
        <f>CPSX!M128</f>
        <v>0</v>
      </c>
      <c r="J28" s="46">
        <f>CPSX!N128</f>
        <v>0</v>
      </c>
      <c r="K28" s="46">
        <f>CPSX!O128</f>
        <v>0</v>
      </c>
      <c r="L28" s="46">
        <f>CPSX!P128</f>
        <v>0</v>
      </c>
      <c r="M28" s="46">
        <f>CPSX!Q128</f>
        <v>0</v>
      </c>
      <c r="N28" s="46">
        <f>CPSX!R128</f>
        <v>0</v>
      </c>
      <c r="O28" s="46">
        <f>CPSX!S128</f>
        <v>0</v>
      </c>
      <c r="P28" s="46">
        <f>CPSX!T128</f>
        <v>0</v>
      </c>
      <c r="Q28" s="46">
        <f>CPSX!U128</f>
        <v>0</v>
      </c>
      <c r="R28" s="46">
        <f>CPSX!V128</f>
        <v>0</v>
      </c>
      <c r="S28" s="46">
        <f t="shared" si="1"/>
        <v>0</v>
      </c>
      <c r="T28" s="52"/>
    </row>
    <row r="29" spans="2:21" ht="17.45" customHeight="1">
      <c r="B29" s="50">
        <v>5.2</v>
      </c>
      <c r="C29" s="47" t="s">
        <v>132</v>
      </c>
      <c r="D29" s="46"/>
      <c r="E29" s="46"/>
      <c r="F29" s="46">
        <f>SUM(CPSX!AK144)</f>
        <v>2770076112</v>
      </c>
      <c r="G29" s="46">
        <f>CPSX!K144</f>
        <v>230839676</v>
      </c>
      <c r="H29" s="46">
        <f>CPSX!L144</f>
        <v>230839676</v>
      </c>
      <c r="I29" s="46">
        <f>CPSX!M144</f>
        <v>230839676</v>
      </c>
      <c r="J29" s="46">
        <f>CPSX!N144</f>
        <v>230839676</v>
      </c>
      <c r="K29" s="46">
        <f>CPSX!O144</f>
        <v>230839676</v>
      </c>
      <c r="L29" s="46">
        <f>CPSX!P144</f>
        <v>230839676</v>
      </c>
      <c r="M29" s="46">
        <f>CPSX!Q144</f>
        <v>230839676</v>
      </c>
      <c r="N29" s="46">
        <f>CPSX!R144</f>
        <v>230839676</v>
      </c>
      <c r="O29" s="46">
        <f>CPSX!S144</f>
        <v>230839676</v>
      </c>
      <c r="P29" s="46">
        <f>CPSX!T144</f>
        <v>230839676</v>
      </c>
      <c r="Q29" s="46">
        <f>CPSX!U144</f>
        <v>230839676</v>
      </c>
      <c r="R29" s="46">
        <f>CPSX!V144</f>
        <v>230839676</v>
      </c>
      <c r="S29" s="46">
        <f t="shared" si="1"/>
        <v>2770076112</v>
      </c>
      <c r="T29" s="52"/>
    </row>
    <row r="30" spans="2:21" ht="25.5">
      <c r="B30" s="50">
        <v>5.3</v>
      </c>
      <c r="C30" s="47" t="s">
        <v>198</v>
      </c>
      <c r="D30" s="46"/>
      <c r="E30" s="46"/>
      <c r="F30" s="46">
        <f>CPSX!AK127-SUM('KQKD HD'!F28,'KQKD HD'!F29,'KQKD HD'!F31)</f>
        <v>157361712</v>
      </c>
      <c r="G30" s="46">
        <f>CPSX!K127-'KQKD HD'!G28-'KQKD HD'!G29-G31</f>
        <v>0</v>
      </c>
      <c r="H30" s="46">
        <f>CPSX!L127-'KQKD HD'!H28-'KQKD HD'!H29-H31</f>
        <v>0</v>
      </c>
      <c r="I30" s="46">
        <f>CPSX!M127-'KQKD HD'!I28-'KQKD HD'!I29-I31</f>
        <v>0</v>
      </c>
      <c r="J30" s="46">
        <f>CPSX!N127-'KQKD HD'!J28-'KQKD HD'!J29-J31</f>
        <v>0</v>
      </c>
      <c r="K30" s="46">
        <f>CPSX!O127-'KQKD HD'!K28-'KQKD HD'!K29-K31</f>
        <v>0</v>
      </c>
      <c r="L30" s="46">
        <f>CPSX!P127-'KQKD HD'!L28-'KQKD HD'!L29-L31</f>
        <v>0</v>
      </c>
      <c r="M30" s="46">
        <f>CPSX!Q127-'KQKD HD'!M28-'KQKD HD'!M29-M31</f>
        <v>0</v>
      </c>
      <c r="N30" s="46">
        <f>CPSX!R127-'KQKD HD'!N28-'KQKD HD'!N29-N31</f>
        <v>0</v>
      </c>
      <c r="O30" s="46">
        <f>CPSX!S127-'KQKD HD'!O28-'KQKD HD'!O29-O31</f>
        <v>0</v>
      </c>
      <c r="P30" s="46">
        <f>CPSX!T127-'KQKD HD'!P28-'KQKD HD'!P29-P31</f>
        <v>15428400</v>
      </c>
      <c r="Q30" s="46">
        <f>CPSX!U127-'KQKD HD'!Q28-'KQKD HD'!Q29-Q31</f>
        <v>15428400</v>
      </c>
      <c r="R30" s="46">
        <f>CPSX!V127-'KQKD HD'!R28-'KQKD HD'!R29-R31</f>
        <v>15428400</v>
      </c>
      <c r="S30" s="46">
        <f t="shared" si="1"/>
        <v>46285200</v>
      </c>
      <c r="T30" s="52"/>
    </row>
    <row r="31" spans="2:21" s="41" customFormat="1">
      <c r="B31" s="48">
        <v>6</v>
      </c>
      <c r="C31" s="43" t="s">
        <v>199</v>
      </c>
      <c r="D31" s="44"/>
      <c r="E31" s="44"/>
      <c r="F31" s="44">
        <f>CPSX!AK155</f>
        <v>3462360432</v>
      </c>
      <c r="G31" s="44">
        <f>CPSX!K155</f>
        <v>233686918.13276589</v>
      </c>
      <c r="H31" s="44">
        <f>CPSX!L155</f>
        <v>233686918.13276589</v>
      </c>
      <c r="I31" s="44">
        <f>CPSX!M155</f>
        <v>233686918.13276589</v>
      </c>
      <c r="J31" s="44">
        <f>CPSX!N155</f>
        <v>233686918.13276589</v>
      </c>
      <c r="K31" s="44">
        <f>CPSX!O155</f>
        <v>233686918.13276589</v>
      </c>
      <c r="L31" s="44">
        <f>CPSX!P155</f>
        <v>233686918.13276589</v>
      </c>
      <c r="M31" s="44">
        <f>CPSX!Q155</f>
        <v>233686918.13276589</v>
      </c>
      <c r="N31" s="44">
        <f>CPSX!R155</f>
        <v>233686918.13276589</v>
      </c>
      <c r="O31" s="44">
        <f>CPSX!S155</f>
        <v>233686918.13276589</v>
      </c>
      <c r="P31" s="44">
        <f>CPSX!T155</f>
        <v>251048029.24387699</v>
      </c>
      <c r="Q31" s="44">
        <f>CPSX!U155</f>
        <v>251048029.24387699</v>
      </c>
      <c r="R31" s="44">
        <f>CPSX!V155</f>
        <v>251048029.24387699</v>
      </c>
      <c r="S31" s="44">
        <f t="shared" si="1"/>
        <v>2856326350.9265232</v>
      </c>
    </row>
    <row r="32" spans="2:21" s="41" customFormat="1" collapsed="1">
      <c r="B32" s="69">
        <v>7</v>
      </c>
      <c r="C32" s="70" t="s">
        <v>200</v>
      </c>
      <c r="D32" s="71"/>
      <c r="E32" s="71"/>
      <c r="F32" s="71">
        <f>F25-F27-F31</f>
        <v>-7155199575.880785</v>
      </c>
      <c r="G32" s="71">
        <f t="shared" ref="G32:R32" si="10">G25-G27-G31</f>
        <v>-464526594.13276589</v>
      </c>
      <c r="H32" s="71">
        <f t="shared" si="10"/>
        <v>-464526594.13276589</v>
      </c>
      <c r="I32" s="71">
        <f t="shared" si="10"/>
        <v>-464526594.13276589</v>
      </c>
      <c r="J32" s="71">
        <f t="shared" si="10"/>
        <v>-464526594.13276589</v>
      </c>
      <c r="K32" s="71">
        <f t="shared" si="10"/>
        <v>-464526594.13276589</v>
      </c>
      <c r="L32" s="71">
        <f t="shared" si="10"/>
        <v>-464526594.13276589</v>
      </c>
      <c r="M32" s="71">
        <f t="shared" si="10"/>
        <v>-464526594.13276589</v>
      </c>
      <c r="N32" s="71">
        <f t="shared" si="10"/>
        <v>-464526594.13276589</v>
      </c>
      <c r="O32" s="71">
        <f t="shared" si="10"/>
        <v>-464526594.13276589</v>
      </c>
      <c r="P32" s="71">
        <f t="shared" si="10"/>
        <v>2867964018.8318028</v>
      </c>
      <c r="Q32" s="71">
        <f t="shared" si="10"/>
        <v>2867964018.8318028</v>
      </c>
      <c r="R32" s="71">
        <f t="shared" si="10"/>
        <v>2867964018.8318028</v>
      </c>
      <c r="S32" s="71">
        <f t="shared" si="1"/>
        <v>4423152709.3005161</v>
      </c>
    </row>
    <row r="33" spans="2:22" s="82" customFormat="1">
      <c r="B33" s="79" t="s">
        <v>201</v>
      </c>
      <c r="C33" s="80" t="s">
        <v>202</v>
      </c>
      <c r="D33" s="81"/>
      <c r="E33" s="81"/>
      <c r="F33" s="81">
        <f t="shared" ref="F33:S33" si="11">IFERROR(F32/F$9,0)</f>
        <v>-2.4095662154795146</v>
      </c>
      <c r="G33" s="86">
        <f t="shared" si="11"/>
        <v>0</v>
      </c>
      <c r="H33" s="86">
        <f t="shared" si="11"/>
        <v>0</v>
      </c>
      <c r="I33" s="86">
        <f t="shared" si="11"/>
        <v>0</v>
      </c>
      <c r="J33" s="86">
        <f t="shared" si="11"/>
        <v>0</v>
      </c>
      <c r="K33" s="86">
        <f t="shared" si="11"/>
        <v>0</v>
      </c>
      <c r="L33" s="86">
        <f t="shared" si="11"/>
        <v>0</v>
      </c>
      <c r="M33" s="86">
        <f t="shared" si="11"/>
        <v>0</v>
      </c>
      <c r="N33" s="86">
        <f t="shared" si="11"/>
        <v>0</v>
      </c>
      <c r="O33" s="86">
        <f t="shared" si="11"/>
        <v>0</v>
      </c>
      <c r="P33" s="86">
        <f t="shared" si="11"/>
        <v>0.26596816862962569</v>
      </c>
      <c r="Q33" s="86">
        <f t="shared" si="11"/>
        <v>0.26596816862962569</v>
      </c>
      <c r="R33" s="86">
        <f t="shared" si="11"/>
        <v>0.26596816862962569</v>
      </c>
      <c r="S33" s="86">
        <f t="shared" si="11"/>
        <v>0.13673089084999646</v>
      </c>
    </row>
    <row r="34" spans="2:22" s="41" customFormat="1">
      <c r="B34" s="48">
        <v>8</v>
      </c>
      <c r="C34" s="43" t="s">
        <v>203</v>
      </c>
      <c r="D34" s="44"/>
      <c r="E34" s="44"/>
      <c r="F34" s="44">
        <f>F35+F36+F37</f>
        <v>0</v>
      </c>
      <c r="G34" s="44">
        <f t="shared" ref="G34:R34" si="12">G35+G36+G37</f>
        <v>0</v>
      </c>
      <c r="H34" s="44">
        <f t="shared" si="12"/>
        <v>0</v>
      </c>
      <c r="I34" s="44">
        <f t="shared" si="12"/>
        <v>0</v>
      </c>
      <c r="J34" s="44">
        <f t="shared" si="12"/>
        <v>0</v>
      </c>
      <c r="K34" s="44">
        <f t="shared" si="12"/>
        <v>0</v>
      </c>
      <c r="L34" s="44">
        <f t="shared" si="12"/>
        <v>0</v>
      </c>
      <c r="M34" s="44">
        <f t="shared" si="12"/>
        <v>0</v>
      </c>
      <c r="N34" s="44">
        <f t="shared" si="12"/>
        <v>0</v>
      </c>
      <c r="O34" s="44">
        <f t="shared" si="12"/>
        <v>0</v>
      </c>
      <c r="P34" s="44">
        <f t="shared" si="12"/>
        <v>0</v>
      </c>
      <c r="Q34" s="44">
        <f t="shared" si="12"/>
        <v>0</v>
      </c>
      <c r="R34" s="44">
        <f t="shared" si="12"/>
        <v>0</v>
      </c>
      <c r="S34" s="44">
        <f t="shared" si="1"/>
        <v>0</v>
      </c>
      <c r="U34" s="82"/>
      <c r="V34" s="82"/>
    </row>
    <row r="35" spans="2:22" outlineLevel="1" collapsed="1">
      <c r="B35" s="50">
        <v>8.1</v>
      </c>
      <c r="C35" s="47" t="s">
        <v>204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>
        <f t="shared" si="1"/>
        <v>0</v>
      </c>
      <c r="U35" s="82"/>
      <c r="V35" s="82"/>
    </row>
    <row r="36" spans="2:22" outlineLevel="1">
      <c r="B36" s="50">
        <v>8.1999999999999993</v>
      </c>
      <c r="C36" s="47" t="s">
        <v>205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>
        <f t="shared" si="1"/>
        <v>0</v>
      </c>
      <c r="U36" s="82"/>
      <c r="V36" s="82"/>
    </row>
    <row r="37" spans="2:22" outlineLevel="1">
      <c r="B37" s="50">
        <v>83</v>
      </c>
      <c r="C37" s="47" t="s">
        <v>206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>
        <f t="shared" si="1"/>
        <v>0</v>
      </c>
      <c r="U37" s="82"/>
      <c r="V37" s="82"/>
    </row>
    <row r="38" spans="2:22" s="41" customFormat="1">
      <c r="B38" s="48">
        <v>9</v>
      </c>
      <c r="C38" s="43" t="s">
        <v>207</v>
      </c>
      <c r="D38" s="44"/>
      <c r="E38" s="44"/>
      <c r="F38" s="44">
        <f>F39+F40+F41</f>
        <v>0</v>
      </c>
      <c r="G38" s="44">
        <f t="shared" ref="G38:R38" si="13">G39+G40+G41</f>
        <v>0</v>
      </c>
      <c r="H38" s="44">
        <f t="shared" si="13"/>
        <v>0</v>
      </c>
      <c r="I38" s="44">
        <f t="shared" si="13"/>
        <v>0</v>
      </c>
      <c r="J38" s="44">
        <f t="shared" si="13"/>
        <v>0</v>
      </c>
      <c r="K38" s="44">
        <f t="shared" si="13"/>
        <v>0</v>
      </c>
      <c r="L38" s="44">
        <f t="shared" si="13"/>
        <v>0</v>
      </c>
      <c r="M38" s="44">
        <f t="shared" si="13"/>
        <v>0</v>
      </c>
      <c r="N38" s="44">
        <f t="shared" si="13"/>
        <v>0</v>
      </c>
      <c r="O38" s="44">
        <f t="shared" si="13"/>
        <v>0</v>
      </c>
      <c r="P38" s="44">
        <f t="shared" si="13"/>
        <v>0</v>
      </c>
      <c r="Q38" s="44">
        <f t="shared" si="13"/>
        <v>0</v>
      </c>
      <c r="R38" s="44">
        <f t="shared" si="13"/>
        <v>0</v>
      </c>
      <c r="S38" s="44">
        <f t="shared" si="1"/>
        <v>0</v>
      </c>
      <c r="T38" s="52"/>
      <c r="U38" s="82"/>
      <c r="V38" s="82"/>
    </row>
    <row r="39" spans="2:22" collapsed="1">
      <c r="B39" s="50">
        <v>9.1</v>
      </c>
      <c r="C39" s="51" t="s">
        <v>204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>
        <f t="shared" si="1"/>
        <v>0</v>
      </c>
      <c r="T39" s="52"/>
      <c r="U39" s="82"/>
      <c r="V39" s="82"/>
    </row>
    <row r="40" spans="2:22">
      <c r="B40" s="50">
        <v>9.1999999999999993</v>
      </c>
      <c r="C40" s="51" t="s">
        <v>208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>
        <f t="shared" si="1"/>
        <v>0</v>
      </c>
      <c r="T40" s="52"/>
      <c r="U40" s="82"/>
      <c r="V40" s="82"/>
    </row>
    <row r="41" spans="2:22">
      <c r="B41" s="50">
        <v>9.3000000000000007</v>
      </c>
      <c r="C41" s="51" t="s">
        <v>206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>
        <f t="shared" si="1"/>
        <v>0</v>
      </c>
      <c r="T41" s="52"/>
      <c r="U41" s="82"/>
      <c r="V41" s="82"/>
    </row>
    <row r="42" spans="2:22" s="41" customFormat="1">
      <c r="B42" s="48">
        <v>10</v>
      </c>
      <c r="C42" s="49" t="s">
        <v>209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>
        <f t="shared" si="1"/>
        <v>0</v>
      </c>
      <c r="U42" s="225"/>
    </row>
    <row r="43" spans="2:22" s="41" customFormat="1" ht="25.5" collapsed="1">
      <c r="B43" s="69">
        <v>11</v>
      </c>
      <c r="C43" s="70" t="s">
        <v>210</v>
      </c>
      <c r="D43" s="71"/>
      <c r="E43" s="71"/>
      <c r="F43" s="71">
        <f>F32-F34-F38+F42</f>
        <v>-7155199575.880785</v>
      </c>
      <c r="G43" s="71">
        <f t="shared" ref="G43:R43" si="14">G32-G34-G38+G42</f>
        <v>-464526594.13276589</v>
      </c>
      <c r="H43" s="71">
        <f t="shared" si="14"/>
        <v>-464526594.13276589</v>
      </c>
      <c r="I43" s="71">
        <f t="shared" si="14"/>
        <v>-464526594.13276589</v>
      </c>
      <c r="J43" s="71">
        <f t="shared" si="14"/>
        <v>-464526594.13276589</v>
      </c>
      <c r="K43" s="71">
        <f t="shared" si="14"/>
        <v>-464526594.13276589</v>
      </c>
      <c r="L43" s="71">
        <f t="shared" si="14"/>
        <v>-464526594.13276589</v>
      </c>
      <c r="M43" s="71">
        <f t="shared" si="14"/>
        <v>-464526594.13276589</v>
      </c>
      <c r="N43" s="71">
        <f t="shared" si="14"/>
        <v>-464526594.13276589</v>
      </c>
      <c r="O43" s="71">
        <f t="shared" si="14"/>
        <v>-464526594.13276589</v>
      </c>
      <c r="P43" s="71">
        <f t="shared" si="14"/>
        <v>2867964018.8318028</v>
      </c>
      <c r="Q43" s="71">
        <f t="shared" si="14"/>
        <v>2867964018.8318028</v>
      </c>
      <c r="R43" s="71">
        <f t="shared" si="14"/>
        <v>2867964018.8318028</v>
      </c>
      <c r="S43" s="71">
        <f t="shared" si="1"/>
        <v>4423152709.3005161</v>
      </c>
    </row>
    <row r="44" spans="2:22" s="41" customFormat="1">
      <c r="B44" s="48">
        <v>12</v>
      </c>
      <c r="C44" s="49" t="s">
        <v>211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>
        <f t="shared" si="1"/>
        <v>0</v>
      </c>
      <c r="U44" s="225"/>
    </row>
    <row r="45" spans="2:22" s="41" customFormat="1">
      <c r="B45" s="48">
        <v>13</v>
      </c>
      <c r="C45" s="49" t="s">
        <v>212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>
        <f t="shared" si="1"/>
        <v>0</v>
      </c>
      <c r="U45" s="225"/>
    </row>
    <row r="46" spans="2:22" s="54" customFormat="1">
      <c r="B46" s="55">
        <v>13.1</v>
      </c>
      <c r="C46" s="56" t="s">
        <v>213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>
        <f t="shared" si="1"/>
        <v>0</v>
      </c>
    </row>
    <row r="47" spans="2:22" s="41" customFormat="1" collapsed="1">
      <c r="B47" s="69">
        <v>14</v>
      </c>
      <c r="C47" s="70" t="s">
        <v>214</v>
      </c>
      <c r="D47" s="71"/>
      <c r="E47" s="71"/>
      <c r="F47" s="71">
        <f>F43+F44-F45</f>
        <v>-7155199575.880785</v>
      </c>
      <c r="G47" s="71">
        <f t="shared" ref="G47:R47" si="15">G43+G44-G45</f>
        <v>-464526594.13276589</v>
      </c>
      <c r="H47" s="71">
        <f t="shared" si="15"/>
        <v>-464526594.13276589</v>
      </c>
      <c r="I47" s="71">
        <f t="shared" si="15"/>
        <v>-464526594.13276589</v>
      </c>
      <c r="J47" s="71">
        <f t="shared" si="15"/>
        <v>-464526594.13276589</v>
      </c>
      <c r="K47" s="71">
        <f t="shared" si="15"/>
        <v>-464526594.13276589</v>
      </c>
      <c r="L47" s="71">
        <f t="shared" si="15"/>
        <v>-464526594.13276589</v>
      </c>
      <c r="M47" s="71">
        <f t="shared" si="15"/>
        <v>-464526594.13276589</v>
      </c>
      <c r="N47" s="71">
        <f t="shared" si="15"/>
        <v>-464526594.13276589</v>
      </c>
      <c r="O47" s="71">
        <f t="shared" si="15"/>
        <v>-464526594.13276589</v>
      </c>
      <c r="P47" s="71">
        <f t="shared" si="15"/>
        <v>2867964018.8318028</v>
      </c>
      <c r="Q47" s="71">
        <f t="shared" si="15"/>
        <v>2867964018.8318028</v>
      </c>
      <c r="R47" s="71">
        <f t="shared" si="15"/>
        <v>2867964018.8318028</v>
      </c>
      <c r="S47" s="71">
        <f t="shared" si="1"/>
        <v>4423152709.3005161</v>
      </c>
    </row>
    <row r="48" spans="2:22">
      <c r="B48" s="50">
        <v>15</v>
      </c>
      <c r="C48" s="51" t="s">
        <v>215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>
        <f t="shared" si="1"/>
        <v>0</v>
      </c>
      <c r="U48" s="225"/>
    </row>
    <row r="49" spans="2:90" s="41" customFormat="1" collapsed="1">
      <c r="B49" s="69">
        <v>16</v>
      </c>
      <c r="C49" s="70" t="s">
        <v>216</v>
      </c>
      <c r="D49" s="71"/>
      <c r="E49" s="71"/>
      <c r="F49" s="71">
        <f>F47-F48</f>
        <v>-7155199575.880785</v>
      </c>
      <c r="G49" s="71">
        <f t="shared" ref="G49:R49" si="16">G47-G48</f>
        <v>-464526594.13276589</v>
      </c>
      <c r="H49" s="71">
        <f t="shared" si="16"/>
        <v>-464526594.13276589</v>
      </c>
      <c r="I49" s="71">
        <f t="shared" si="16"/>
        <v>-464526594.13276589</v>
      </c>
      <c r="J49" s="71">
        <f t="shared" si="16"/>
        <v>-464526594.13276589</v>
      </c>
      <c r="K49" s="71">
        <f t="shared" si="16"/>
        <v>-464526594.13276589</v>
      </c>
      <c r="L49" s="71">
        <f t="shared" si="16"/>
        <v>-464526594.13276589</v>
      </c>
      <c r="M49" s="71">
        <f t="shared" si="16"/>
        <v>-464526594.13276589</v>
      </c>
      <c r="N49" s="71">
        <f t="shared" si="16"/>
        <v>-464526594.13276589</v>
      </c>
      <c r="O49" s="71">
        <f t="shared" si="16"/>
        <v>-464526594.13276589</v>
      </c>
      <c r="P49" s="71">
        <f t="shared" si="16"/>
        <v>2867964018.8318028</v>
      </c>
      <c r="Q49" s="71">
        <f t="shared" si="16"/>
        <v>2867964018.8318028</v>
      </c>
      <c r="R49" s="71">
        <f t="shared" si="16"/>
        <v>2867964018.8318028</v>
      </c>
      <c r="S49" s="71">
        <f t="shared" si="1"/>
        <v>4423152709.3005161</v>
      </c>
    </row>
    <row r="50" spans="2:90" s="84" customFormat="1">
      <c r="B50" s="85" t="s">
        <v>217</v>
      </c>
      <c r="C50" s="80" t="s">
        <v>218</v>
      </c>
      <c r="D50" s="81"/>
      <c r="E50" s="81"/>
      <c r="F50" s="81">
        <f>IFERROR(F49/F$9,0)</f>
        <v>-2.4095662154795146</v>
      </c>
      <c r="G50" s="81">
        <f t="shared" ref="G50:S50" si="17">IFERROR(G49/G$9,0)</f>
        <v>0</v>
      </c>
      <c r="H50" s="81">
        <f t="shared" si="17"/>
        <v>0</v>
      </c>
      <c r="I50" s="81">
        <f t="shared" si="17"/>
        <v>0</v>
      </c>
      <c r="J50" s="81">
        <f t="shared" si="17"/>
        <v>0</v>
      </c>
      <c r="K50" s="81">
        <f t="shared" si="17"/>
        <v>0</v>
      </c>
      <c r="L50" s="81">
        <f t="shared" si="17"/>
        <v>0</v>
      </c>
      <c r="M50" s="81">
        <f t="shared" si="17"/>
        <v>0</v>
      </c>
      <c r="N50" s="81">
        <f t="shared" si="17"/>
        <v>0</v>
      </c>
      <c r="O50" s="81">
        <f t="shared" si="17"/>
        <v>0</v>
      </c>
      <c r="P50" s="81">
        <f t="shared" si="17"/>
        <v>0.26596816862962569</v>
      </c>
      <c r="Q50" s="81">
        <f t="shared" si="17"/>
        <v>0.26596816862962569</v>
      </c>
      <c r="R50" s="81">
        <f t="shared" si="17"/>
        <v>0.26596816862962569</v>
      </c>
      <c r="S50" s="81">
        <f t="shared" si="17"/>
        <v>0.13673089084999646</v>
      </c>
    </row>
    <row r="51" spans="2:90">
      <c r="B51" s="50">
        <v>17</v>
      </c>
      <c r="C51" s="51" t="s">
        <v>206</v>
      </c>
      <c r="D51" s="46"/>
      <c r="E51" s="46"/>
      <c r="F51" s="46">
        <f>F31+F37+F41</f>
        <v>3462360432</v>
      </c>
      <c r="G51" s="46">
        <f>G31+G37+G41</f>
        <v>233686918.13276589</v>
      </c>
      <c r="H51" s="46">
        <f>H31+H37+H41</f>
        <v>233686918.13276589</v>
      </c>
      <c r="I51" s="46">
        <f t="shared" ref="I51:R51" si="18">I31+I37+I41</f>
        <v>233686918.13276589</v>
      </c>
      <c r="J51" s="46">
        <f t="shared" si="18"/>
        <v>233686918.13276589</v>
      </c>
      <c r="K51" s="46">
        <f t="shared" si="18"/>
        <v>233686918.13276589</v>
      </c>
      <c r="L51" s="46">
        <f t="shared" si="18"/>
        <v>233686918.13276589</v>
      </c>
      <c r="M51" s="46">
        <f t="shared" si="18"/>
        <v>233686918.13276589</v>
      </c>
      <c r="N51" s="46">
        <f t="shared" si="18"/>
        <v>233686918.13276589</v>
      </c>
      <c r="O51" s="46">
        <f t="shared" si="18"/>
        <v>233686918.13276589</v>
      </c>
      <c r="P51" s="46">
        <f t="shared" si="18"/>
        <v>251048029.24387699</v>
      </c>
      <c r="Q51" s="46">
        <f t="shared" si="18"/>
        <v>251048029.24387699</v>
      </c>
      <c r="R51" s="46">
        <f t="shared" si="18"/>
        <v>251048029.24387699</v>
      </c>
      <c r="S51" s="46">
        <f t="shared" si="1"/>
        <v>2856326350.9265232</v>
      </c>
      <c r="CL51" s="23" t="s">
        <v>2109</v>
      </c>
    </row>
    <row r="52" spans="2:90" s="41" customFormat="1" ht="25.5" collapsed="1">
      <c r="B52" s="69">
        <v>18</v>
      </c>
      <c r="C52" s="70" t="s">
        <v>219</v>
      </c>
      <c r="D52" s="71"/>
      <c r="E52" s="71"/>
      <c r="F52" s="71">
        <f>F49+F51</f>
        <v>-3692839143.880785</v>
      </c>
      <c r="G52" s="71">
        <f t="shared" ref="G52:R52" si="19">G49+G51</f>
        <v>-230839676</v>
      </c>
      <c r="H52" s="71">
        <f t="shared" si="19"/>
        <v>-230839676</v>
      </c>
      <c r="I52" s="71">
        <f t="shared" si="19"/>
        <v>-230839676</v>
      </c>
      <c r="J52" s="71">
        <f t="shared" si="19"/>
        <v>-230839676</v>
      </c>
      <c r="K52" s="71">
        <f t="shared" si="19"/>
        <v>-230839676</v>
      </c>
      <c r="L52" s="71">
        <f t="shared" si="19"/>
        <v>-230839676</v>
      </c>
      <c r="M52" s="71">
        <f t="shared" si="19"/>
        <v>-230839676</v>
      </c>
      <c r="N52" s="71">
        <f t="shared" si="19"/>
        <v>-230839676</v>
      </c>
      <c r="O52" s="71">
        <f t="shared" si="19"/>
        <v>-230839676</v>
      </c>
      <c r="P52" s="71">
        <f t="shared" si="19"/>
        <v>3119012048.0756798</v>
      </c>
      <c r="Q52" s="71">
        <f t="shared" si="19"/>
        <v>3119012048.0756798</v>
      </c>
      <c r="R52" s="71">
        <f t="shared" si="19"/>
        <v>3119012048.0756798</v>
      </c>
      <c r="S52" s="71">
        <f t="shared" si="1"/>
        <v>7279479060.2270393</v>
      </c>
    </row>
    <row r="53" spans="2:90" s="84" customFormat="1">
      <c r="B53" s="85" t="s">
        <v>220</v>
      </c>
      <c r="C53" s="80" t="s">
        <v>221</v>
      </c>
      <c r="D53" s="86"/>
      <c r="E53" s="86"/>
      <c r="F53" s="81">
        <f>IFERROR(F52/F$9,0)</f>
        <v>-1.2435908105610174</v>
      </c>
      <c r="G53" s="86">
        <f t="shared" ref="G53:S53" si="20">IFERROR(G52/G$9,0)</f>
        <v>0</v>
      </c>
      <c r="H53" s="86">
        <f t="shared" si="20"/>
        <v>0</v>
      </c>
      <c r="I53" s="86">
        <f t="shared" si="20"/>
        <v>0</v>
      </c>
      <c r="J53" s="86">
        <f t="shared" si="20"/>
        <v>0</v>
      </c>
      <c r="K53" s="86">
        <f t="shared" si="20"/>
        <v>0</v>
      </c>
      <c r="L53" s="86">
        <f t="shared" si="20"/>
        <v>0</v>
      </c>
      <c r="M53" s="86">
        <f t="shared" si="20"/>
        <v>0</v>
      </c>
      <c r="N53" s="86">
        <f t="shared" si="20"/>
        <v>0</v>
      </c>
      <c r="O53" s="86">
        <f t="shared" si="20"/>
        <v>0</v>
      </c>
      <c r="P53" s="86">
        <f t="shared" si="20"/>
        <v>0.28924976635457489</v>
      </c>
      <c r="Q53" s="86">
        <f t="shared" si="20"/>
        <v>0.28924976635457489</v>
      </c>
      <c r="R53" s="86">
        <f t="shared" si="20"/>
        <v>0.28924976635457489</v>
      </c>
      <c r="S53" s="86">
        <f t="shared" si="20"/>
        <v>0.22502719716998898</v>
      </c>
    </row>
    <row r="54" spans="2:90" s="58" customFormat="1" collapsed="1">
      <c r="B54" s="59"/>
      <c r="C54" s="60"/>
      <c r="D54" s="144"/>
      <c r="E54" s="144"/>
      <c r="F54" s="61"/>
      <c r="G54" s="62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</row>
    <row r="56" spans="2:90" s="41" customFormat="1" ht="23.45" customHeight="1">
      <c r="B56" s="147"/>
      <c r="C56" s="65"/>
      <c r="D56" s="148"/>
      <c r="E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</row>
    <row r="57" spans="2:90">
      <c r="B57" s="18"/>
      <c r="D57" s="149"/>
      <c r="E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</row>
    <row r="58" spans="2:90" s="41" customFormat="1">
      <c r="B58" s="18"/>
      <c r="C58" s="64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</row>
    <row r="59" spans="2:90">
      <c r="B59" s="18"/>
      <c r="D59" s="27"/>
      <c r="E59" s="27"/>
      <c r="F59" s="27"/>
    </row>
    <row r="60" spans="2:90" s="41" customFormat="1">
      <c r="B60" s="147"/>
      <c r="C60" s="65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</row>
    <row r="61" spans="2:90">
      <c r="B61" s="18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</row>
    <row r="62" spans="2:90" s="41" customFormat="1">
      <c r="B62" s="18"/>
      <c r="C62" s="64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</row>
    <row r="63" spans="2:90">
      <c r="B63" s="18"/>
      <c r="D63" s="27"/>
      <c r="E63" s="27"/>
      <c r="F63" s="27"/>
    </row>
    <row r="65" spans="7:18" ht="25.15" customHeight="1">
      <c r="G65" s="18"/>
      <c r="H65" s="18"/>
      <c r="I65" s="18"/>
      <c r="J65" s="18"/>
      <c r="K65" s="18"/>
      <c r="L65" s="18"/>
      <c r="M65" s="123"/>
      <c r="N65" s="123"/>
      <c r="O65" s="123"/>
      <c r="P65" s="123"/>
      <c r="Q65" s="123"/>
      <c r="R65" s="123"/>
    </row>
    <row r="66" spans="7:18">
      <c r="G66" s="18"/>
      <c r="H66" s="18"/>
      <c r="I66" s="18"/>
      <c r="J66" s="18"/>
      <c r="K66" s="18"/>
      <c r="L66" s="18"/>
    </row>
  </sheetData>
  <conditionalFormatting sqref="B25:B63 T56:IV63">
    <cfRule type="containsText" dxfId="282" priority="12" operator="containsText" text="xxx">
      <formula>NOT(ISERROR(SEARCH("xxx",B25)))</formula>
    </cfRule>
  </conditionalFormatting>
  <conditionalFormatting sqref="B3:C3 U3:IV3 F3:F9 G4:Q4 V4:IV4 B5:C18 U5:IV55 B19:B22 C20:C22 E20:E53 B23:C24 G27:R27 S27:S32 B64:C65536 U64:IV65536 E64:S65536 E5:E18 E3 G50:S51 G5:S9 F28:R28 G29:R32">
    <cfRule type="containsText" dxfId="281" priority="16" operator="containsText" text="xxx">
      <formula>NOT(ISERROR(SEARCH("xxx",B3)))</formula>
    </cfRule>
  </conditionalFormatting>
  <conditionalFormatting sqref="C25:C53">
    <cfRule type="containsText" dxfId="280" priority="15" operator="containsText" text="xxx">
      <formula>NOT(ISERROR(SEARCH("xxx",C25)))</formula>
    </cfRule>
  </conditionalFormatting>
  <conditionalFormatting sqref="C19 E19">
    <cfRule type="containsText" dxfId="279" priority="14" operator="containsText" text="xxx">
      <formula>NOT(ISERROR(SEARCH("xxx",C19)))</formula>
    </cfRule>
  </conditionalFormatting>
  <conditionalFormatting sqref="C54:C56 E54:S55 E56 G56:S56">
    <cfRule type="containsText" dxfId="278" priority="11" operator="containsText" text="xxx">
      <formula>NOT(ISERROR(SEARCH("xxx",C54)))</formula>
    </cfRule>
  </conditionalFormatting>
  <conditionalFormatting sqref="F27:F32">
    <cfRule type="containsText" dxfId="277" priority="10" operator="containsText" text="xxx">
      <formula>NOT(ISERROR(SEARCH("xxx",F27)))</formula>
    </cfRule>
  </conditionalFormatting>
  <conditionalFormatting sqref="F50">
    <cfRule type="containsText" dxfId="276" priority="9" operator="containsText" text="xxx">
      <formula>NOT(ISERROR(SEARCH("xxx",F50)))</formula>
    </cfRule>
  </conditionalFormatting>
  <conditionalFormatting sqref="F10:S26">
    <cfRule type="containsText" dxfId="275" priority="5" operator="containsText" text="xxx">
      <formula>NOT(ISERROR(SEARCH("xxx",F10)))</formula>
    </cfRule>
  </conditionalFormatting>
  <conditionalFormatting sqref="F33:S49">
    <cfRule type="containsText" dxfId="274" priority="7" operator="containsText" text="xxx">
      <formula>NOT(ISERROR(SEARCH("xxx",F33)))</formula>
    </cfRule>
  </conditionalFormatting>
  <conditionalFormatting sqref="F51:S53">
    <cfRule type="containsText" dxfId="273" priority="8" operator="containsText" text="xxx">
      <formula>NOT(ISERROR(SEARCH("xxx",F51)))</formula>
    </cfRule>
  </conditionalFormatting>
  <conditionalFormatting sqref="H3:S3">
    <cfRule type="containsText" dxfId="272" priority="17" operator="containsText" text="xxx">
      <formula>NOT(ISERROR(SEARCH("xxx",H3)))</formula>
    </cfRule>
  </conditionalFormatting>
  <conditionalFormatting sqref="T17">
    <cfRule type="containsText" dxfId="271" priority="13" operator="containsText" text="xxx">
      <formula>NOT(ISERROR(SEARCH("xxx",T17)))</formula>
    </cfRule>
  </conditionalFormatting>
  <conditionalFormatting sqref="D20:D53 D64:D65536 D5:D18 D3">
    <cfRule type="containsText" dxfId="270" priority="4" operator="containsText" text="xxx">
      <formula>NOT(ISERROR(SEARCH("xxx",D3)))</formula>
    </cfRule>
  </conditionalFormatting>
  <conditionalFormatting sqref="D19">
    <cfRule type="containsText" dxfId="269" priority="3" operator="containsText" text="xxx">
      <formula>NOT(ISERROR(SEARCH("xxx",D19)))</formula>
    </cfRule>
  </conditionalFormatting>
  <conditionalFormatting sqref="D54:D56">
    <cfRule type="containsText" dxfId="268" priority="2" operator="containsText" text="xxx">
      <formula>NOT(ISERROR(SEARCH("xxx",D54)))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>
    <tabColor theme="4"/>
  </sheetPr>
  <dimension ref="B1:R122"/>
  <sheetViews>
    <sheetView showGridLines="0" topLeftCell="A64" zoomScale="90" zoomScaleNormal="90" workbookViewId="0">
      <selection activeCell="C71" sqref="C71"/>
    </sheetView>
  </sheetViews>
  <sheetFormatPr defaultColWidth="8.7109375" defaultRowHeight="12.75"/>
  <cols>
    <col min="1" max="1" width="1.140625" style="11" customWidth="1"/>
    <col min="2" max="2" width="4.7109375" style="11" customWidth="1"/>
    <col min="3" max="3" width="35.85546875" style="11" customWidth="1"/>
    <col min="4" max="4" width="14.7109375" style="11" customWidth="1"/>
    <col min="5" max="5" width="17.7109375" style="11" customWidth="1"/>
    <col min="6" max="6" width="17.7109375" style="18" customWidth="1"/>
    <col min="7" max="9" width="15.7109375" style="11" customWidth="1"/>
    <col min="10" max="10" width="13.42578125" style="12" customWidth="1"/>
    <col min="11" max="13" width="10.5703125" style="11" customWidth="1"/>
    <col min="14" max="16384" width="8.7109375" style="11"/>
  </cols>
  <sheetData>
    <row r="1" spans="2:12" ht="15.75">
      <c r="B1" s="100"/>
    </row>
    <row r="3" spans="2:12">
      <c r="B3" s="67" t="s">
        <v>240</v>
      </c>
    </row>
    <row r="4" spans="2:12" s="12" customFormat="1" ht="16.899999999999999" customHeight="1">
      <c r="B4" s="12" t="s">
        <v>241</v>
      </c>
      <c r="E4" s="12" t="s">
        <v>2133</v>
      </c>
      <c r="F4" s="19" t="s">
        <v>2134</v>
      </c>
      <c r="H4" s="12" t="s">
        <v>2135</v>
      </c>
    </row>
    <row r="5" spans="2:12" s="13" customFormat="1" ht="51">
      <c r="B5" s="124" t="s">
        <v>36</v>
      </c>
      <c r="C5" s="944" t="s">
        <v>242</v>
      </c>
      <c r="D5" s="124" t="s">
        <v>243</v>
      </c>
      <c r="E5" s="124" t="s">
        <v>244</v>
      </c>
      <c r="F5" s="182" t="s">
        <v>245</v>
      </c>
      <c r="G5" s="124" t="s">
        <v>246</v>
      </c>
      <c r="H5" s="124" t="s">
        <v>247</v>
      </c>
      <c r="I5" s="124" t="s">
        <v>248</v>
      </c>
      <c r="J5" s="124" t="s">
        <v>249</v>
      </c>
      <c r="K5" s="944" t="s">
        <v>250</v>
      </c>
    </row>
    <row r="6" spans="2:12" ht="25.5">
      <c r="B6" s="128">
        <v>1</v>
      </c>
      <c r="C6" s="105" t="s">
        <v>251</v>
      </c>
      <c r="D6" s="101">
        <v>1500</v>
      </c>
      <c r="E6" s="101">
        <v>1500</v>
      </c>
      <c r="F6" s="101">
        <v>1500</v>
      </c>
      <c r="G6" s="102" t="s">
        <v>252</v>
      </c>
      <c r="H6" s="101">
        <v>1100</v>
      </c>
      <c r="I6" s="101">
        <v>1400</v>
      </c>
      <c r="J6" s="101"/>
      <c r="K6" s="945">
        <f>D6*(100%-$D$14)</f>
        <v>1335</v>
      </c>
      <c r="L6" s="13"/>
    </row>
    <row r="7" spans="2:12" ht="25.5">
      <c r="B7" s="128">
        <v>2</v>
      </c>
      <c r="C7" s="105" t="s">
        <v>253</v>
      </c>
      <c r="D7" s="101">
        <v>1400</v>
      </c>
      <c r="E7" s="101">
        <v>1200</v>
      </c>
      <c r="F7" s="101">
        <v>1200</v>
      </c>
      <c r="G7" s="102">
        <f>D7*95%</f>
        <v>1330</v>
      </c>
      <c r="H7" s="102">
        <f>D7*90%</f>
        <v>1260</v>
      </c>
      <c r="I7" s="101">
        <v>1300</v>
      </c>
      <c r="J7" s="103"/>
      <c r="K7" s="945">
        <f>E15</f>
        <v>1246</v>
      </c>
    </row>
    <row r="8" spans="2:12" ht="25.5">
      <c r="B8" s="1456">
        <v>3</v>
      </c>
      <c r="C8" s="105" t="s">
        <v>254</v>
      </c>
      <c r="D8" s="101">
        <v>2</v>
      </c>
      <c r="E8" s="101">
        <v>2</v>
      </c>
      <c r="F8" s="104">
        <f>4+1</f>
        <v>5</v>
      </c>
      <c r="G8" s="101">
        <v>1</v>
      </c>
      <c r="H8" s="104">
        <f>5</f>
        <v>5</v>
      </c>
      <c r="I8" s="101">
        <f>1</f>
        <v>1</v>
      </c>
      <c r="J8" s="104">
        <v>2</v>
      </c>
      <c r="K8" s="945">
        <f>SUM(D8:J8)</f>
        <v>18</v>
      </c>
    </row>
    <row r="9" spans="2:12" ht="63" customHeight="1">
      <c r="B9" s="1456"/>
      <c r="C9" s="129" t="s">
        <v>255</v>
      </c>
      <c r="D9" s="121"/>
      <c r="E9" s="105"/>
      <c r="F9" s="106"/>
      <c r="G9" s="106"/>
      <c r="H9" s="105"/>
      <c r="I9" s="105"/>
      <c r="J9" s="105"/>
      <c r="K9" s="109"/>
    </row>
    <row r="10" spans="2:12">
      <c r="E10" s="15"/>
      <c r="F10" s="21"/>
      <c r="G10" s="21"/>
      <c r="H10" s="15"/>
      <c r="I10" s="15"/>
    </row>
    <row r="11" spans="2:12" ht="17.45" customHeight="1">
      <c r="B11" s="126" t="s">
        <v>36</v>
      </c>
      <c r="C11" s="126" t="s">
        <v>256</v>
      </c>
      <c r="D11" s="126" t="s">
        <v>257</v>
      </c>
      <c r="E11" s="126" t="s">
        <v>258</v>
      </c>
      <c r="F11" s="126" t="s">
        <v>259</v>
      </c>
      <c r="G11" s="126" t="s">
        <v>260</v>
      </c>
      <c r="H11" s="126" t="s">
        <v>261</v>
      </c>
      <c r="I11" s="126" t="s">
        <v>262</v>
      </c>
    </row>
    <row r="12" spans="2:12" ht="17.45" customHeight="1">
      <c r="B12" s="270">
        <v>1</v>
      </c>
      <c r="C12" s="129" t="s">
        <v>263</v>
      </c>
      <c r="D12" s="129" t="s">
        <v>264</v>
      </c>
      <c r="E12" s="101">
        <f>K8</f>
        <v>18</v>
      </c>
      <c r="F12" s="101">
        <f>$E12</f>
        <v>18</v>
      </c>
      <c r="G12" s="101">
        <f>$F12*1.5</f>
        <v>27</v>
      </c>
      <c r="H12" s="101">
        <f>$F12*2</f>
        <v>36</v>
      </c>
      <c r="I12" s="101">
        <f>$G12*2</f>
        <v>54</v>
      </c>
    </row>
    <row r="13" spans="2:12" ht="17.45" customHeight="1">
      <c r="B13" s="270">
        <v>2</v>
      </c>
      <c r="C13" s="129" t="s">
        <v>265</v>
      </c>
      <c r="D13" s="129" t="s">
        <v>266</v>
      </c>
      <c r="E13" s="101">
        <f>D7</f>
        <v>1400</v>
      </c>
      <c r="F13" s="101">
        <f>$E13*8</f>
        <v>11200</v>
      </c>
      <c r="G13" s="101">
        <f>$F13*1.5</f>
        <v>16800</v>
      </c>
      <c r="H13" s="101">
        <f>$F13*2</f>
        <v>22400</v>
      </c>
      <c r="I13" s="101">
        <f>$G13*2</f>
        <v>33600</v>
      </c>
      <c r="J13" s="113"/>
    </row>
    <row r="14" spans="2:12" ht="17.45" customHeight="1">
      <c r="B14" s="270">
        <v>3</v>
      </c>
      <c r="C14" s="129" t="s">
        <v>267</v>
      </c>
      <c r="D14" s="946">
        <f>'2.Hao hut &amp; % chai '!$N$8</f>
        <v>0.11</v>
      </c>
      <c r="E14" s="101">
        <f>E13*$D$14</f>
        <v>154</v>
      </c>
      <c r="F14" s="101">
        <f>$E14*8</f>
        <v>1232</v>
      </c>
      <c r="G14" s="101">
        <f>$E14*12</f>
        <v>1848</v>
      </c>
      <c r="H14" s="101">
        <f>$F14*2</f>
        <v>2464</v>
      </c>
      <c r="I14" s="101">
        <f>$G14*2</f>
        <v>3696</v>
      </c>
    </row>
    <row r="15" spans="2:12" ht="17.45" customHeight="1">
      <c r="B15" s="270">
        <v>4</v>
      </c>
      <c r="C15" s="129" t="s">
        <v>268</v>
      </c>
      <c r="D15" s="129" t="s">
        <v>266</v>
      </c>
      <c r="E15" s="947">
        <f>E13-E14</f>
        <v>1246</v>
      </c>
      <c r="F15" s="101">
        <f>$E15*8</f>
        <v>9968</v>
      </c>
      <c r="G15" s="101">
        <f>$F15*1.5</f>
        <v>14952</v>
      </c>
      <c r="H15" s="101">
        <f>$F15*2</f>
        <v>19936</v>
      </c>
      <c r="I15" s="101">
        <f>$G15*2</f>
        <v>29904</v>
      </c>
    </row>
    <row r="16" spans="2:12" ht="17.45" customHeight="1">
      <c r="B16" s="270">
        <v>5</v>
      </c>
      <c r="C16" s="129" t="s">
        <v>269</v>
      </c>
      <c r="D16" s="129" t="s">
        <v>270</v>
      </c>
      <c r="E16" s="101">
        <f>E15/K8</f>
        <v>69.222222222222229</v>
      </c>
      <c r="F16" s="101">
        <f>$E16*8</f>
        <v>553.77777777777783</v>
      </c>
      <c r="G16" s="101">
        <f>$F16*1.5</f>
        <v>830.66666666666674</v>
      </c>
      <c r="H16" s="101">
        <f>$F16*2</f>
        <v>1107.5555555555557</v>
      </c>
      <c r="I16" s="101">
        <f>$G16*2</f>
        <v>1661.3333333333335</v>
      </c>
    </row>
    <row r="18" spans="2:12" s="12" customFormat="1" ht="17.45" customHeight="1">
      <c r="B18" s="12" t="s">
        <v>271</v>
      </c>
      <c r="F18" s="19"/>
    </row>
    <row r="19" spans="2:12" s="15" customFormat="1" ht="51">
      <c r="B19" s="124" t="s">
        <v>36</v>
      </c>
      <c r="C19" s="944" t="s">
        <v>242</v>
      </c>
      <c r="D19" s="124" t="s">
        <v>243</v>
      </c>
      <c r="E19" s="124" t="s">
        <v>272</v>
      </c>
      <c r="F19" s="182" t="s">
        <v>245</v>
      </c>
      <c r="G19" s="124" t="s">
        <v>246</v>
      </c>
      <c r="H19" s="124" t="s">
        <v>247</v>
      </c>
      <c r="I19" s="124" t="s">
        <v>248</v>
      </c>
      <c r="J19" s="124" t="s">
        <v>249</v>
      </c>
      <c r="K19" s="944" t="s">
        <v>250</v>
      </c>
    </row>
    <row r="20" spans="2:12" ht="25.5">
      <c r="B20" s="128">
        <v>1</v>
      </c>
      <c r="C20" s="105" t="s">
        <v>251</v>
      </c>
      <c r="D20" s="101">
        <v>1500</v>
      </c>
      <c r="E20" s="101"/>
      <c r="F20" s="101">
        <v>1500</v>
      </c>
      <c r="G20" s="102" t="s">
        <v>252</v>
      </c>
      <c r="H20" s="101">
        <v>1100</v>
      </c>
      <c r="I20" s="101">
        <v>1400</v>
      </c>
      <c r="J20" s="101"/>
      <c r="K20" s="945">
        <f>D20*(100%-$D$14)</f>
        <v>1335</v>
      </c>
    </row>
    <row r="21" spans="2:12" ht="25.5">
      <c r="B21" s="128">
        <v>2</v>
      </c>
      <c r="C21" s="105" t="s">
        <v>253</v>
      </c>
      <c r="D21" s="101">
        <v>1400</v>
      </c>
      <c r="E21" s="103">
        <f>D21</f>
        <v>1400</v>
      </c>
      <c r="F21" s="103">
        <f>E21</f>
        <v>1400</v>
      </c>
      <c r="G21" s="102">
        <f>F21</f>
        <v>1400</v>
      </c>
      <c r="H21" s="102">
        <f>G21</f>
        <v>1400</v>
      </c>
      <c r="I21" s="103">
        <v>1300</v>
      </c>
      <c r="J21" s="103"/>
      <c r="K21" s="107">
        <f>E29</f>
        <v>1218</v>
      </c>
      <c r="L21" s="20"/>
    </row>
    <row r="22" spans="2:12" ht="25.5">
      <c r="B22" s="1456">
        <v>3</v>
      </c>
      <c r="C22" s="105" t="s">
        <v>254</v>
      </c>
      <c r="D22" s="104">
        <v>2</v>
      </c>
      <c r="E22" s="104">
        <v>2</v>
      </c>
      <c r="F22" s="104">
        <f>3+1+1</f>
        <v>5</v>
      </c>
      <c r="G22" s="104">
        <v>1</v>
      </c>
      <c r="H22" s="104">
        <v>6</v>
      </c>
      <c r="I22" s="104">
        <f>1+1</f>
        <v>2</v>
      </c>
      <c r="J22" s="104">
        <v>2</v>
      </c>
      <c r="K22" s="108">
        <f>SUM(D22:J22)</f>
        <v>20</v>
      </c>
      <c r="L22" s="20"/>
    </row>
    <row r="23" spans="2:12" ht="43.15" customHeight="1">
      <c r="B23" s="1456"/>
      <c r="C23" s="129" t="s">
        <v>255</v>
      </c>
      <c r="D23" s="121"/>
      <c r="E23" s="105"/>
      <c r="F23" s="112"/>
      <c r="G23" s="112"/>
      <c r="H23" s="105"/>
      <c r="I23" s="105"/>
      <c r="J23" s="105"/>
      <c r="K23" s="109"/>
      <c r="L23" s="123"/>
    </row>
    <row r="24" spans="2:12">
      <c r="E24" s="15"/>
      <c r="F24" s="21"/>
      <c r="G24" s="21"/>
      <c r="H24" s="15"/>
      <c r="I24" s="15"/>
    </row>
    <row r="25" spans="2:12">
      <c r="B25" s="126" t="s">
        <v>36</v>
      </c>
      <c r="C25" s="126" t="s">
        <v>256</v>
      </c>
      <c r="D25" s="948" t="s">
        <v>257</v>
      </c>
      <c r="E25" s="948" t="s">
        <v>258</v>
      </c>
      <c r="F25" s="948" t="s">
        <v>259</v>
      </c>
      <c r="G25" s="948" t="s">
        <v>260</v>
      </c>
      <c r="H25" s="948" t="s">
        <v>261</v>
      </c>
      <c r="I25" s="948" t="s">
        <v>262</v>
      </c>
    </row>
    <row r="26" spans="2:12" ht="20.45" customHeight="1">
      <c r="B26" s="270">
        <v>1</v>
      </c>
      <c r="C26" s="129" t="s">
        <v>263</v>
      </c>
      <c r="D26" s="22" t="s">
        <v>264</v>
      </c>
      <c r="E26" s="101">
        <f>K22</f>
        <v>20</v>
      </c>
      <c r="F26" s="101">
        <f>$E26</f>
        <v>20</v>
      </c>
      <c r="G26" s="101">
        <f>$F26*1.5</f>
        <v>30</v>
      </c>
      <c r="H26" s="101">
        <f>$F26*2</f>
        <v>40</v>
      </c>
      <c r="I26" s="101">
        <f>$G26*2</f>
        <v>60</v>
      </c>
    </row>
    <row r="27" spans="2:12" ht="20.45" customHeight="1">
      <c r="B27" s="270">
        <v>2</v>
      </c>
      <c r="C27" s="129" t="s">
        <v>265</v>
      </c>
      <c r="D27" s="22" t="s">
        <v>266</v>
      </c>
      <c r="E27" s="101">
        <f>G21</f>
        <v>1400</v>
      </c>
      <c r="F27" s="101">
        <f>$E27*8</f>
        <v>11200</v>
      </c>
      <c r="G27" s="101">
        <f>$F27*1.5</f>
        <v>16800</v>
      </c>
      <c r="H27" s="101">
        <f>$F27*2</f>
        <v>22400</v>
      </c>
      <c r="I27" s="101">
        <f>$G27*2</f>
        <v>33600</v>
      </c>
    </row>
    <row r="28" spans="2:12" ht="20.45" customHeight="1">
      <c r="B28" s="270">
        <v>3</v>
      </c>
      <c r="C28" s="129" t="s">
        <v>267</v>
      </c>
      <c r="D28" s="160">
        <f>'2.Hao hut &amp; % chai '!$N$14</f>
        <v>0.13</v>
      </c>
      <c r="E28" s="101">
        <f>E27*$D$28</f>
        <v>182</v>
      </c>
      <c r="F28" s="101">
        <f>$E28*8</f>
        <v>1456</v>
      </c>
      <c r="G28" s="101">
        <f>$F28*1.5</f>
        <v>2184</v>
      </c>
      <c r="H28" s="101">
        <f>$F28*2</f>
        <v>2912</v>
      </c>
      <c r="I28" s="101">
        <f>$G28*2</f>
        <v>4368</v>
      </c>
    </row>
    <row r="29" spans="2:12" ht="20.45" customHeight="1">
      <c r="B29" s="270">
        <v>4</v>
      </c>
      <c r="C29" s="129" t="s">
        <v>268</v>
      </c>
      <c r="D29" s="22" t="s">
        <v>266</v>
      </c>
      <c r="E29" s="947">
        <f>E27-E28</f>
        <v>1218</v>
      </c>
      <c r="F29" s="101">
        <f>$E29*8</f>
        <v>9744</v>
      </c>
      <c r="G29" s="101">
        <f>$F29*1.5</f>
        <v>14616</v>
      </c>
      <c r="H29" s="101">
        <f>$F29*2</f>
        <v>19488</v>
      </c>
      <c r="I29" s="101">
        <f>$G29*2</f>
        <v>29232</v>
      </c>
    </row>
    <row r="30" spans="2:12" ht="20.45" customHeight="1">
      <c r="B30" s="270">
        <v>5</v>
      </c>
      <c r="C30" s="129" t="s">
        <v>269</v>
      </c>
      <c r="D30" s="22" t="s">
        <v>270</v>
      </c>
      <c r="E30" s="101">
        <f>E29/K22</f>
        <v>60.9</v>
      </c>
      <c r="F30" s="101">
        <f>$E30*8</f>
        <v>487.2</v>
      </c>
      <c r="G30" s="101">
        <f>$F30*1.5</f>
        <v>730.8</v>
      </c>
      <c r="H30" s="101">
        <f>$F30*2</f>
        <v>974.4</v>
      </c>
      <c r="I30" s="101">
        <f>$G30*2</f>
        <v>1461.6</v>
      </c>
    </row>
    <row r="31" spans="2:12">
      <c r="B31" s="14"/>
    </row>
    <row r="32" spans="2:12" s="12" customFormat="1" ht="18.600000000000001" customHeight="1">
      <c r="B32" s="12" t="s">
        <v>273</v>
      </c>
      <c r="F32" s="19"/>
    </row>
    <row r="33" spans="2:18" s="13" customFormat="1" ht="51">
      <c r="B33" s="124" t="s">
        <v>36</v>
      </c>
      <c r="C33" s="944" t="s">
        <v>242</v>
      </c>
      <c r="D33" s="124" t="s">
        <v>243</v>
      </c>
      <c r="E33" s="124" t="s">
        <v>244</v>
      </c>
      <c r="F33" s="182" t="s">
        <v>245</v>
      </c>
      <c r="G33" s="124" t="s">
        <v>246</v>
      </c>
      <c r="H33" s="124" t="s">
        <v>247</v>
      </c>
      <c r="I33" s="124" t="s">
        <v>248</v>
      </c>
      <c r="J33" s="124" t="s">
        <v>249</v>
      </c>
      <c r="K33" s="944" t="s">
        <v>250</v>
      </c>
    </row>
    <row r="34" spans="2:18" ht="25.5">
      <c r="B34" s="128">
        <v>1</v>
      </c>
      <c r="C34" s="105" t="s">
        <v>251</v>
      </c>
      <c r="D34" s="101">
        <v>2000</v>
      </c>
      <c r="E34" s="101">
        <v>2000</v>
      </c>
      <c r="F34" s="101">
        <v>1500</v>
      </c>
      <c r="G34" s="102" t="s">
        <v>274</v>
      </c>
      <c r="H34" s="101">
        <v>1000</v>
      </c>
      <c r="I34" s="101">
        <v>1400</v>
      </c>
      <c r="J34" s="101"/>
      <c r="K34" s="945">
        <v>1300</v>
      </c>
    </row>
    <row r="35" spans="2:18" ht="33" customHeight="1">
      <c r="B35" s="128">
        <v>2</v>
      </c>
      <c r="C35" s="105" t="s">
        <v>253</v>
      </c>
      <c r="D35" s="101">
        <v>2000</v>
      </c>
      <c r="E35" s="101">
        <v>2000</v>
      </c>
      <c r="F35" s="101">
        <v>1500</v>
      </c>
      <c r="G35" s="102">
        <v>1000</v>
      </c>
      <c r="H35" s="102">
        <v>900</v>
      </c>
      <c r="I35" s="101">
        <v>1300</v>
      </c>
      <c r="J35" s="103"/>
      <c r="K35" s="945">
        <f>E43</f>
        <v>1926</v>
      </c>
    </row>
    <row r="36" spans="2:18" ht="31.5" customHeight="1">
      <c r="B36" s="1456">
        <v>3</v>
      </c>
      <c r="C36" s="105" t="s">
        <v>254</v>
      </c>
      <c r="D36" s="101">
        <v>2</v>
      </c>
      <c r="E36" s="101"/>
      <c r="F36" s="104">
        <v>2</v>
      </c>
      <c r="G36" s="101">
        <v>1</v>
      </c>
      <c r="H36" s="104">
        <v>2</v>
      </c>
      <c r="I36" s="101">
        <v>2</v>
      </c>
      <c r="J36" s="104">
        <v>2</v>
      </c>
      <c r="K36" s="945">
        <f>SUM(D36:J36)</f>
        <v>11</v>
      </c>
    </row>
    <row r="37" spans="2:18" ht="44.45" customHeight="1">
      <c r="B37" s="1456"/>
      <c r="C37" s="129" t="s">
        <v>255</v>
      </c>
      <c r="D37" s="121"/>
      <c r="E37" s="105"/>
      <c r="F37" s="106"/>
      <c r="G37" s="106"/>
      <c r="H37" s="105"/>
      <c r="I37" s="105"/>
      <c r="J37" s="105"/>
      <c r="K37" s="109"/>
    </row>
    <row r="38" spans="2:18">
      <c r="E38" s="15"/>
      <c r="F38" s="21"/>
      <c r="G38" s="21"/>
      <c r="H38" s="15"/>
      <c r="I38" s="15"/>
    </row>
    <row r="39" spans="2:18" ht="17.45" customHeight="1">
      <c r="B39" s="126" t="s">
        <v>36</v>
      </c>
      <c r="C39" s="126" t="s">
        <v>256</v>
      </c>
      <c r="D39" s="126" t="s">
        <v>257</v>
      </c>
      <c r="E39" s="126" t="s">
        <v>258</v>
      </c>
      <c r="F39" s="126" t="s">
        <v>259</v>
      </c>
      <c r="G39" s="126" t="s">
        <v>260</v>
      </c>
      <c r="H39" s="126" t="s">
        <v>261</v>
      </c>
      <c r="I39" s="126" t="s">
        <v>262</v>
      </c>
    </row>
    <row r="40" spans="2:18" ht="17.45" customHeight="1">
      <c r="B40" s="270">
        <v>1</v>
      </c>
      <c r="C40" s="129" t="s">
        <v>263</v>
      </c>
      <c r="D40" s="129" t="s">
        <v>264</v>
      </c>
      <c r="E40" s="101">
        <f>K36</f>
        <v>11</v>
      </c>
      <c r="F40" s="101">
        <f>$E40</f>
        <v>11</v>
      </c>
      <c r="G40" s="101">
        <f>$F40*1.5</f>
        <v>16.5</v>
      </c>
      <c r="H40" s="101">
        <f>$F40*2</f>
        <v>22</v>
      </c>
      <c r="I40" s="101">
        <f>$G40*2</f>
        <v>33</v>
      </c>
    </row>
    <row r="41" spans="2:18" ht="17.45" customHeight="1">
      <c r="B41" s="270">
        <v>2</v>
      </c>
      <c r="C41" s="129" t="s">
        <v>265</v>
      </c>
      <c r="D41" s="129" t="s">
        <v>266</v>
      </c>
      <c r="E41" s="101">
        <f>$E$35</f>
        <v>2000</v>
      </c>
      <c r="F41" s="101">
        <f>$E41*8</f>
        <v>16000</v>
      </c>
      <c r="G41" s="101">
        <f>$F41*1.5</f>
        <v>24000</v>
      </c>
      <c r="H41" s="101">
        <f>$F41*2</f>
        <v>32000</v>
      </c>
      <c r="I41" s="101">
        <f>$G41*2</f>
        <v>48000</v>
      </c>
      <c r="J41" s="113"/>
    </row>
    <row r="42" spans="2:18" ht="17.45" customHeight="1">
      <c r="B42" s="270">
        <v>3</v>
      </c>
      <c r="C42" s="129" t="s">
        <v>267</v>
      </c>
      <c r="D42" s="949">
        <f>'2.Hao hut &amp; % chai '!$G$20</f>
        <v>3.6999999999999998E-2</v>
      </c>
      <c r="E42" s="101">
        <f>E41*$D$42</f>
        <v>74</v>
      </c>
      <c r="F42" s="101">
        <f>$E42*8</f>
        <v>592</v>
      </c>
      <c r="G42" s="101">
        <f>$E42*12</f>
        <v>888</v>
      </c>
      <c r="H42" s="101">
        <f>$F42*2</f>
        <v>1184</v>
      </c>
      <c r="I42" s="101">
        <f>$G42*2</f>
        <v>1776</v>
      </c>
    </row>
    <row r="43" spans="2:18" ht="17.45" customHeight="1">
      <c r="B43" s="270">
        <v>4</v>
      </c>
      <c r="C43" s="129" t="s">
        <v>268</v>
      </c>
      <c r="D43" s="129" t="s">
        <v>266</v>
      </c>
      <c r="E43" s="947">
        <f>E41-E42</f>
        <v>1926</v>
      </c>
      <c r="F43" s="101">
        <f>$E43*8</f>
        <v>15408</v>
      </c>
      <c r="G43" s="101">
        <f>$F43*1.5</f>
        <v>23112</v>
      </c>
      <c r="H43" s="101">
        <f>$F43*2</f>
        <v>30816</v>
      </c>
      <c r="I43" s="101">
        <f>$G43*2</f>
        <v>46224</v>
      </c>
      <c r="J43" s="125"/>
    </row>
    <row r="44" spans="2:18" ht="17.45" customHeight="1">
      <c r="B44" s="270">
        <v>5</v>
      </c>
      <c r="C44" s="129" t="s">
        <v>269</v>
      </c>
      <c r="D44" s="129" t="s">
        <v>270</v>
      </c>
      <c r="E44" s="101">
        <f>E43/K36</f>
        <v>175.09090909090909</v>
      </c>
      <c r="F44" s="101">
        <f>$E44*8</f>
        <v>1400.7272727272727</v>
      </c>
      <c r="G44" s="101">
        <f>$F44*1.5</f>
        <v>2101.090909090909</v>
      </c>
      <c r="H44" s="101">
        <f>$F44*2</f>
        <v>2801.4545454545455</v>
      </c>
      <c r="I44" s="101">
        <f>$G44*2</f>
        <v>4202.181818181818</v>
      </c>
    </row>
    <row r="46" spans="2:18">
      <c r="B46" s="12" t="s">
        <v>275</v>
      </c>
      <c r="E46" s="14"/>
      <c r="F46" s="14"/>
      <c r="G46" s="14"/>
      <c r="H46" s="14"/>
      <c r="I46" s="14"/>
      <c r="J46" s="14"/>
      <c r="K46" s="14"/>
      <c r="L46" s="14"/>
      <c r="M46" s="14"/>
    </row>
    <row r="47" spans="2:18" s="12" customFormat="1" ht="38.25">
      <c r="B47" s="126">
        <v>1</v>
      </c>
      <c r="C47" s="127" t="s">
        <v>276</v>
      </c>
      <c r="D47" s="127"/>
      <c r="E47" s="126" t="s">
        <v>277</v>
      </c>
      <c r="F47" s="124" t="s">
        <v>149</v>
      </c>
      <c r="G47" s="124" t="s">
        <v>150</v>
      </c>
      <c r="H47" s="124" t="s">
        <v>151</v>
      </c>
      <c r="I47" s="124" t="s">
        <v>152</v>
      </c>
      <c r="J47" s="124" t="s">
        <v>153</v>
      </c>
      <c r="K47" s="124" t="s">
        <v>154</v>
      </c>
      <c r="L47" s="124" t="s">
        <v>155</v>
      </c>
      <c r="M47" s="124" t="s">
        <v>156</v>
      </c>
      <c r="N47" s="124" t="s">
        <v>157</v>
      </c>
      <c r="O47" s="124" t="s">
        <v>158</v>
      </c>
      <c r="P47" s="124" t="s">
        <v>159</v>
      </c>
      <c r="Q47" s="124" t="s">
        <v>160</v>
      </c>
      <c r="R47" s="124" t="s">
        <v>161</v>
      </c>
    </row>
    <row r="48" spans="2:18">
      <c r="B48" s="128" t="s">
        <v>278</v>
      </c>
      <c r="C48" s="129" t="s">
        <v>279</v>
      </c>
      <c r="D48" s="129" t="s">
        <v>264</v>
      </c>
      <c r="E48" s="130">
        <f>E12</f>
        <v>18</v>
      </c>
      <c r="F48" s="101">
        <f>E48</f>
        <v>18</v>
      </c>
      <c r="G48" s="101">
        <f>F48</f>
        <v>18</v>
      </c>
      <c r="H48" s="101">
        <f>G48</f>
        <v>18</v>
      </c>
      <c r="I48" s="101">
        <f>H48</f>
        <v>18</v>
      </c>
      <c r="J48" s="101">
        <f>E48</f>
        <v>18</v>
      </c>
      <c r="K48" s="101">
        <f t="shared" ref="K48:Q49" si="0">J48</f>
        <v>18</v>
      </c>
      <c r="L48" s="101">
        <f t="shared" si="0"/>
        <v>18</v>
      </c>
      <c r="M48" s="101">
        <f t="shared" si="0"/>
        <v>18</v>
      </c>
      <c r="N48" s="101">
        <f>M48</f>
        <v>18</v>
      </c>
      <c r="O48" s="101">
        <f t="shared" si="0"/>
        <v>18</v>
      </c>
      <c r="P48" s="101">
        <f t="shared" si="0"/>
        <v>18</v>
      </c>
      <c r="Q48" s="101">
        <f t="shared" si="0"/>
        <v>18</v>
      </c>
      <c r="R48" s="101"/>
    </row>
    <row r="49" spans="2:18">
      <c r="B49" s="128" t="s">
        <v>280</v>
      </c>
      <c r="C49" s="129" t="s">
        <v>281</v>
      </c>
      <c r="D49" s="129" t="s">
        <v>266</v>
      </c>
      <c r="E49" s="130">
        <f>E15</f>
        <v>1246</v>
      </c>
      <c r="F49" s="101">
        <f t="shared" ref="F49:G58" si="1">E49</f>
        <v>1246</v>
      </c>
      <c r="G49" s="101">
        <f t="shared" si="1"/>
        <v>1246</v>
      </c>
      <c r="H49" s="101">
        <f t="shared" ref="H49:I58" si="2">G49</f>
        <v>1246</v>
      </c>
      <c r="I49" s="101">
        <f t="shared" si="2"/>
        <v>1246</v>
      </c>
      <c r="J49" s="101">
        <f>E49</f>
        <v>1246</v>
      </c>
      <c r="K49" s="101">
        <f>J49</f>
        <v>1246</v>
      </c>
      <c r="L49" s="101">
        <f>K49</f>
        <v>1246</v>
      </c>
      <c r="M49" s="101">
        <f>L49</f>
        <v>1246</v>
      </c>
      <c r="N49" s="101">
        <f>M49</f>
        <v>1246</v>
      </c>
      <c r="O49" s="101">
        <f>N49</f>
        <v>1246</v>
      </c>
      <c r="P49" s="101">
        <f t="shared" si="0"/>
        <v>1246</v>
      </c>
      <c r="Q49" s="101">
        <f t="shared" si="0"/>
        <v>1246</v>
      </c>
      <c r="R49" s="101"/>
    </row>
    <row r="50" spans="2:18">
      <c r="B50" s="128" t="s">
        <v>282</v>
      </c>
      <c r="C50" s="129" t="s">
        <v>122</v>
      </c>
      <c r="D50" s="129" t="s">
        <v>270</v>
      </c>
      <c r="E50" s="101">
        <f>E49/E48</f>
        <v>69.222222222222229</v>
      </c>
      <c r="F50" s="101">
        <f t="shared" si="1"/>
        <v>69.222222222222229</v>
      </c>
      <c r="G50" s="101">
        <f t="shared" si="1"/>
        <v>69.222222222222229</v>
      </c>
      <c r="H50" s="101">
        <f t="shared" si="2"/>
        <v>69.222222222222229</v>
      </c>
      <c r="I50" s="101">
        <f t="shared" si="2"/>
        <v>69.222222222222229</v>
      </c>
      <c r="J50" s="101">
        <f>J49/J48</f>
        <v>69.222222222222229</v>
      </c>
      <c r="K50" s="101">
        <f t="shared" ref="K50:Q50" si="3">K49/K48</f>
        <v>69.222222222222229</v>
      </c>
      <c r="L50" s="101">
        <f>L49/L48</f>
        <v>69.222222222222229</v>
      </c>
      <c r="M50" s="101">
        <f t="shared" si="3"/>
        <v>69.222222222222229</v>
      </c>
      <c r="N50" s="101">
        <f t="shared" si="3"/>
        <v>69.222222222222229</v>
      </c>
      <c r="O50" s="101">
        <f t="shared" si="3"/>
        <v>69.222222222222229</v>
      </c>
      <c r="P50" s="101">
        <f t="shared" si="3"/>
        <v>69.222222222222229</v>
      </c>
      <c r="Q50" s="101">
        <f t="shared" si="3"/>
        <v>69.222222222222229</v>
      </c>
      <c r="R50" s="101"/>
    </row>
    <row r="51" spans="2:18" s="12" customFormat="1" ht="10.9" customHeight="1">
      <c r="B51" s="126">
        <v>2</v>
      </c>
      <c r="C51" s="127" t="s">
        <v>283</v>
      </c>
      <c r="D51" s="127"/>
      <c r="E51" s="127"/>
      <c r="F51" s="131">
        <f t="shared" si="1"/>
        <v>0</v>
      </c>
      <c r="G51" s="131">
        <f t="shared" si="1"/>
        <v>0</v>
      </c>
      <c r="H51" s="131">
        <f t="shared" si="2"/>
        <v>0</v>
      </c>
      <c r="I51" s="131">
        <f t="shared" si="2"/>
        <v>0</v>
      </c>
      <c r="J51" s="131"/>
      <c r="K51" s="127"/>
      <c r="L51" s="127"/>
      <c r="M51" s="127"/>
      <c r="N51" s="127"/>
      <c r="O51" s="127"/>
      <c r="P51" s="127"/>
      <c r="Q51" s="127"/>
      <c r="R51" s="127"/>
    </row>
    <row r="52" spans="2:18">
      <c r="B52" s="128" t="s">
        <v>278</v>
      </c>
      <c r="C52" s="129" t="s">
        <v>279</v>
      </c>
      <c r="D52" s="129" t="s">
        <v>264</v>
      </c>
      <c r="E52" s="130">
        <f>E26</f>
        <v>20</v>
      </c>
      <c r="F52" s="101">
        <f t="shared" si="1"/>
        <v>20</v>
      </c>
      <c r="G52" s="101">
        <f t="shared" si="1"/>
        <v>20</v>
      </c>
      <c r="H52" s="101">
        <f t="shared" si="2"/>
        <v>20</v>
      </c>
      <c r="I52" s="101">
        <f t="shared" si="2"/>
        <v>20</v>
      </c>
      <c r="J52" s="101">
        <f>E52</f>
        <v>20</v>
      </c>
      <c r="K52" s="101">
        <f t="shared" ref="K52:Q52" si="4">J52</f>
        <v>20</v>
      </c>
      <c r="L52" s="101">
        <f t="shared" si="4"/>
        <v>20</v>
      </c>
      <c r="M52" s="101">
        <f t="shared" si="4"/>
        <v>20</v>
      </c>
      <c r="N52" s="101">
        <f t="shared" si="4"/>
        <v>20</v>
      </c>
      <c r="O52" s="101">
        <f t="shared" si="4"/>
        <v>20</v>
      </c>
      <c r="P52" s="101">
        <f t="shared" si="4"/>
        <v>20</v>
      </c>
      <c r="Q52" s="101">
        <f t="shared" si="4"/>
        <v>20</v>
      </c>
      <c r="R52" s="101"/>
    </row>
    <row r="53" spans="2:18">
      <c r="B53" s="128" t="s">
        <v>280</v>
      </c>
      <c r="C53" s="129" t="s">
        <v>284</v>
      </c>
      <c r="D53" s="129" t="s">
        <v>266</v>
      </c>
      <c r="E53" s="130">
        <f>E29</f>
        <v>1218</v>
      </c>
      <c r="F53" s="101">
        <f t="shared" si="1"/>
        <v>1218</v>
      </c>
      <c r="G53" s="101">
        <f t="shared" si="1"/>
        <v>1218</v>
      </c>
      <c r="H53" s="101">
        <f t="shared" si="2"/>
        <v>1218</v>
      </c>
      <c r="I53" s="101">
        <f t="shared" si="2"/>
        <v>1218</v>
      </c>
      <c r="J53" s="101">
        <f>E53</f>
        <v>1218</v>
      </c>
      <c r="K53" s="101">
        <f t="shared" ref="K53:Q53" si="5">J53</f>
        <v>1218</v>
      </c>
      <c r="L53" s="101">
        <f t="shared" si="5"/>
        <v>1218</v>
      </c>
      <c r="M53" s="101">
        <f t="shared" si="5"/>
        <v>1218</v>
      </c>
      <c r="N53" s="101">
        <f t="shared" si="5"/>
        <v>1218</v>
      </c>
      <c r="O53" s="101">
        <f t="shared" si="5"/>
        <v>1218</v>
      </c>
      <c r="P53" s="101">
        <f t="shared" si="5"/>
        <v>1218</v>
      </c>
      <c r="Q53" s="101">
        <f t="shared" si="5"/>
        <v>1218</v>
      </c>
      <c r="R53" s="101"/>
    </row>
    <row r="54" spans="2:18">
      <c r="B54" s="128" t="s">
        <v>282</v>
      </c>
      <c r="C54" s="129" t="s">
        <v>285</v>
      </c>
      <c r="D54" s="129" t="s">
        <v>270</v>
      </c>
      <c r="E54" s="101">
        <f>E53/E52</f>
        <v>60.9</v>
      </c>
      <c r="F54" s="101">
        <f t="shared" si="1"/>
        <v>60.9</v>
      </c>
      <c r="G54" s="101">
        <f t="shared" si="1"/>
        <v>60.9</v>
      </c>
      <c r="H54" s="101">
        <f t="shared" si="2"/>
        <v>60.9</v>
      </c>
      <c r="I54" s="101">
        <f t="shared" si="2"/>
        <v>60.9</v>
      </c>
      <c r="J54" s="101">
        <f>J53/J52</f>
        <v>60.9</v>
      </c>
      <c r="K54" s="101">
        <f t="shared" ref="K54:Q54" si="6">K53/K52</f>
        <v>60.9</v>
      </c>
      <c r="L54" s="101">
        <f t="shared" si="6"/>
        <v>60.9</v>
      </c>
      <c r="M54" s="101">
        <f t="shared" si="6"/>
        <v>60.9</v>
      </c>
      <c r="N54" s="101">
        <f t="shared" si="6"/>
        <v>60.9</v>
      </c>
      <c r="O54" s="101">
        <f t="shared" si="6"/>
        <v>60.9</v>
      </c>
      <c r="P54" s="101">
        <f t="shared" si="6"/>
        <v>60.9</v>
      </c>
      <c r="Q54" s="101">
        <f t="shared" si="6"/>
        <v>60.9</v>
      </c>
      <c r="R54" s="101"/>
    </row>
    <row r="55" spans="2:18" s="12" customFormat="1">
      <c r="B55" s="126">
        <v>3</v>
      </c>
      <c r="C55" s="127" t="s">
        <v>286</v>
      </c>
      <c r="D55" s="127"/>
      <c r="E55" s="127"/>
      <c r="F55" s="131">
        <f t="shared" si="1"/>
        <v>0</v>
      </c>
      <c r="G55" s="131">
        <f t="shared" si="1"/>
        <v>0</v>
      </c>
      <c r="H55" s="131">
        <f t="shared" si="2"/>
        <v>0</v>
      </c>
      <c r="I55" s="131">
        <f t="shared" si="2"/>
        <v>0</v>
      </c>
      <c r="J55" s="131"/>
      <c r="K55" s="127"/>
      <c r="L55" s="127"/>
      <c r="M55" s="127"/>
      <c r="N55" s="127"/>
      <c r="O55" s="127"/>
      <c r="P55" s="127"/>
      <c r="Q55" s="127"/>
      <c r="R55" s="127"/>
    </row>
    <row r="56" spans="2:18">
      <c r="B56" s="128" t="s">
        <v>278</v>
      </c>
      <c r="C56" s="129" t="s">
        <v>279</v>
      </c>
      <c r="D56" s="129" t="s">
        <v>264</v>
      </c>
      <c r="E56" s="130">
        <f>E40</f>
        <v>11</v>
      </c>
      <c r="F56" s="101">
        <f t="shared" si="1"/>
        <v>11</v>
      </c>
      <c r="G56" s="101">
        <f t="shared" si="1"/>
        <v>11</v>
      </c>
      <c r="H56" s="101">
        <f t="shared" si="2"/>
        <v>11</v>
      </c>
      <c r="I56" s="101">
        <f t="shared" si="2"/>
        <v>11</v>
      </c>
      <c r="J56" s="101">
        <f>E56</f>
        <v>11</v>
      </c>
      <c r="K56" s="101">
        <f t="shared" ref="K56:Q56" si="7">J56</f>
        <v>11</v>
      </c>
      <c r="L56" s="101">
        <f t="shared" si="7"/>
        <v>11</v>
      </c>
      <c r="M56" s="101">
        <f t="shared" si="7"/>
        <v>11</v>
      </c>
      <c r="N56" s="101">
        <f t="shared" si="7"/>
        <v>11</v>
      </c>
      <c r="O56" s="101">
        <f t="shared" si="7"/>
        <v>11</v>
      </c>
      <c r="P56" s="101">
        <f t="shared" si="7"/>
        <v>11</v>
      </c>
      <c r="Q56" s="101">
        <f t="shared" si="7"/>
        <v>11</v>
      </c>
      <c r="R56" s="101"/>
    </row>
    <row r="57" spans="2:18">
      <c r="B57" s="128" t="s">
        <v>280</v>
      </c>
      <c r="C57" s="129" t="s">
        <v>284</v>
      </c>
      <c r="D57" s="129" t="s">
        <v>266</v>
      </c>
      <c r="E57" s="130">
        <f>E43</f>
        <v>1926</v>
      </c>
      <c r="F57" s="101">
        <f t="shared" si="1"/>
        <v>1926</v>
      </c>
      <c r="G57" s="101">
        <f t="shared" si="1"/>
        <v>1926</v>
      </c>
      <c r="H57" s="101">
        <f t="shared" si="2"/>
        <v>1926</v>
      </c>
      <c r="I57" s="101">
        <f t="shared" si="2"/>
        <v>1926</v>
      </c>
      <c r="J57" s="101">
        <f>E57</f>
        <v>1926</v>
      </c>
      <c r="K57" s="101">
        <f t="shared" ref="K57:Q57" si="8">J57</f>
        <v>1926</v>
      </c>
      <c r="L57" s="101">
        <f t="shared" si="8"/>
        <v>1926</v>
      </c>
      <c r="M57" s="101">
        <f t="shared" si="8"/>
        <v>1926</v>
      </c>
      <c r="N57" s="101">
        <f t="shared" si="8"/>
        <v>1926</v>
      </c>
      <c r="O57" s="101">
        <f t="shared" si="8"/>
        <v>1926</v>
      </c>
      <c r="P57" s="101">
        <f t="shared" si="8"/>
        <v>1926</v>
      </c>
      <c r="Q57" s="101">
        <f t="shared" si="8"/>
        <v>1926</v>
      </c>
      <c r="R57" s="101"/>
    </row>
    <row r="58" spans="2:18">
      <c r="B58" s="128" t="s">
        <v>282</v>
      </c>
      <c r="C58" s="129" t="s">
        <v>285</v>
      </c>
      <c r="D58" s="129" t="s">
        <v>270</v>
      </c>
      <c r="E58" s="101">
        <f>E57/E56</f>
        <v>175.09090909090909</v>
      </c>
      <c r="F58" s="101">
        <f t="shared" si="1"/>
        <v>175.09090909090909</v>
      </c>
      <c r="G58" s="101">
        <f t="shared" si="1"/>
        <v>175.09090909090909</v>
      </c>
      <c r="H58" s="101">
        <f t="shared" si="2"/>
        <v>175.09090909090909</v>
      </c>
      <c r="I58" s="101">
        <f t="shared" si="2"/>
        <v>175.09090909090909</v>
      </c>
      <c r="J58" s="101">
        <f>J57/J56</f>
        <v>175.09090909090909</v>
      </c>
      <c r="K58" s="101">
        <f t="shared" ref="K58:Q58" si="9">K57/K56</f>
        <v>175.09090909090909</v>
      </c>
      <c r="L58" s="101">
        <f t="shared" si="9"/>
        <v>175.09090909090909</v>
      </c>
      <c r="M58" s="101">
        <f t="shared" si="9"/>
        <v>175.09090909090909</v>
      </c>
      <c r="N58" s="101">
        <f t="shared" si="9"/>
        <v>175.09090909090909</v>
      </c>
      <c r="O58" s="101">
        <f t="shared" si="9"/>
        <v>175.09090909090909</v>
      </c>
      <c r="P58" s="101">
        <f t="shared" si="9"/>
        <v>175.09090909090909</v>
      </c>
      <c r="Q58" s="101">
        <f t="shared" si="9"/>
        <v>175.09090909090909</v>
      </c>
      <c r="R58" s="101"/>
    </row>
    <row r="59" spans="2:18">
      <c r="F59" s="11"/>
      <c r="J59" s="18"/>
      <c r="N59" s="12"/>
    </row>
    <row r="60" spans="2:18">
      <c r="B60" s="12" t="s">
        <v>287</v>
      </c>
      <c r="F60" s="11"/>
      <c r="J60" s="18"/>
      <c r="N60" s="12"/>
    </row>
    <row r="61" spans="2:18" s="117" customFormat="1" ht="38.25">
      <c r="B61" s="126" t="s">
        <v>288</v>
      </c>
      <c r="C61" s="127" t="s">
        <v>289</v>
      </c>
      <c r="D61" s="127" t="s">
        <v>266</v>
      </c>
      <c r="E61" s="126" t="s">
        <v>277</v>
      </c>
      <c r="F61" s="124" t="s">
        <v>149</v>
      </c>
      <c r="G61" s="124" t="s">
        <v>150</v>
      </c>
      <c r="H61" s="124" t="s">
        <v>151</v>
      </c>
      <c r="I61" s="124" t="s">
        <v>152</v>
      </c>
      <c r="J61" s="124" t="s">
        <v>153</v>
      </c>
      <c r="K61" s="124" t="s">
        <v>154</v>
      </c>
      <c r="L61" s="124" t="s">
        <v>155</v>
      </c>
      <c r="M61" s="124" t="s">
        <v>156</v>
      </c>
      <c r="N61" s="124" t="s">
        <v>157</v>
      </c>
      <c r="O61" s="124" t="s">
        <v>158</v>
      </c>
      <c r="P61" s="124" t="s">
        <v>159</v>
      </c>
      <c r="Q61" s="124" t="s">
        <v>160</v>
      </c>
      <c r="R61" s="124" t="s">
        <v>161</v>
      </c>
    </row>
    <row r="62" spans="2:18">
      <c r="B62" s="128">
        <v>1</v>
      </c>
      <c r="C62" s="132" t="s">
        <v>290</v>
      </c>
      <c r="D62" s="129" t="s">
        <v>291</v>
      </c>
      <c r="E62" s="156">
        <f>$E$13+$E$27*90%+$E$41*10%</f>
        <v>2860</v>
      </c>
      <c r="F62" s="156">
        <f>$E$13+$E$27*95%+$E$41*5%</f>
        <v>2830</v>
      </c>
      <c r="G62" s="156">
        <f t="shared" ref="G62:Q62" si="10">$E$13+$E$27*95%+$E$41*5%</f>
        <v>2830</v>
      </c>
      <c r="H62" s="156">
        <f t="shared" si="10"/>
        <v>2830</v>
      </c>
      <c r="I62" s="156">
        <f t="shared" si="10"/>
        <v>2830</v>
      </c>
      <c r="J62" s="156">
        <f t="shared" si="10"/>
        <v>2830</v>
      </c>
      <c r="K62" s="156">
        <f t="shared" si="10"/>
        <v>2830</v>
      </c>
      <c r="L62" s="156">
        <f t="shared" si="10"/>
        <v>2830</v>
      </c>
      <c r="M62" s="156">
        <f t="shared" si="10"/>
        <v>2830</v>
      </c>
      <c r="N62" s="156">
        <f t="shared" si="10"/>
        <v>2830</v>
      </c>
      <c r="O62" s="156">
        <f t="shared" si="10"/>
        <v>2830</v>
      </c>
      <c r="P62" s="156">
        <f t="shared" si="10"/>
        <v>2830</v>
      </c>
      <c r="Q62" s="156">
        <f t="shared" si="10"/>
        <v>2830</v>
      </c>
      <c r="R62" s="156"/>
    </row>
    <row r="63" spans="2:18" ht="25.5">
      <c r="B63" s="128">
        <v>2</v>
      </c>
      <c r="C63" s="132" t="s">
        <v>292</v>
      </c>
      <c r="D63" s="129" t="s">
        <v>291</v>
      </c>
      <c r="E63" s="156">
        <f t="shared" ref="E63:J63" si="11">$E$49+$E$53*80%+$E$57*20%</f>
        <v>2605.6000000000004</v>
      </c>
      <c r="F63" s="156">
        <f t="shared" si="11"/>
        <v>2605.6000000000004</v>
      </c>
      <c r="G63" s="156">
        <f t="shared" si="11"/>
        <v>2605.6000000000004</v>
      </c>
      <c r="H63" s="156">
        <f t="shared" si="11"/>
        <v>2605.6000000000004</v>
      </c>
      <c r="I63" s="156">
        <f t="shared" si="11"/>
        <v>2605.6000000000004</v>
      </c>
      <c r="J63" s="156">
        <f t="shared" si="11"/>
        <v>2605.6000000000004</v>
      </c>
      <c r="K63" s="156">
        <f t="shared" ref="K63:Q63" si="12">$E$49+$E$53*80%+$E$57*20%</f>
        <v>2605.6000000000004</v>
      </c>
      <c r="L63" s="156">
        <f t="shared" si="12"/>
        <v>2605.6000000000004</v>
      </c>
      <c r="M63" s="156">
        <f t="shared" si="12"/>
        <v>2605.6000000000004</v>
      </c>
      <c r="N63" s="156">
        <f t="shared" si="12"/>
        <v>2605.6000000000004</v>
      </c>
      <c r="O63" s="156">
        <f t="shared" si="12"/>
        <v>2605.6000000000004</v>
      </c>
      <c r="P63" s="156">
        <f t="shared" si="12"/>
        <v>2605.6000000000004</v>
      </c>
      <c r="Q63" s="156">
        <f t="shared" si="12"/>
        <v>2605.6000000000004</v>
      </c>
      <c r="R63" s="156"/>
    </row>
    <row r="64" spans="2:18" s="117" customFormat="1" ht="19.899999999999999" customHeight="1">
      <c r="B64" s="126" t="s">
        <v>293</v>
      </c>
      <c r="C64" s="127" t="s">
        <v>294</v>
      </c>
      <c r="D64" s="127" t="s">
        <v>295</v>
      </c>
      <c r="E64" s="126" t="s">
        <v>277</v>
      </c>
      <c r="F64" s="126"/>
      <c r="G64" s="126"/>
      <c r="H64" s="126"/>
      <c r="I64" s="126"/>
      <c r="J64" s="126" t="s">
        <v>153</v>
      </c>
      <c r="K64" s="126" t="s">
        <v>154</v>
      </c>
      <c r="L64" s="126" t="s">
        <v>155</v>
      </c>
      <c r="M64" s="126" t="s">
        <v>156</v>
      </c>
      <c r="N64" s="126" t="s">
        <v>157</v>
      </c>
      <c r="O64" s="126" t="s">
        <v>158</v>
      </c>
      <c r="P64" s="126" t="s">
        <v>159</v>
      </c>
      <c r="Q64" s="126" t="s">
        <v>160</v>
      </c>
      <c r="R64" s="126"/>
    </row>
    <row r="65" spans="2:18">
      <c r="B65" s="128">
        <v>1</v>
      </c>
      <c r="C65" s="132" t="s">
        <v>290</v>
      </c>
      <c r="D65" s="129" t="s">
        <v>296</v>
      </c>
      <c r="E65" s="154">
        <f>E62*7*2*30</f>
        <v>1201200</v>
      </c>
      <c r="F65" s="154">
        <f t="shared" ref="F65:Q65" si="13">F62*7*2*30</f>
        <v>1188600</v>
      </c>
      <c r="G65" s="154">
        <f t="shared" si="13"/>
        <v>1188600</v>
      </c>
      <c r="H65" s="154">
        <f t="shared" si="13"/>
        <v>1188600</v>
      </c>
      <c r="I65" s="154">
        <f t="shared" si="13"/>
        <v>1188600</v>
      </c>
      <c r="J65" s="154">
        <f t="shared" si="13"/>
        <v>1188600</v>
      </c>
      <c r="K65" s="154">
        <f t="shared" si="13"/>
        <v>1188600</v>
      </c>
      <c r="L65" s="154">
        <f t="shared" si="13"/>
        <v>1188600</v>
      </c>
      <c r="M65" s="154">
        <f t="shared" si="13"/>
        <v>1188600</v>
      </c>
      <c r="N65" s="154">
        <f t="shared" si="13"/>
        <v>1188600</v>
      </c>
      <c r="O65" s="154">
        <f t="shared" si="13"/>
        <v>1188600</v>
      </c>
      <c r="P65" s="154">
        <f t="shared" si="13"/>
        <v>1188600</v>
      </c>
      <c r="Q65" s="154">
        <f t="shared" si="13"/>
        <v>1188600</v>
      </c>
      <c r="R65" s="154"/>
    </row>
    <row r="66" spans="2:18" ht="25.5">
      <c r="B66" s="128">
        <v>2</v>
      </c>
      <c r="C66" s="132" t="s">
        <v>292</v>
      </c>
      <c r="D66" s="129" t="s">
        <v>296</v>
      </c>
      <c r="E66" s="154">
        <f>E63*7*2*30</f>
        <v>1094352.0000000002</v>
      </c>
      <c r="F66" s="154">
        <f t="shared" ref="F66:Q66" si="14">F63*7*2*30</f>
        <v>1094352.0000000002</v>
      </c>
      <c r="G66" s="154">
        <f t="shared" si="14"/>
        <v>1094352.0000000002</v>
      </c>
      <c r="H66" s="154">
        <f t="shared" si="14"/>
        <v>1094352.0000000002</v>
      </c>
      <c r="I66" s="154">
        <f t="shared" si="14"/>
        <v>1094352.0000000002</v>
      </c>
      <c r="J66" s="154">
        <f t="shared" si="14"/>
        <v>1094352.0000000002</v>
      </c>
      <c r="K66" s="154">
        <f t="shared" si="14"/>
        <v>1094352.0000000002</v>
      </c>
      <c r="L66" s="154">
        <f t="shared" si="14"/>
        <v>1094352.0000000002</v>
      </c>
      <c r="M66" s="154">
        <f t="shared" si="14"/>
        <v>1094352.0000000002</v>
      </c>
      <c r="N66" s="154">
        <f t="shared" si="14"/>
        <v>1094352.0000000002</v>
      </c>
      <c r="O66" s="154">
        <f t="shared" si="14"/>
        <v>1094352.0000000002</v>
      </c>
      <c r="P66" s="154">
        <f t="shared" si="14"/>
        <v>1094352.0000000002</v>
      </c>
      <c r="Q66" s="154">
        <f t="shared" si="14"/>
        <v>1094352.0000000002</v>
      </c>
      <c r="R66" s="154"/>
    </row>
    <row r="67" spans="2:18" s="117" customFormat="1">
      <c r="B67" s="126" t="s">
        <v>297</v>
      </c>
      <c r="C67" s="127" t="s">
        <v>298</v>
      </c>
      <c r="D67" s="127"/>
      <c r="E67" s="126" t="s">
        <v>277</v>
      </c>
      <c r="F67" s="126"/>
      <c r="G67" s="126"/>
      <c r="H67" s="126"/>
      <c r="I67" s="126"/>
      <c r="J67" s="126" t="s">
        <v>153</v>
      </c>
      <c r="K67" s="126" t="s">
        <v>154</v>
      </c>
      <c r="L67" s="126" t="s">
        <v>155</v>
      </c>
      <c r="M67" s="126" t="s">
        <v>156</v>
      </c>
      <c r="N67" s="126" t="s">
        <v>157</v>
      </c>
      <c r="O67" s="126" t="s">
        <v>158</v>
      </c>
      <c r="P67" s="126" t="s">
        <v>159</v>
      </c>
      <c r="Q67" s="126" t="s">
        <v>160</v>
      </c>
      <c r="R67" s="126"/>
    </row>
    <row r="68" spans="2:18" ht="29.65" customHeight="1">
      <c r="B68" s="128">
        <v>1</v>
      </c>
      <c r="C68" s="132" t="s">
        <v>299</v>
      </c>
      <c r="D68" s="105" t="s">
        <v>300</v>
      </c>
      <c r="E68" s="157">
        <f>E69/30</f>
        <v>251.9226519337017</v>
      </c>
      <c r="F68" s="157">
        <f>F69/30</f>
        <v>251.9226519337017</v>
      </c>
      <c r="G68" s="157">
        <f>G69/30</f>
        <v>251.9226519337017</v>
      </c>
      <c r="H68" s="157">
        <f>H69/30</f>
        <v>251.9226519337017</v>
      </c>
      <c r="I68" s="157">
        <f>I69/30</f>
        <v>251.9226519337017</v>
      </c>
      <c r="J68" s="157">
        <f t="shared" ref="J68:Q68" si="15">J69/30</f>
        <v>251.9226519337017</v>
      </c>
      <c r="K68" s="157">
        <f t="shared" si="15"/>
        <v>251.9226519337017</v>
      </c>
      <c r="L68" s="157">
        <f t="shared" si="15"/>
        <v>251.9226519337017</v>
      </c>
      <c r="M68" s="157">
        <f t="shared" si="15"/>
        <v>251.9226519337017</v>
      </c>
      <c r="N68" s="157">
        <f t="shared" si="15"/>
        <v>251.9226519337017</v>
      </c>
      <c r="O68" s="157">
        <f t="shared" si="15"/>
        <v>251.9226519337017</v>
      </c>
      <c r="P68" s="157">
        <f t="shared" si="15"/>
        <v>251.9226519337017</v>
      </c>
      <c r="Q68" s="157">
        <f t="shared" si="15"/>
        <v>251.9226519337017</v>
      </c>
      <c r="R68" s="157"/>
    </row>
    <row r="69" spans="2:18" ht="25.5">
      <c r="B69" s="128">
        <v>2</v>
      </c>
      <c r="C69" s="132" t="s">
        <v>301</v>
      </c>
      <c r="D69" s="105" t="s">
        <v>302</v>
      </c>
      <c r="E69" s="155">
        <f>E66/(E48+E52*80%+E56*20%)/4</f>
        <v>7557.6795580110511</v>
      </c>
      <c r="F69" s="155">
        <f>F66/(F48+F52*80%+F56*20%)/4</f>
        <v>7557.6795580110511</v>
      </c>
      <c r="G69" s="155">
        <f>G66/(G48+G52*80%+G56*20%)/4</f>
        <v>7557.6795580110511</v>
      </c>
      <c r="H69" s="155">
        <f>H66/(H48+H52*80%+H56*20%)/4</f>
        <v>7557.6795580110511</v>
      </c>
      <c r="I69" s="155">
        <f>I66/(I48+I52*80%+I56*20%)/4</f>
        <v>7557.6795580110511</v>
      </c>
      <c r="J69" s="155">
        <f t="shared" ref="J69:Q69" si="16">J66/(J48+J52*80%+J56*20%)/4</f>
        <v>7557.6795580110511</v>
      </c>
      <c r="K69" s="155">
        <f t="shared" si="16"/>
        <v>7557.6795580110511</v>
      </c>
      <c r="L69" s="155">
        <f>L66/(L48+L52*80%+L56*20%)/4</f>
        <v>7557.6795580110511</v>
      </c>
      <c r="M69" s="155">
        <f t="shared" si="16"/>
        <v>7557.6795580110511</v>
      </c>
      <c r="N69" s="155">
        <f t="shared" si="16"/>
        <v>7557.6795580110511</v>
      </c>
      <c r="O69" s="155">
        <f t="shared" si="16"/>
        <v>7557.6795580110511</v>
      </c>
      <c r="P69" s="155">
        <f t="shared" si="16"/>
        <v>7557.6795580110511</v>
      </c>
      <c r="Q69" s="155">
        <f t="shared" si="16"/>
        <v>7557.6795580110511</v>
      </c>
      <c r="R69" s="155"/>
    </row>
    <row r="70" spans="2:18" s="133" customFormat="1" ht="15.75">
      <c r="B70" s="1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</row>
    <row r="71" spans="2:18" s="12" customFormat="1" ht="17.45" customHeight="1">
      <c r="B71" s="223" t="s">
        <v>2249</v>
      </c>
      <c r="F71" s="19"/>
    </row>
    <row r="72" spans="2:18" s="15" customFormat="1" ht="51">
      <c r="B72" s="124" t="s">
        <v>36</v>
      </c>
      <c r="C72" s="944" t="s">
        <v>242</v>
      </c>
      <c r="D72" s="124" t="s">
        <v>243</v>
      </c>
      <c r="E72" s="124" t="s">
        <v>304</v>
      </c>
      <c r="F72" s="124" t="s">
        <v>304</v>
      </c>
      <c r="G72" s="124" t="s">
        <v>304</v>
      </c>
      <c r="H72" s="124" t="s">
        <v>304</v>
      </c>
      <c r="I72" s="124" t="s">
        <v>305</v>
      </c>
      <c r="J72" s="124" t="s">
        <v>304</v>
      </c>
      <c r="K72" s="944" t="s">
        <v>250</v>
      </c>
    </row>
    <row r="73" spans="2:18" ht="25.5">
      <c r="B73" s="1357">
        <v>1</v>
      </c>
      <c r="C73" s="105" t="s">
        <v>251</v>
      </c>
      <c r="D73" s="101">
        <v>7000</v>
      </c>
      <c r="E73" s="101"/>
      <c r="F73" s="101"/>
      <c r="G73" s="102"/>
      <c r="H73" s="101"/>
      <c r="I73" s="101"/>
      <c r="J73" s="101"/>
      <c r="K73" s="945">
        <f>D73*(100%-$D$97)</f>
        <v>6580</v>
      </c>
    </row>
    <row r="74" spans="2:18" ht="25.5">
      <c r="B74" s="1357">
        <v>2</v>
      </c>
      <c r="C74" s="105" t="s">
        <v>253</v>
      </c>
      <c r="D74" s="101">
        <v>700</v>
      </c>
      <c r="E74" s="103">
        <f>D74</f>
        <v>700</v>
      </c>
      <c r="F74" s="103">
        <f>E74</f>
        <v>700</v>
      </c>
      <c r="G74" s="102">
        <f>F74</f>
        <v>700</v>
      </c>
      <c r="H74" s="102">
        <f>G74</f>
        <v>700</v>
      </c>
      <c r="I74" s="103">
        <v>1300</v>
      </c>
      <c r="J74" s="103"/>
      <c r="K74" s="945">
        <f>D74*(100%-$D$81)</f>
        <v>630</v>
      </c>
      <c r="L74" s="20"/>
    </row>
    <row r="75" spans="2:18" ht="25.5">
      <c r="B75" s="1456">
        <v>3</v>
      </c>
      <c r="C75" s="105" t="s">
        <v>254</v>
      </c>
      <c r="D75" s="104">
        <v>1</v>
      </c>
      <c r="E75" s="104"/>
      <c r="F75" s="104">
        <v>1</v>
      </c>
      <c r="G75" s="104"/>
      <c r="H75" s="104"/>
      <c r="I75" s="104">
        <v>1</v>
      </c>
      <c r="J75" s="104"/>
      <c r="K75" s="108">
        <f>SUM(D75:J75)</f>
        <v>3</v>
      </c>
      <c r="L75" s="20"/>
    </row>
    <row r="76" spans="2:18" ht="47.45" customHeight="1">
      <c r="B76" s="1456"/>
      <c r="C76" s="129" t="s">
        <v>255</v>
      </c>
      <c r="D76" s="121"/>
      <c r="E76" s="105"/>
      <c r="F76" s="112"/>
      <c r="G76" s="112"/>
      <c r="H76" s="105"/>
      <c r="I76" s="105"/>
      <c r="J76" s="105"/>
      <c r="K76" s="109"/>
      <c r="L76" s="123"/>
    </row>
    <row r="77" spans="2:18">
      <c r="E77" s="15"/>
      <c r="F77" s="21"/>
      <c r="G77" s="21"/>
      <c r="H77" s="15"/>
      <c r="I77" s="15"/>
    </row>
    <row r="78" spans="2:18">
      <c r="B78" s="126" t="s">
        <v>36</v>
      </c>
      <c r="C78" s="126" t="s">
        <v>256</v>
      </c>
      <c r="D78" s="948" t="s">
        <v>257</v>
      </c>
      <c r="E78" s="948" t="s">
        <v>258</v>
      </c>
      <c r="F78" s="948" t="s">
        <v>259</v>
      </c>
      <c r="G78" s="948" t="s">
        <v>260</v>
      </c>
      <c r="H78" s="948" t="s">
        <v>261</v>
      </c>
      <c r="I78" s="948" t="s">
        <v>262</v>
      </c>
    </row>
    <row r="79" spans="2:18" ht="20.45" customHeight="1">
      <c r="B79" s="270">
        <v>1</v>
      </c>
      <c r="C79" s="129" t="s">
        <v>263</v>
      </c>
      <c r="D79" s="22" t="s">
        <v>264</v>
      </c>
      <c r="E79" s="101">
        <f>K75</f>
        <v>3</v>
      </c>
      <c r="F79" s="101">
        <f>$E79</f>
        <v>3</v>
      </c>
      <c r="G79" s="101">
        <f>$F79*1.5</f>
        <v>4.5</v>
      </c>
      <c r="H79" s="101">
        <f>$F79*2</f>
        <v>6</v>
      </c>
      <c r="I79" s="101">
        <f>$G79*2</f>
        <v>9</v>
      </c>
    </row>
    <row r="80" spans="2:18" ht="20.45" customHeight="1">
      <c r="B80" s="270">
        <v>2</v>
      </c>
      <c r="C80" s="129" t="s">
        <v>265</v>
      </c>
      <c r="D80" s="22" t="s">
        <v>266</v>
      </c>
      <c r="E80" s="101">
        <f>D74</f>
        <v>700</v>
      </c>
      <c r="F80" s="101">
        <f>$E80*8</f>
        <v>5600</v>
      </c>
      <c r="G80" s="101">
        <f>$F80*1.5</f>
        <v>8400</v>
      </c>
      <c r="H80" s="101">
        <f>$F80*2</f>
        <v>11200</v>
      </c>
      <c r="I80" s="101">
        <f>$G80*2</f>
        <v>16800</v>
      </c>
    </row>
    <row r="81" spans="2:17" ht="20.45" customHeight="1">
      <c r="B81" s="270">
        <v>3</v>
      </c>
      <c r="C81" s="129" t="s">
        <v>267</v>
      </c>
      <c r="D81" s="160">
        <f>'2.Hao hut &amp; % chai '!H43</f>
        <v>0.1</v>
      </c>
      <c r="E81" s="101">
        <f>E80*D81</f>
        <v>70</v>
      </c>
      <c r="F81" s="101">
        <f>$E81*8</f>
        <v>560</v>
      </c>
      <c r="G81" s="101">
        <f>$F81*1.5</f>
        <v>840</v>
      </c>
      <c r="H81" s="101">
        <f>$F81*2</f>
        <v>1120</v>
      </c>
      <c r="I81" s="101">
        <f>$G81*2</f>
        <v>1680</v>
      </c>
    </row>
    <row r="82" spans="2:17" ht="20.45" customHeight="1">
      <c r="B82" s="270">
        <v>4</v>
      </c>
      <c r="C82" s="129" t="s">
        <v>268</v>
      </c>
      <c r="D82" s="22" t="s">
        <v>266</v>
      </c>
      <c r="E82" s="947">
        <f>E80-E81</f>
        <v>630</v>
      </c>
      <c r="F82" s="101">
        <f>$E82*8</f>
        <v>5040</v>
      </c>
      <c r="G82" s="101">
        <f>$F82*1.5</f>
        <v>7560</v>
      </c>
      <c r="H82" s="101">
        <f>$F82*2</f>
        <v>10080</v>
      </c>
      <c r="I82" s="101">
        <f>$G82*2</f>
        <v>15120</v>
      </c>
    </row>
    <row r="83" spans="2:17" ht="20.45" customHeight="1">
      <c r="B83" s="270">
        <v>5</v>
      </c>
      <c r="C83" s="129" t="s">
        <v>269</v>
      </c>
      <c r="D83" s="22" t="s">
        <v>270</v>
      </c>
      <c r="E83" s="101">
        <f>E82/K75</f>
        <v>210</v>
      </c>
      <c r="F83" s="101">
        <f>$E83*8</f>
        <v>1680</v>
      </c>
      <c r="G83" s="101">
        <f>$F83*1.5</f>
        <v>2520</v>
      </c>
      <c r="H83" s="101">
        <f>$F83*2</f>
        <v>3360</v>
      </c>
      <c r="I83" s="101">
        <f>$G83*2</f>
        <v>5040</v>
      </c>
    </row>
    <row r="84" spans="2:17">
      <c r="B84" s="14"/>
    </row>
    <row r="85" spans="2:17">
      <c r="E85" s="18"/>
      <c r="G85" s="18"/>
      <c r="H85" s="18"/>
      <c r="I85" s="18"/>
      <c r="J85" s="18"/>
      <c r="K85" s="18"/>
      <c r="L85" s="18"/>
      <c r="M85" s="18"/>
    </row>
    <row r="86" spans="2:17" s="133" customFormat="1" ht="15.75">
      <c r="B86" s="1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</row>
    <row r="87" spans="2:17" s="12" customFormat="1" ht="17.45" customHeight="1">
      <c r="B87" s="223" t="s">
        <v>2199</v>
      </c>
      <c r="F87" s="19"/>
    </row>
    <row r="88" spans="2:17" s="15" customFormat="1" ht="51">
      <c r="B88" s="124" t="s">
        <v>36</v>
      </c>
      <c r="C88" s="944" t="s">
        <v>242</v>
      </c>
      <c r="D88" s="124" t="s">
        <v>243</v>
      </c>
      <c r="E88" s="124" t="s">
        <v>304</v>
      </c>
      <c r="F88" s="124" t="s">
        <v>304</v>
      </c>
      <c r="G88" s="124" t="s">
        <v>304</v>
      </c>
      <c r="H88" s="124" t="s">
        <v>304</v>
      </c>
      <c r="I88" s="124" t="s">
        <v>305</v>
      </c>
      <c r="J88" s="124" t="s">
        <v>304</v>
      </c>
      <c r="K88" s="944" t="s">
        <v>250</v>
      </c>
    </row>
    <row r="89" spans="2:17" ht="25.5">
      <c r="B89" s="128">
        <v>1</v>
      </c>
      <c r="C89" s="105" t="s">
        <v>251</v>
      </c>
      <c r="D89" s="101">
        <v>1500</v>
      </c>
      <c r="E89" s="101"/>
      <c r="F89" s="101"/>
      <c r="G89" s="102"/>
      <c r="H89" s="101"/>
      <c r="I89" s="101"/>
      <c r="J89" s="101"/>
      <c r="K89" s="945">
        <f>D89*(100%-$D$97)</f>
        <v>1410</v>
      </c>
    </row>
    <row r="90" spans="2:17" ht="25.5">
      <c r="B90" s="128">
        <v>2</v>
      </c>
      <c r="C90" s="105" t="s">
        <v>253</v>
      </c>
      <c r="D90" s="101">
        <v>1500</v>
      </c>
      <c r="E90" s="103">
        <f>D90</f>
        <v>1500</v>
      </c>
      <c r="F90" s="103">
        <f>E90</f>
        <v>1500</v>
      </c>
      <c r="G90" s="102">
        <f>F90</f>
        <v>1500</v>
      </c>
      <c r="H90" s="102">
        <f>G90</f>
        <v>1500</v>
      </c>
      <c r="I90" s="103">
        <v>1300</v>
      </c>
      <c r="J90" s="103"/>
      <c r="K90" s="945">
        <f>D90*(100%-$D$97)</f>
        <v>1410</v>
      </c>
      <c r="L90" s="20"/>
    </row>
    <row r="91" spans="2:17" ht="25.5">
      <c r="B91" s="1456">
        <v>3</v>
      </c>
      <c r="C91" s="105" t="s">
        <v>254</v>
      </c>
      <c r="D91" s="104">
        <v>1</v>
      </c>
      <c r="E91" s="104"/>
      <c r="F91" s="104">
        <v>1</v>
      </c>
      <c r="G91" s="104"/>
      <c r="H91" s="104"/>
      <c r="I91" s="104">
        <v>1</v>
      </c>
      <c r="J91" s="104"/>
      <c r="K91" s="108">
        <f>SUM(D91:J91)</f>
        <v>3</v>
      </c>
      <c r="L91" s="20"/>
    </row>
    <row r="92" spans="2:17" ht="47.45" customHeight="1">
      <c r="B92" s="1456"/>
      <c r="C92" s="129" t="s">
        <v>255</v>
      </c>
      <c r="D92" s="121"/>
      <c r="E92" s="105"/>
      <c r="F92" s="112"/>
      <c r="G92" s="112"/>
      <c r="H92" s="105"/>
      <c r="I92" s="105"/>
      <c r="J92" s="105"/>
      <c r="K92" s="109"/>
      <c r="L92" s="123"/>
    </row>
    <row r="93" spans="2:17">
      <c r="E93" s="15"/>
      <c r="F93" s="21"/>
      <c r="G93" s="21"/>
      <c r="H93" s="15"/>
      <c r="I93" s="15"/>
    </row>
    <row r="94" spans="2:17">
      <c r="B94" s="126" t="s">
        <v>36</v>
      </c>
      <c r="C94" s="126" t="s">
        <v>256</v>
      </c>
      <c r="D94" s="948" t="s">
        <v>257</v>
      </c>
      <c r="E94" s="948" t="s">
        <v>258</v>
      </c>
      <c r="F94" s="948" t="s">
        <v>259</v>
      </c>
      <c r="G94" s="948" t="s">
        <v>260</v>
      </c>
      <c r="H94" s="948" t="s">
        <v>261</v>
      </c>
      <c r="I94" s="948" t="s">
        <v>262</v>
      </c>
    </row>
    <row r="95" spans="2:17" ht="20.45" customHeight="1">
      <c r="B95" s="270">
        <v>1</v>
      </c>
      <c r="C95" s="129" t="s">
        <v>263</v>
      </c>
      <c r="D95" s="22" t="s">
        <v>264</v>
      </c>
      <c r="E95" s="101">
        <f>K91</f>
        <v>3</v>
      </c>
      <c r="F95" s="101">
        <f>$E95</f>
        <v>3</v>
      </c>
      <c r="G95" s="101">
        <f>$F95*1.5</f>
        <v>4.5</v>
      </c>
      <c r="H95" s="101">
        <f>$F95*2</f>
        <v>6</v>
      </c>
      <c r="I95" s="101">
        <f>$G95*2</f>
        <v>9</v>
      </c>
    </row>
    <row r="96" spans="2:17" ht="20.45" customHeight="1">
      <c r="B96" s="270">
        <v>2</v>
      </c>
      <c r="C96" s="129" t="s">
        <v>265</v>
      </c>
      <c r="D96" s="22" t="s">
        <v>266</v>
      </c>
      <c r="E96" s="101">
        <f>D90</f>
        <v>1500</v>
      </c>
      <c r="F96" s="101">
        <f>$E96*8</f>
        <v>12000</v>
      </c>
      <c r="G96" s="101">
        <f>$F96*1.5</f>
        <v>18000</v>
      </c>
      <c r="H96" s="101">
        <f>$F96*2</f>
        <v>24000</v>
      </c>
      <c r="I96" s="101">
        <f>$G96*2</f>
        <v>36000</v>
      </c>
    </row>
    <row r="97" spans="2:13" ht="20.45" customHeight="1">
      <c r="B97" s="270">
        <v>3</v>
      </c>
      <c r="C97" s="129" t="s">
        <v>267</v>
      </c>
      <c r="D97" s="160">
        <f>'2.Hao hut &amp; % chai '!H27</f>
        <v>0.06</v>
      </c>
      <c r="E97" s="101">
        <f>E96*D97</f>
        <v>90</v>
      </c>
      <c r="F97" s="101">
        <f>$E97*8</f>
        <v>720</v>
      </c>
      <c r="G97" s="101">
        <f>$F97*1.5</f>
        <v>1080</v>
      </c>
      <c r="H97" s="101">
        <f>$F97*2</f>
        <v>1440</v>
      </c>
      <c r="I97" s="101">
        <f>$G97*2</f>
        <v>2160</v>
      </c>
    </row>
    <row r="98" spans="2:13" ht="20.45" customHeight="1">
      <c r="B98" s="270">
        <v>4</v>
      </c>
      <c r="C98" s="129" t="s">
        <v>268</v>
      </c>
      <c r="D98" s="22" t="s">
        <v>266</v>
      </c>
      <c r="E98" s="947">
        <f>E96-E97</f>
        <v>1410</v>
      </c>
      <c r="F98" s="101">
        <f>$E98*8</f>
        <v>11280</v>
      </c>
      <c r="G98" s="101">
        <f>$F98*1.5</f>
        <v>16920</v>
      </c>
      <c r="H98" s="101">
        <f>$F98*2</f>
        <v>22560</v>
      </c>
      <c r="I98" s="101">
        <f>$G98*2</f>
        <v>33840</v>
      </c>
    </row>
    <row r="99" spans="2:13" ht="20.45" customHeight="1">
      <c r="B99" s="270">
        <v>5</v>
      </c>
      <c r="C99" s="129" t="s">
        <v>269</v>
      </c>
      <c r="D99" s="22" t="s">
        <v>270</v>
      </c>
      <c r="E99" s="101">
        <f>E98/K91</f>
        <v>470</v>
      </c>
      <c r="F99" s="101">
        <f>$E99*8</f>
        <v>3760</v>
      </c>
      <c r="G99" s="101">
        <f>$F99*1.5</f>
        <v>5640</v>
      </c>
      <c r="H99" s="101">
        <f>$F99*2</f>
        <v>7520</v>
      </c>
      <c r="I99" s="101">
        <f>$G99*2</f>
        <v>11280</v>
      </c>
    </row>
    <row r="100" spans="2:13">
      <c r="B100" s="14"/>
    </row>
    <row r="101" spans="2:13">
      <c r="E101" s="18"/>
      <c r="G101" s="18"/>
      <c r="H101" s="18"/>
      <c r="I101" s="18"/>
      <c r="J101" s="18"/>
      <c r="K101" s="18"/>
      <c r="L101" s="18"/>
      <c r="M101" s="18"/>
    </row>
    <row r="102" spans="2:13" s="12" customFormat="1" ht="17.45" customHeight="1">
      <c r="B102" s="223" t="s">
        <v>2157</v>
      </c>
      <c r="F102" s="19"/>
    </row>
    <row r="103" spans="2:13" s="15" customFormat="1" ht="51">
      <c r="B103" s="124" t="s">
        <v>36</v>
      </c>
      <c r="C103" s="944" t="s">
        <v>242</v>
      </c>
      <c r="D103" s="124" t="s">
        <v>243</v>
      </c>
      <c r="E103" s="124" t="s">
        <v>304</v>
      </c>
      <c r="F103" s="124" t="s">
        <v>304</v>
      </c>
      <c r="G103" s="124" t="s">
        <v>304</v>
      </c>
      <c r="H103" s="124" t="s">
        <v>304</v>
      </c>
      <c r="I103" s="124" t="s">
        <v>305</v>
      </c>
      <c r="J103" s="124" t="s">
        <v>304</v>
      </c>
      <c r="K103" s="944" t="s">
        <v>250</v>
      </c>
    </row>
    <row r="104" spans="2:13" ht="25.5">
      <c r="B104" s="1162">
        <v>1</v>
      </c>
      <c r="C104" s="105" t="s">
        <v>251</v>
      </c>
      <c r="D104" s="101">
        <v>300</v>
      </c>
      <c r="E104" s="101"/>
      <c r="F104" s="101"/>
      <c r="G104" s="102"/>
      <c r="H104" s="101"/>
      <c r="I104" s="101"/>
      <c r="J104" s="101"/>
      <c r="K104" s="945">
        <f>D104*(100%-$D$97)</f>
        <v>282</v>
      </c>
    </row>
    <row r="105" spans="2:13" ht="25.5">
      <c r="B105" s="1162">
        <v>2</v>
      </c>
      <c r="C105" s="105" t="s">
        <v>253</v>
      </c>
      <c r="D105" s="101">
        <v>300</v>
      </c>
      <c r="E105" s="103"/>
      <c r="F105" s="103"/>
      <c r="G105" s="102"/>
      <c r="H105" s="102"/>
      <c r="I105" s="103"/>
      <c r="J105" s="103"/>
      <c r="K105" s="945">
        <f>D105*(100%-$D$97)</f>
        <v>282</v>
      </c>
      <c r="L105" s="20"/>
    </row>
    <row r="106" spans="2:13" ht="25.5">
      <c r="B106" s="1162"/>
      <c r="C106" s="105" t="s">
        <v>2159</v>
      </c>
      <c r="D106" s="104">
        <v>1</v>
      </c>
      <c r="E106" s="104"/>
      <c r="F106" s="104"/>
      <c r="G106" s="104"/>
      <c r="H106" s="104"/>
      <c r="I106" s="104"/>
      <c r="J106" s="104"/>
      <c r="K106" s="108">
        <f>SUM(D106:J106)</f>
        <v>1</v>
      </c>
      <c r="L106" s="20"/>
    </row>
    <row r="107" spans="2:13" ht="25.5">
      <c r="B107" s="1456">
        <v>3</v>
      </c>
      <c r="C107" s="105" t="s">
        <v>2158</v>
      </c>
      <c r="D107" s="104">
        <v>2</v>
      </c>
      <c r="E107" s="104"/>
      <c r="F107" s="104"/>
      <c r="G107" s="104"/>
      <c r="H107" s="104"/>
      <c r="I107" s="104"/>
      <c r="J107" s="104"/>
      <c r="K107" s="108">
        <f>SUM(D107:J107)</f>
        <v>2</v>
      </c>
      <c r="L107" s="20"/>
    </row>
    <row r="108" spans="2:13" ht="47.45" customHeight="1">
      <c r="B108" s="1456"/>
      <c r="C108" s="129" t="s">
        <v>255</v>
      </c>
      <c r="D108" s="121"/>
      <c r="E108" s="105"/>
      <c r="F108" s="112"/>
      <c r="G108" s="112"/>
      <c r="H108" s="105"/>
      <c r="I108" s="105"/>
      <c r="J108" s="105"/>
      <c r="K108" s="109"/>
      <c r="L108" s="123"/>
    </row>
    <row r="109" spans="2:13">
      <c r="E109" s="15"/>
      <c r="F109" s="21"/>
      <c r="G109" s="21"/>
      <c r="H109" s="15"/>
      <c r="I109" s="15"/>
    </row>
    <row r="110" spans="2:13">
      <c r="B110" s="126" t="s">
        <v>36</v>
      </c>
      <c r="C110" s="126" t="s">
        <v>256</v>
      </c>
      <c r="D110" s="948" t="s">
        <v>257</v>
      </c>
      <c r="E110" s="948" t="s">
        <v>258</v>
      </c>
      <c r="F110" s="948" t="s">
        <v>259</v>
      </c>
      <c r="G110" s="948" t="s">
        <v>260</v>
      </c>
      <c r="H110" s="948" t="s">
        <v>261</v>
      </c>
      <c r="I110" s="948" t="s">
        <v>262</v>
      </c>
    </row>
    <row r="111" spans="2:13" ht="20.45" customHeight="1">
      <c r="B111" s="270">
        <v>1</v>
      </c>
      <c r="C111" s="129" t="s">
        <v>263</v>
      </c>
      <c r="D111" s="22" t="s">
        <v>264</v>
      </c>
      <c r="E111" s="101">
        <v>3</v>
      </c>
      <c r="F111" s="101">
        <f>$E111</f>
        <v>3</v>
      </c>
      <c r="G111" s="101">
        <f>$F111*1.5</f>
        <v>4.5</v>
      </c>
      <c r="H111" s="101">
        <f>$F111*2</f>
        <v>6</v>
      </c>
      <c r="I111" s="101">
        <f>$G111*2</f>
        <v>9</v>
      </c>
    </row>
    <row r="112" spans="2:13" ht="20.45" customHeight="1">
      <c r="B112" s="270">
        <v>2</v>
      </c>
      <c r="C112" s="129" t="s">
        <v>265</v>
      </c>
      <c r="D112" s="22" t="s">
        <v>266</v>
      </c>
      <c r="E112" s="101">
        <f>D105</f>
        <v>300</v>
      </c>
      <c r="F112" s="101">
        <f>$E112*8</f>
        <v>2400</v>
      </c>
      <c r="G112" s="101">
        <f>$F112*1.5</f>
        <v>3600</v>
      </c>
      <c r="H112" s="101">
        <f>$F112*2</f>
        <v>4800</v>
      </c>
      <c r="I112" s="101">
        <f>$G112*2</f>
        <v>7200</v>
      </c>
    </row>
    <row r="113" spans="2:12" ht="20.45" customHeight="1">
      <c r="B113" s="270">
        <v>3</v>
      </c>
      <c r="C113" s="129" t="s">
        <v>267</v>
      </c>
      <c r="D113" s="160">
        <f>'2.Hao hut &amp; % chai '!T172</f>
        <v>0.04</v>
      </c>
      <c r="E113" s="101">
        <f>E112*$D$28</f>
        <v>39</v>
      </c>
      <c r="F113" s="101">
        <f>$E113*8</f>
        <v>312</v>
      </c>
      <c r="G113" s="101">
        <f>$F113*1.5</f>
        <v>468</v>
      </c>
      <c r="H113" s="101">
        <f>$F113*2</f>
        <v>624</v>
      </c>
      <c r="I113" s="101">
        <f>$G113*2</f>
        <v>936</v>
      </c>
    </row>
    <row r="114" spans="2:12" ht="20.45" customHeight="1">
      <c r="B114" s="270">
        <v>4</v>
      </c>
      <c r="C114" s="129" t="s">
        <v>268</v>
      </c>
      <c r="D114" s="22" t="s">
        <v>266</v>
      </c>
      <c r="E114" s="947">
        <f>E112-E113</f>
        <v>261</v>
      </c>
      <c r="F114" s="101">
        <f>$E114*8</f>
        <v>2088</v>
      </c>
      <c r="G114" s="101">
        <f>$F114*1.5</f>
        <v>3132</v>
      </c>
      <c r="H114" s="101">
        <f>$F114*2</f>
        <v>4176</v>
      </c>
      <c r="I114" s="101">
        <f>$G114*2</f>
        <v>6264</v>
      </c>
    </row>
    <row r="115" spans="2:12" ht="20.45" customHeight="1">
      <c r="B115" s="270">
        <v>5</v>
      </c>
      <c r="C115" s="129" t="s">
        <v>269</v>
      </c>
      <c r="D115" s="22" t="s">
        <v>270</v>
      </c>
      <c r="E115" s="101">
        <f>E114/K107</f>
        <v>130.5</v>
      </c>
      <c r="F115" s="101">
        <f>$E115*8</f>
        <v>1044</v>
      </c>
      <c r="G115" s="101">
        <f>$F115*1.5</f>
        <v>1566</v>
      </c>
      <c r="H115" s="101">
        <f>$F115*2</f>
        <v>2088</v>
      </c>
      <c r="I115" s="101">
        <f>$G115*2</f>
        <v>3132</v>
      </c>
    </row>
    <row r="116" spans="2:12">
      <c r="B116" s="14"/>
    </row>
    <row r="117" spans="2:12">
      <c r="B117" s="223" t="s">
        <v>303</v>
      </c>
      <c r="C117" s="12"/>
      <c r="D117" s="12"/>
      <c r="E117" s="12"/>
      <c r="F117" s="19"/>
      <c r="G117" s="12"/>
      <c r="H117" s="12"/>
      <c r="I117" s="12"/>
      <c r="K117" s="12"/>
      <c r="L117" s="12"/>
    </row>
    <row r="118" spans="2:12" ht="51">
      <c r="B118" s="124" t="s">
        <v>36</v>
      </c>
      <c r="C118" s="944" t="s">
        <v>242</v>
      </c>
      <c r="D118" s="124" t="s">
        <v>243</v>
      </c>
      <c r="E118" s="124" t="s">
        <v>304</v>
      </c>
      <c r="F118" s="124" t="s">
        <v>304</v>
      </c>
      <c r="G118" s="124" t="s">
        <v>304</v>
      </c>
      <c r="H118" s="124" t="s">
        <v>304</v>
      </c>
      <c r="I118" s="124" t="s">
        <v>305</v>
      </c>
      <c r="J118" s="124" t="s">
        <v>304</v>
      </c>
      <c r="K118" s="944" t="s">
        <v>250</v>
      </c>
      <c r="L118" s="15"/>
    </row>
    <row r="119" spans="2:12" ht="25.5">
      <c r="B119" s="1298">
        <v>1</v>
      </c>
      <c r="C119" s="105" t="s">
        <v>251</v>
      </c>
      <c r="D119" s="101">
        <v>2000</v>
      </c>
      <c r="E119" s="101"/>
      <c r="F119" s="101">
        <v>1500</v>
      </c>
      <c r="G119" s="102" t="s">
        <v>252</v>
      </c>
      <c r="H119" s="101"/>
      <c r="I119" s="101"/>
      <c r="J119" s="101"/>
      <c r="K119" s="945">
        <f>D119*(100%-$D$97)</f>
        <v>1880</v>
      </c>
    </row>
    <row r="120" spans="2:12" ht="25.5">
      <c r="B120" s="1298">
        <v>2</v>
      </c>
      <c r="C120" s="105" t="s">
        <v>253</v>
      </c>
      <c r="D120" s="101">
        <v>600</v>
      </c>
      <c r="E120" s="103">
        <f>D120</f>
        <v>600</v>
      </c>
      <c r="F120" s="103">
        <f>E120</f>
        <v>600</v>
      </c>
      <c r="G120" s="102">
        <f>F120</f>
        <v>600</v>
      </c>
      <c r="H120" s="102">
        <f>G120</f>
        <v>600</v>
      </c>
      <c r="I120" s="103">
        <v>1300</v>
      </c>
      <c r="J120" s="103"/>
      <c r="K120" s="945">
        <f>D120*(100%-$D$97)</f>
        <v>564</v>
      </c>
      <c r="L120" s="20"/>
    </row>
    <row r="121" spans="2:12" ht="25.5">
      <c r="B121" s="1456">
        <v>3</v>
      </c>
      <c r="C121" s="105" t="s">
        <v>254</v>
      </c>
      <c r="D121" s="104">
        <v>1</v>
      </c>
      <c r="E121" s="104"/>
      <c r="F121" s="104">
        <v>1</v>
      </c>
      <c r="G121" s="104"/>
      <c r="H121" s="104"/>
      <c r="I121" s="104">
        <v>1</v>
      </c>
      <c r="J121" s="104"/>
      <c r="K121" s="108">
        <f>SUM(D121:J121)</f>
        <v>3</v>
      </c>
      <c r="L121" s="20"/>
    </row>
    <row r="122" spans="2:12">
      <c r="B122" s="1456"/>
      <c r="C122" s="129" t="s">
        <v>255</v>
      </c>
      <c r="D122" s="121"/>
      <c r="E122" s="105"/>
      <c r="F122" s="112"/>
      <c r="G122" s="112"/>
      <c r="H122" s="105"/>
      <c r="I122" s="105"/>
      <c r="J122" s="105"/>
      <c r="K122" s="109"/>
      <c r="L122" s="123"/>
    </row>
  </sheetData>
  <mergeCells count="7">
    <mergeCell ref="B121:B122"/>
    <mergeCell ref="B22:B23"/>
    <mergeCell ref="B8:B9"/>
    <mergeCell ref="B36:B37"/>
    <mergeCell ref="B91:B92"/>
    <mergeCell ref="B107:B108"/>
    <mergeCell ref="B75:B76"/>
  </mergeCells>
  <pageMargins left="0.2" right="0.2" top="0.5" bottom="0.5" header="0.3" footer="0.3"/>
  <pageSetup paperSize="9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4"/>
  </sheetPr>
  <dimension ref="B1:N74"/>
  <sheetViews>
    <sheetView showGridLines="0" topLeftCell="A19" zoomScale="85" zoomScaleNormal="85" workbookViewId="0">
      <selection activeCell="G29" sqref="G29"/>
    </sheetView>
  </sheetViews>
  <sheetFormatPr defaultColWidth="8.7109375" defaultRowHeight="12.75"/>
  <cols>
    <col min="1" max="1" width="1.85546875" style="11" customWidth="1"/>
    <col min="2" max="2" width="6.5703125" style="11" customWidth="1"/>
    <col min="3" max="3" width="31.5703125" style="11" customWidth="1"/>
    <col min="4" max="4" width="24.28515625" style="11" bestFit="1" customWidth="1"/>
    <col min="5" max="5" width="13.140625" style="11" customWidth="1"/>
    <col min="6" max="6" width="12.7109375" style="18" customWidth="1"/>
    <col min="7" max="7" width="15.28515625" style="11" customWidth="1"/>
    <col min="8" max="8" width="46.42578125" style="11" customWidth="1"/>
    <col min="9" max="9" width="15.7109375" style="11" customWidth="1"/>
    <col min="10" max="16384" width="8.7109375" style="11"/>
  </cols>
  <sheetData>
    <row r="1" spans="2:14" ht="15.75">
      <c r="B1" s="100"/>
    </row>
    <row r="3" spans="2:14" ht="18">
      <c r="B3" s="161" t="s">
        <v>306</v>
      </c>
    </row>
    <row r="4" spans="2:14" s="12" customFormat="1">
      <c r="B4" s="12" t="s">
        <v>307</v>
      </c>
      <c r="F4" s="19"/>
    </row>
    <row r="5" spans="2:14" ht="37.15" customHeight="1">
      <c r="B5" s="126" t="s">
        <v>36</v>
      </c>
      <c r="C5" s="126" t="s">
        <v>146</v>
      </c>
      <c r="D5" s="124" t="s">
        <v>257</v>
      </c>
      <c r="E5" s="124" t="s">
        <v>277</v>
      </c>
      <c r="F5" s="182" t="s">
        <v>308</v>
      </c>
      <c r="G5" s="124" t="s">
        <v>309</v>
      </c>
      <c r="H5" s="126" t="s">
        <v>255</v>
      </c>
    </row>
    <row r="6" spans="2:14" ht="41.25" customHeight="1">
      <c r="B6" s="126"/>
      <c r="C6" s="127" t="s">
        <v>310</v>
      </c>
      <c r="D6" s="124"/>
      <c r="E6" s="182">
        <f>('Cong suat'!E29+'Cong suat'!E15)/2</f>
        <v>1232</v>
      </c>
      <c r="F6" s="182"/>
      <c r="G6" s="126"/>
      <c r="H6" s="126"/>
    </row>
    <row r="7" spans="2:14" ht="30" customHeight="1">
      <c r="B7" s="128">
        <v>1</v>
      </c>
      <c r="C7" s="105" t="s">
        <v>311</v>
      </c>
      <c r="D7" s="106"/>
      <c r="E7" s="950">
        <f>E8+E9</f>
        <v>128</v>
      </c>
      <c r="F7" s="101"/>
      <c r="G7" s="130"/>
      <c r="H7" s="129"/>
    </row>
    <row r="8" spans="2:14" ht="43.15" customHeight="1">
      <c r="B8" s="735" t="s">
        <v>278</v>
      </c>
      <c r="C8" s="129" t="s">
        <v>312</v>
      </c>
      <c r="D8" s="106" t="s">
        <v>313</v>
      </c>
      <c r="E8" s="1354">
        <f>7*8</f>
        <v>56</v>
      </c>
      <c r="F8" s="951"/>
      <c r="G8" s="101">
        <f>E8*F8/E6</f>
        <v>0</v>
      </c>
      <c r="H8" s="105"/>
    </row>
    <row r="9" spans="2:14" ht="35.450000000000003" customHeight="1">
      <c r="B9" s="735" t="s">
        <v>280</v>
      </c>
      <c r="C9" s="129" t="s">
        <v>314</v>
      </c>
      <c r="D9" s="106" t="s">
        <v>313</v>
      </c>
      <c r="E9" s="1354">
        <f>9*8</f>
        <v>72</v>
      </c>
      <c r="F9" s="952">
        <f>260000/8</f>
        <v>32500</v>
      </c>
      <c r="G9" s="1100">
        <f>E9*F9/E6</f>
        <v>1899.3506493506493</v>
      </c>
      <c r="H9" s="105"/>
      <c r="N9" s="18"/>
    </row>
    <row r="10" spans="2:14" ht="28.9" customHeight="1">
      <c r="B10" s="128" t="s">
        <v>282</v>
      </c>
      <c r="C10" s="129" t="s">
        <v>315</v>
      </c>
      <c r="D10" s="106" t="s">
        <v>316</v>
      </c>
      <c r="E10" s="950">
        <f>E7/8</f>
        <v>16</v>
      </c>
      <c r="F10" s="101">
        <f>25000</f>
        <v>25000</v>
      </c>
      <c r="G10" s="855">
        <f>(E10*F10)/($E$6*8)</f>
        <v>40.584415584415588</v>
      </c>
      <c r="H10" s="129"/>
    </row>
    <row r="11" spans="2:14" s="1040" customFormat="1" ht="33.6" customHeight="1">
      <c r="B11" s="1358">
        <v>2</v>
      </c>
      <c r="C11" s="1359" t="s">
        <v>188</v>
      </c>
      <c r="D11" s="106" t="s">
        <v>317</v>
      </c>
      <c r="E11" s="1361">
        <v>40</v>
      </c>
      <c r="F11" s="952">
        <f>ROUND(2100*1.05,-1)</f>
        <v>2210</v>
      </c>
      <c r="G11" s="1362">
        <f>E11*F11/E6</f>
        <v>71.753246753246756</v>
      </c>
      <c r="H11" s="1360"/>
      <c r="I11" s="1363"/>
    </row>
    <row r="12" spans="2:14" ht="33.6" customHeight="1">
      <c r="B12" s="128">
        <v>3</v>
      </c>
      <c r="C12" s="129" t="s">
        <v>318</v>
      </c>
      <c r="D12" s="106" t="s">
        <v>2218</v>
      </c>
      <c r="E12" s="855">
        <v>1</v>
      </c>
      <c r="F12" s="101">
        <v>165000000</v>
      </c>
      <c r="G12" s="101">
        <f>F12/(1800000*87%)</f>
        <v>105.3639846743295</v>
      </c>
      <c r="H12" s="105" t="s">
        <v>2262</v>
      </c>
      <c r="I12" s="1378" t="s">
        <v>2253</v>
      </c>
    </row>
    <row r="13" spans="2:14" ht="30.6" customHeight="1">
      <c r="B13" s="128">
        <v>4</v>
      </c>
      <c r="C13" s="129" t="s">
        <v>320</v>
      </c>
      <c r="D13" s="106" t="s">
        <v>2220</v>
      </c>
      <c r="E13" s="196">
        <f>1.1</f>
        <v>1.1000000000000001</v>
      </c>
      <c r="F13" s="101">
        <v>51000</v>
      </c>
      <c r="G13" s="101">
        <f>E13*F13/(1000*87%)+1</f>
        <v>65.482758620689665</v>
      </c>
      <c r="H13" s="105"/>
    </row>
    <row r="14" spans="2:14" ht="30.6" customHeight="1">
      <c r="B14" s="128">
        <v>5</v>
      </c>
      <c r="C14" s="954" t="s">
        <v>321</v>
      </c>
      <c r="D14" s="106" t="s">
        <v>2259</v>
      </c>
      <c r="E14" s="196"/>
      <c r="F14" s="101"/>
      <c r="G14" s="101"/>
      <c r="H14" s="105"/>
      <c r="J14" s="542"/>
    </row>
    <row r="15" spans="2:14" ht="30.6" customHeight="1">
      <c r="B15" s="128">
        <v>6</v>
      </c>
      <c r="C15" s="954" t="s">
        <v>322</v>
      </c>
      <c r="D15" s="106"/>
      <c r="E15" s="196"/>
      <c r="F15" s="101"/>
      <c r="G15" s="101"/>
      <c r="H15" s="105"/>
    </row>
    <row r="16" spans="2:14" ht="29.45" customHeight="1">
      <c r="B16" s="128">
        <v>7</v>
      </c>
      <c r="C16" s="129" t="s">
        <v>323</v>
      </c>
      <c r="D16" s="106" t="s">
        <v>324</v>
      </c>
      <c r="E16" s="950">
        <v>1</v>
      </c>
      <c r="F16" s="952">
        <v>300</v>
      </c>
      <c r="G16" s="1100">
        <f>(6.5%*1000)*F16/870</f>
        <v>22.413793103448278</v>
      </c>
      <c r="H16" s="105"/>
    </row>
    <row r="17" spans="2:9" ht="30.6" customHeight="1">
      <c r="B17" s="128">
        <v>8</v>
      </c>
      <c r="C17" s="129" t="s">
        <v>325</v>
      </c>
      <c r="D17" s="106" t="s">
        <v>2258</v>
      </c>
      <c r="E17" s="953">
        <f>2.5*85%</f>
        <v>2.125</v>
      </c>
      <c r="F17" s="101">
        <v>18000</v>
      </c>
      <c r="G17" s="101">
        <f>E17*F17/1100</f>
        <v>34.772727272727273</v>
      </c>
      <c r="H17" s="105" t="s">
        <v>2138</v>
      </c>
    </row>
    <row r="18" spans="2:9" ht="29.45" customHeight="1">
      <c r="B18" s="128">
        <v>9</v>
      </c>
      <c r="C18" s="129" t="s">
        <v>192</v>
      </c>
      <c r="D18" s="106" t="s">
        <v>327</v>
      </c>
      <c r="E18" s="953">
        <v>1</v>
      </c>
      <c r="F18" s="101">
        <f>3200000</f>
        <v>3200000</v>
      </c>
      <c r="G18" s="855">
        <f>F18/9000</f>
        <v>355.55555555555554</v>
      </c>
      <c r="H18" s="105" t="s">
        <v>2251</v>
      </c>
    </row>
    <row r="19" spans="2:9">
      <c r="B19" s="14"/>
    </row>
    <row r="20" spans="2:9" s="12" customFormat="1" ht="30.6" customHeight="1">
      <c r="B20" s="12" t="s">
        <v>2250</v>
      </c>
      <c r="F20" s="19"/>
    </row>
    <row r="21" spans="2:9" ht="37.9" customHeight="1">
      <c r="B21" s="126" t="s">
        <v>36</v>
      </c>
      <c r="C21" s="127" t="s">
        <v>146</v>
      </c>
      <c r="D21" s="124" t="s">
        <v>257</v>
      </c>
      <c r="E21" s="126" t="s">
        <v>258</v>
      </c>
      <c r="F21" s="182" t="s">
        <v>308</v>
      </c>
      <c r="G21" s="124" t="s">
        <v>309</v>
      </c>
      <c r="H21" s="126" t="s">
        <v>255</v>
      </c>
    </row>
    <row r="22" spans="2:9" ht="25.9" customHeight="1">
      <c r="B22" s="126"/>
      <c r="C22" s="127" t="s">
        <v>329</v>
      </c>
      <c r="D22" s="124"/>
      <c r="E22" s="182">
        <f>'Cong suat'!E82</f>
        <v>630</v>
      </c>
      <c r="F22" s="182"/>
      <c r="G22" s="955"/>
      <c r="H22" s="126"/>
    </row>
    <row r="23" spans="2:9" ht="21" customHeight="1">
      <c r="B23" s="128">
        <v>1</v>
      </c>
      <c r="C23" s="129" t="s">
        <v>330</v>
      </c>
      <c r="D23" s="106"/>
      <c r="E23" s="130">
        <f>SUM(E24:E25)</f>
        <v>24</v>
      </c>
      <c r="F23" s="101"/>
      <c r="G23" s="130"/>
      <c r="H23" s="129"/>
    </row>
    <row r="24" spans="2:9" s="95" customFormat="1" ht="21" customHeight="1">
      <c r="B24" s="956" t="s">
        <v>278</v>
      </c>
      <c r="C24" s="957" t="s">
        <v>312</v>
      </c>
      <c r="D24" s="106" t="s">
        <v>313</v>
      </c>
      <c r="E24" s="958">
        <f>3*8</f>
        <v>24</v>
      </c>
      <c r="F24" s="959"/>
      <c r="G24" s="959"/>
      <c r="H24" s="957"/>
    </row>
    <row r="25" spans="2:9" s="95" customFormat="1" ht="21" customHeight="1">
      <c r="B25" s="956" t="s">
        <v>280</v>
      </c>
      <c r="C25" s="957" t="s">
        <v>314</v>
      </c>
      <c r="D25" s="106" t="s">
        <v>313</v>
      </c>
      <c r="E25" s="958"/>
      <c r="F25" s="959"/>
      <c r="G25" s="959"/>
      <c r="H25" s="957"/>
    </row>
    <row r="26" spans="2:9" ht="21" customHeight="1">
      <c r="B26" s="735" t="s">
        <v>282</v>
      </c>
      <c r="C26" s="129" t="s">
        <v>315</v>
      </c>
      <c r="D26" s="106" t="s">
        <v>316</v>
      </c>
      <c r="E26" s="130">
        <f>E23/8</f>
        <v>3</v>
      </c>
      <c r="F26" s="101">
        <f>25000</f>
        <v>25000</v>
      </c>
      <c r="G26" s="101">
        <f>(E26*F26)/($E$22*8)</f>
        <v>14.880952380952381</v>
      </c>
      <c r="H26" s="129"/>
    </row>
    <row r="27" spans="2:9" ht="21" customHeight="1">
      <c r="B27" s="128">
        <v>2</v>
      </c>
      <c r="C27" s="129" t="s">
        <v>188</v>
      </c>
      <c r="D27" s="106" t="s">
        <v>2244</v>
      </c>
      <c r="E27" s="129">
        <v>70</v>
      </c>
      <c r="F27" s="101">
        <f>ROUND(2100*1.05,-1)</f>
        <v>2210</v>
      </c>
      <c r="G27" s="855">
        <f>E27*F27/$E$22</f>
        <v>245.55555555555554</v>
      </c>
      <c r="H27" s="105"/>
      <c r="I27" s="20"/>
    </row>
    <row r="28" spans="2:9" ht="21" customHeight="1">
      <c r="B28" s="128">
        <v>3</v>
      </c>
      <c r="C28" s="11" t="s">
        <v>332</v>
      </c>
      <c r="D28" s="106" t="s">
        <v>2218</v>
      </c>
      <c r="E28" s="101">
        <v>1</v>
      </c>
      <c r="F28" s="101">
        <v>44000000</v>
      </c>
      <c r="G28" s="855">
        <f>F28/(250000*90%)</f>
        <v>195.55555555555554</v>
      </c>
      <c r="H28" s="105" t="s">
        <v>2264</v>
      </c>
      <c r="I28" s="1378" t="s">
        <v>2254</v>
      </c>
    </row>
    <row r="29" spans="2:9" ht="21" customHeight="1">
      <c r="B29" s="128">
        <v>4</v>
      </c>
      <c r="C29" s="129" t="s">
        <v>320</v>
      </c>
      <c r="D29" s="106"/>
      <c r="E29" s="129"/>
      <c r="F29" s="101"/>
      <c r="G29" s="101"/>
      <c r="H29" s="105"/>
      <c r="I29" s="20"/>
    </row>
    <row r="30" spans="2:9" ht="21" customHeight="1">
      <c r="B30" s="128">
        <v>5</v>
      </c>
      <c r="C30" s="129" t="s">
        <v>321</v>
      </c>
      <c r="D30" s="106" t="s">
        <v>2245</v>
      </c>
      <c r="E30" s="196">
        <v>1</v>
      </c>
      <c r="F30" s="101">
        <v>75000</v>
      </c>
      <c r="G30" s="855">
        <f>(E30*F30)/350/2</f>
        <v>107.14285714285714</v>
      </c>
      <c r="H30" s="105" t="s">
        <v>2255</v>
      </c>
    </row>
    <row r="31" spans="2:9" ht="21" customHeight="1">
      <c r="B31" s="128">
        <v>6</v>
      </c>
      <c r="C31" s="129" t="s">
        <v>322</v>
      </c>
      <c r="D31" s="106"/>
      <c r="E31" s="129"/>
      <c r="F31" s="101"/>
      <c r="G31" s="101"/>
      <c r="H31" s="105"/>
      <c r="I31" s="20"/>
    </row>
    <row r="32" spans="2:9" ht="21" customHeight="1">
      <c r="B32" s="128">
        <v>7</v>
      </c>
      <c r="C32" s="129" t="s">
        <v>334</v>
      </c>
      <c r="D32" s="106"/>
      <c r="E32" s="129"/>
      <c r="F32" s="101"/>
      <c r="G32" s="101">
        <f>SUM(G33:G35)</f>
        <v>218.96</v>
      </c>
      <c r="H32" s="129" t="s">
        <v>335</v>
      </c>
    </row>
    <row r="33" spans="2:9" ht="21" customHeight="1">
      <c r="B33" s="856" t="s">
        <v>201</v>
      </c>
      <c r="C33" s="854" t="s">
        <v>336</v>
      </c>
      <c r="D33" s="106" t="s">
        <v>2247</v>
      </c>
      <c r="E33" s="129">
        <v>3</v>
      </c>
      <c r="F33" s="101">
        <v>11500</v>
      </c>
      <c r="G33" s="101">
        <f>E33*F33/$E$22</f>
        <v>54.761904761904759</v>
      </c>
      <c r="H33" s="129"/>
    </row>
    <row r="34" spans="2:9" ht="21" customHeight="1">
      <c r="B34" s="128"/>
      <c r="C34" s="854" t="s">
        <v>337</v>
      </c>
      <c r="D34" s="106" t="s">
        <v>2247</v>
      </c>
      <c r="E34" s="129">
        <f>E33*80%</f>
        <v>2.4000000000000004</v>
      </c>
      <c r="F34" s="101">
        <v>11852</v>
      </c>
      <c r="G34" s="101">
        <f>E34*F34/$E$22</f>
        <v>45.150476190476198</v>
      </c>
      <c r="H34" s="129"/>
    </row>
    <row r="35" spans="2:9" ht="21" customHeight="1">
      <c r="B35" s="128"/>
      <c r="C35" s="854" t="s">
        <v>338</v>
      </c>
      <c r="D35" s="106" t="s">
        <v>2257</v>
      </c>
      <c r="E35" s="129">
        <f>'Cong suat'!D90*5%</f>
        <v>75</v>
      </c>
      <c r="F35" s="952">
        <v>1000</v>
      </c>
      <c r="G35" s="101">
        <f>E35*F35/$E$22</f>
        <v>119.04761904761905</v>
      </c>
      <c r="H35" s="129"/>
    </row>
    <row r="36" spans="2:9" ht="21" customHeight="1">
      <c r="B36" s="128">
        <v>8</v>
      </c>
      <c r="C36" s="129" t="s">
        <v>325</v>
      </c>
      <c r="D36" s="106" t="s">
        <v>2258</v>
      </c>
      <c r="E36" s="953">
        <f>2.5*60%</f>
        <v>1.5</v>
      </c>
      <c r="F36" s="101">
        <v>18000</v>
      </c>
      <c r="G36" s="101">
        <f>E36*F36/1100</f>
        <v>24.545454545454547</v>
      </c>
      <c r="H36" s="105" t="s">
        <v>2252</v>
      </c>
    </row>
    <row r="37" spans="2:9" ht="30.6" customHeight="1">
      <c r="B37" s="128">
        <v>9</v>
      </c>
      <c r="C37" s="129" t="s">
        <v>192</v>
      </c>
      <c r="D37" s="106" t="s">
        <v>2260</v>
      </c>
      <c r="E37" s="101">
        <v>1</v>
      </c>
      <c r="F37" s="101">
        <v>3700000</v>
      </c>
      <c r="G37" s="1100">
        <f>F37/12000</f>
        <v>308.33333333333331</v>
      </c>
      <c r="H37" s="105" t="s">
        <v>2263</v>
      </c>
    </row>
    <row r="38" spans="2:9">
      <c r="B38" s="14"/>
    </row>
    <row r="39" spans="2:9">
      <c r="B39" s="12" t="s">
        <v>2204</v>
      </c>
      <c r="C39" s="12"/>
      <c r="D39" s="12"/>
      <c r="E39" s="12"/>
      <c r="F39" s="19"/>
      <c r="G39" s="12"/>
      <c r="H39" s="12"/>
    </row>
    <row r="40" spans="2:9" ht="35.450000000000003" customHeight="1">
      <c r="B40" s="126" t="s">
        <v>36</v>
      </c>
      <c r="C40" s="127" t="s">
        <v>146</v>
      </c>
      <c r="D40" s="124" t="s">
        <v>257</v>
      </c>
      <c r="E40" s="124" t="s">
        <v>277</v>
      </c>
      <c r="F40" s="182" t="s">
        <v>308</v>
      </c>
      <c r="G40" s="124" t="s">
        <v>309</v>
      </c>
      <c r="H40" s="126" t="s">
        <v>255</v>
      </c>
    </row>
    <row r="41" spans="2:9">
      <c r="B41" s="126"/>
      <c r="C41" s="127" t="s">
        <v>340</v>
      </c>
      <c r="D41" s="124"/>
      <c r="E41" s="124">
        <f>'Cong suat'!K90</f>
        <v>1410</v>
      </c>
      <c r="F41" s="182"/>
      <c r="G41" s="124"/>
      <c r="H41" s="126"/>
    </row>
    <row r="42" spans="2:9" ht="21" customHeight="1">
      <c r="B42" s="128">
        <v>1</v>
      </c>
      <c r="C42" s="129" t="s">
        <v>330</v>
      </c>
      <c r="D42" s="129"/>
      <c r="E42" s="130">
        <v>3</v>
      </c>
      <c r="F42" s="101">
        <v>50320</v>
      </c>
      <c r="G42" s="130"/>
      <c r="H42" s="129"/>
    </row>
    <row r="43" spans="2:9" s="95" customFormat="1" ht="21" customHeight="1">
      <c r="B43" s="956" t="s">
        <v>278</v>
      </c>
      <c r="C43" s="957" t="s">
        <v>312</v>
      </c>
      <c r="D43" s="106" t="s">
        <v>2248</v>
      </c>
      <c r="E43" s="130">
        <f>3*8</f>
        <v>24</v>
      </c>
      <c r="F43" s="101">
        <v>50320</v>
      </c>
      <c r="G43" s="1100">
        <f>(E43*F43)/($E$41*8)</f>
        <v>107.06382978723404</v>
      </c>
      <c r="H43" s="957"/>
    </row>
    <row r="44" spans="2:9" s="95" customFormat="1" ht="21" customHeight="1">
      <c r="B44" s="956" t="s">
        <v>280</v>
      </c>
      <c r="C44" s="957" t="s">
        <v>314</v>
      </c>
      <c r="D44" s="106" t="s">
        <v>2248</v>
      </c>
      <c r="E44" s="958"/>
      <c r="F44" s="959"/>
      <c r="G44" s="959"/>
      <c r="H44" s="957"/>
    </row>
    <row r="45" spans="2:9" ht="21" customHeight="1">
      <c r="B45" s="735" t="s">
        <v>282</v>
      </c>
      <c r="C45" s="129" t="s">
        <v>315</v>
      </c>
      <c r="D45" s="106" t="s">
        <v>316</v>
      </c>
      <c r="E45" s="129">
        <v>3</v>
      </c>
      <c r="F45" s="101">
        <f>25000</f>
        <v>25000</v>
      </c>
      <c r="G45" s="1100">
        <f>E45*F45/($E$41*8)</f>
        <v>6.6489361702127656</v>
      </c>
      <c r="H45" s="129"/>
    </row>
    <row r="46" spans="2:9" ht="21" customHeight="1">
      <c r="B46" s="128">
        <v>2</v>
      </c>
      <c r="C46" s="129" t="s">
        <v>188</v>
      </c>
      <c r="D46" s="106" t="s">
        <v>2244</v>
      </c>
      <c r="E46" s="129">
        <f>250*70%</f>
        <v>175</v>
      </c>
      <c r="F46" s="101">
        <f>ROUND(2100*1.05,-1)</f>
        <v>2210</v>
      </c>
      <c r="G46" s="1100">
        <f>E46*F46/$E$41</f>
        <v>274.29078014184398</v>
      </c>
      <c r="H46" s="105"/>
      <c r="I46" s="20"/>
    </row>
    <row r="47" spans="2:9" ht="21" customHeight="1">
      <c r="B47" s="128">
        <v>3</v>
      </c>
      <c r="C47" s="11" t="s">
        <v>341</v>
      </c>
      <c r="D47" s="106" t="s">
        <v>2218</v>
      </c>
      <c r="E47" s="154">
        <v>1</v>
      </c>
      <c r="F47" s="101">
        <v>70000000</v>
      </c>
      <c r="G47" s="1100">
        <f>(E47*F47)/(300000*95%)</f>
        <v>245.61403508771929</v>
      </c>
      <c r="H47" s="105"/>
      <c r="I47" s="20"/>
    </row>
    <row r="48" spans="2:9" ht="21" customHeight="1">
      <c r="B48" s="128">
        <v>4</v>
      </c>
      <c r="C48" s="129" t="s">
        <v>320</v>
      </c>
      <c r="D48" s="106"/>
      <c r="E48" s="129"/>
      <c r="F48" s="101"/>
      <c r="G48" s="101"/>
      <c r="H48" s="105"/>
      <c r="I48" s="20"/>
    </row>
    <row r="49" spans="2:9" ht="21" customHeight="1">
      <c r="B49" s="128">
        <v>5</v>
      </c>
      <c r="C49" s="129" t="s">
        <v>321</v>
      </c>
      <c r="D49" s="106" t="s">
        <v>2245</v>
      </c>
      <c r="E49" s="101">
        <v>1</v>
      </c>
      <c r="F49" s="101">
        <v>75000</v>
      </c>
      <c r="G49" s="1100">
        <f>E49*F49/350/2</f>
        <v>107.14285714285714</v>
      </c>
      <c r="H49" s="105" t="s">
        <v>2246</v>
      </c>
    </row>
    <row r="50" spans="2:9" ht="21" customHeight="1">
      <c r="B50" s="128">
        <v>6</v>
      </c>
      <c r="C50" s="129" t="s">
        <v>322</v>
      </c>
      <c r="D50" s="106"/>
      <c r="E50" s="129"/>
      <c r="F50" s="101"/>
      <c r="G50" s="101"/>
      <c r="H50" s="105"/>
      <c r="I50" s="20"/>
    </row>
    <row r="51" spans="2:9" ht="21" customHeight="1">
      <c r="B51" s="856" t="s">
        <v>201</v>
      </c>
      <c r="C51" s="129" t="s">
        <v>336</v>
      </c>
      <c r="D51" s="106" t="s">
        <v>2247</v>
      </c>
      <c r="E51" s="129">
        <v>3</v>
      </c>
      <c r="F51" s="101">
        <v>11500</v>
      </c>
      <c r="G51" s="1100">
        <f>E51*F51/$E$41</f>
        <v>24.468085106382979</v>
      </c>
      <c r="H51" s="105"/>
      <c r="I51" s="20"/>
    </row>
    <row r="52" spans="2:9" ht="21" customHeight="1">
      <c r="B52" s="128">
        <v>7</v>
      </c>
      <c r="C52" s="129" t="s">
        <v>342</v>
      </c>
      <c r="D52" s="106" t="s">
        <v>2247</v>
      </c>
      <c r="E52" s="129">
        <f>E51*80%</f>
        <v>2.4000000000000004</v>
      </c>
      <c r="F52" s="101">
        <v>11852</v>
      </c>
      <c r="G52" s="1100">
        <f>E52*F52/$E$41</f>
        <v>20.173617021276598</v>
      </c>
      <c r="H52" s="129"/>
    </row>
    <row r="53" spans="2:9" ht="21" customHeight="1">
      <c r="B53" s="1299"/>
      <c r="C53" s="854" t="s">
        <v>338</v>
      </c>
      <c r="D53" s="106" t="s">
        <v>2257</v>
      </c>
      <c r="E53" s="129">
        <f>'Cong suat'!D90*3%</f>
        <v>45</v>
      </c>
      <c r="F53" s="952">
        <v>1000</v>
      </c>
      <c r="G53" s="1100">
        <f>E53*F53/$E$41</f>
        <v>31.914893617021278</v>
      </c>
      <c r="H53" s="129" t="s">
        <v>2256</v>
      </c>
    </row>
    <row r="54" spans="2:9" ht="21" customHeight="1">
      <c r="B54" s="128">
        <v>8</v>
      </c>
      <c r="C54" s="129" t="s">
        <v>325</v>
      </c>
      <c r="D54" s="106" t="s">
        <v>2258</v>
      </c>
      <c r="E54" s="953">
        <f>2.5*60%</f>
        <v>1.5</v>
      </c>
      <c r="F54" s="101">
        <v>18000</v>
      </c>
      <c r="G54" s="101">
        <f>E54*F54/1100</f>
        <v>24.545454545454547</v>
      </c>
      <c r="H54" s="105"/>
    </row>
    <row r="55" spans="2:9" ht="30.6" customHeight="1">
      <c r="B55" s="128">
        <v>9</v>
      </c>
      <c r="C55" s="129" t="s">
        <v>192</v>
      </c>
      <c r="D55" s="106" t="s">
        <v>2260</v>
      </c>
      <c r="E55" s="101">
        <v>1</v>
      </c>
      <c r="F55" s="101">
        <v>3700000</v>
      </c>
      <c r="G55" s="1100">
        <f>F55/12000</f>
        <v>308.33333333333331</v>
      </c>
      <c r="H55" s="105" t="s">
        <v>2263</v>
      </c>
    </row>
    <row r="56" spans="2:9">
      <c r="B56" s="14"/>
      <c r="F56" s="224"/>
      <c r="G56" s="224"/>
    </row>
    <row r="57" spans="2:9">
      <c r="B57" s="14"/>
      <c r="F57" s="224"/>
      <c r="G57" s="224"/>
    </row>
    <row r="58" spans="2:9">
      <c r="B58" s="14"/>
      <c r="F58" s="224"/>
      <c r="G58" s="224"/>
    </row>
    <row r="59" spans="2:9" ht="15">
      <c r="H59" s="163" t="s">
        <v>343</v>
      </c>
    </row>
    <row r="60" spans="2:9" ht="15">
      <c r="B60" s="164"/>
      <c r="C60" s="164" t="s">
        <v>344</v>
      </c>
      <c r="D60" s="164" t="s">
        <v>345</v>
      </c>
      <c r="E60" s="1457" t="s">
        <v>345</v>
      </c>
      <c r="F60" s="1457"/>
      <c r="G60" s="164" t="s">
        <v>345</v>
      </c>
      <c r="H60" s="164" t="s">
        <v>346</v>
      </c>
    </row>
    <row r="61" spans="2:9" ht="15">
      <c r="B61" s="165"/>
      <c r="C61" s="165" t="s">
        <v>347</v>
      </c>
      <c r="D61" s="165" t="s">
        <v>348</v>
      </c>
      <c r="E61" s="1458" t="s">
        <v>349</v>
      </c>
      <c r="F61" s="1458"/>
      <c r="G61" s="165" t="s">
        <v>350</v>
      </c>
      <c r="H61" s="165" t="s">
        <v>351</v>
      </c>
    </row>
    <row r="62" spans="2:9" ht="15">
      <c r="B62" s="162"/>
      <c r="C62" s="162"/>
      <c r="D62" s="162"/>
      <c r="E62" s="162"/>
      <c r="F62" s="162"/>
      <c r="G62" s="162"/>
      <c r="H62" s="162"/>
    </row>
    <row r="63" spans="2:9" ht="15">
      <c r="B63" s="162"/>
      <c r="C63" s="162"/>
      <c r="D63" s="162"/>
      <c r="E63" s="162"/>
      <c r="F63" s="162"/>
      <c r="G63" s="162"/>
      <c r="H63" s="162"/>
    </row>
    <row r="64" spans="2:9" ht="15">
      <c r="B64" s="162"/>
      <c r="C64" s="162"/>
      <c r="D64" s="162"/>
      <c r="E64" s="162"/>
      <c r="F64" s="162"/>
      <c r="G64" s="162"/>
      <c r="H64" s="162"/>
    </row>
    <row r="65" spans="2:9" ht="15">
      <c r="B65" s="162"/>
      <c r="C65" s="162"/>
      <c r="D65" s="162"/>
      <c r="E65" s="162"/>
      <c r="F65" s="162"/>
      <c r="G65" s="162"/>
      <c r="H65" s="162"/>
    </row>
    <row r="66" spans="2:9" ht="15">
      <c r="B66" s="165"/>
      <c r="C66" s="165"/>
      <c r="D66" s="165"/>
      <c r="E66" s="1458"/>
      <c r="F66" s="1458"/>
      <c r="G66" s="165"/>
      <c r="H66" s="165"/>
    </row>
    <row r="69" spans="2:9" ht="15">
      <c r="G69" s="165"/>
      <c r="H69" s="165"/>
      <c r="I69" s="165"/>
    </row>
    <row r="70" spans="2:9" ht="15">
      <c r="G70" s="162"/>
      <c r="H70" s="162"/>
      <c r="I70" s="162"/>
    </row>
    <row r="71" spans="2:9" ht="15">
      <c r="G71" s="162"/>
      <c r="H71" s="162"/>
      <c r="I71" s="162"/>
    </row>
    <row r="72" spans="2:9" ht="15">
      <c r="G72" s="162"/>
      <c r="H72" s="162"/>
      <c r="I72" s="162"/>
    </row>
    <row r="73" spans="2:9" ht="15">
      <c r="G73" s="162"/>
      <c r="H73" s="162"/>
      <c r="I73" s="162"/>
    </row>
    <row r="74" spans="2:9" ht="15">
      <c r="G74" s="165"/>
      <c r="H74" s="165"/>
      <c r="I74" s="165"/>
    </row>
  </sheetData>
  <mergeCells count="3">
    <mergeCell ref="E60:F60"/>
    <mergeCell ref="E61:F61"/>
    <mergeCell ref="E66:F66"/>
  </mergeCells>
  <printOptions horizontalCentered="1"/>
  <pageMargins left="0" right="0" top="0.19685039370078741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1:N74"/>
  <sheetViews>
    <sheetView showGridLines="0" topLeftCell="A4" zoomScale="85" zoomScaleNormal="85" workbookViewId="0">
      <selection activeCell="E22" sqref="E22"/>
    </sheetView>
  </sheetViews>
  <sheetFormatPr defaultColWidth="8.7109375" defaultRowHeight="12.75"/>
  <cols>
    <col min="1" max="1" width="1.85546875" style="11" customWidth="1"/>
    <col min="2" max="2" width="6.5703125" style="11" customWidth="1"/>
    <col min="3" max="3" width="31.5703125" style="11" customWidth="1"/>
    <col min="4" max="4" width="24.28515625" style="11" bestFit="1" customWidth="1"/>
    <col min="5" max="5" width="13.140625" style="11" customWidth="1"/>
    <col min="6" max="6" width="12.7109375" style="18" customWidth="1"/>
    <col min="7" max="7" width="15.28515625" style="11" customWidth="1"/>
    <col min="8" max="8" width="46.42578125" style="11" customWidth="1"/>
    <col min="9" max="9" width="15.7109375" style="11" customWidth="1"/>
    <col min="10" max="16384" width="8.7109375" style="11"/>
  </cols>
  <sheetData>
    <row r="1" spans="2:14" ht="15.75">
      <c r="B1" s="100"/>
    </row>
    <row r="3" spans="2:14" ht="18">
      <c r="B3" s="161" t="s">
        <v>306</v>
      </c>
    </row>
    <row r="4" spans="2:14" s="12" customFormat="1">
      <c r="B4" s="12" t="s">
        <v>307</v>
      </c>
      <c r="F4" s="19"/>
    </row>
    <row r="5" spans="2:14" ht="37.15" customHeight="1">
      <c r="B5" s="126" t="s">
        <v>36</v>
      </c>
      <c r="C5" s="126" t="s">
        <v>146</v>
      </c>
      <c r="D5" s="124" t="s">
        <v>257</v>
      </c>
      <c r="E5" s="124" t="s">
        <v>277</v>
      </c>
      <c r="F5" s="182" t="s">
        <v>308</v>
      </c>
      <c r="G5" s="124" t="s">
        <v>309</v>
      </c>
      <c r="H5" s="126" t="s">
        <v>255</v>
      </c>
    </row>
    <row r="6" spans="2:14" ht="41.25" customHeight="1">
      <c r="B6" s="126"/>
      <c r="C6" s="127" t="s">
        <v>310</v>
      </c>
      <c r="D6" s="124"/>
      <c r="E6" s="182">
        <f>('Cong suat'!E29+'Cong suat'!E15)/2</f>
        <v>1232</v>
      </c>
      <c r="F6" s="182"/>
      <c r="G6" s="126"/>
      <c r="H6" s="126"/>
    </row>
    <row r="7" spans="2:14" ht="30" customHeight="1">
      <c r="B7" s="1338">
        <v>1</v>
      </c>
      <c r="C7" s="105" t="s">
        <v>311</v>
      </c>
      <c r="D7" s="129"/>
      <c r="E7" s="950">
        <f>E8+E9</f>
        <v>16</v>
      </c>
      <c r="F7" s="101">
        <f>(E8*F8+E9*F9)/E7</f>
        <v>18281.25</v>
      </c>
      <c r="G7" s="130">
        <f>G8+G9</f>
        <v>237.41883116883116</v>
      </c>
      <c r="H7" s="129"/>
    </row>
    <row r="8" spans="2:14" ht="43.15" customHeight="1">
      <c r="B8" s="1348" t="s">
        <v>278</v>
      </c>
      <c r="C8" s="1342" t="s">
        <v>312</v>
      </c>
      <c r="D8" s="1342" t="s">
        <v>313</v>
      </c>
      <c r="E8" s="1344">
        <v>7</v>
      </c>
      <c r="F8" s="947"/>
      <c r="G8" s="947">
        <f>E8*F8/E6</f>
        <v>0</v>
      </c>
      <c r="H8" s="1343"/>
    </row>
    <row r="9" spans="2:14" ht="35.450000000000003" customHeight="1">
      <c r="B9" s="1348" t="s">
        <v>280</v>
      </c>
      <c r="C9" s="1342" t="s">
        <v>314</v>
      </c>
      <c r="D9" s="1342" t="s">
        <v>313</v>
      </c>
      <c r="E9" s="1344">
        <v>9</v>
      </c>
      <c r="F9" s="947">
        <f>260000/8</f>
        <v>32500</v>
      </c>
      <c r="G9" s="1347">
        <f>E9*F9/E6</f>
        <v>237.41883116883116</v>
      </c>
      <c r="H9" s="1343"/>
      <c r="N9" s="18"/>
    </row>
    <row r="10" spans="2:14" ht="28.9" customHeight="1">
      <c r="B10" s="1338" t="s">
        <v>282</v>
      </c>
      <c r="C10" s="129" t="s">
        <v>315</v>
      </c>
      <c r="D10" s="129" t="s">
        <v>316</v>
      </c>
      <c r="E10" s="950">
        <f>E7</f>
        <v>16</v>
      </c>
      <c r="F10" s="101">
        <f>25000/8</f>
        <v>3125</v>
      </c>
      <c r="G10" s="855">
        <f>E10*F10/$E$6</f>
        <v>40.584415584415588</v>
      </c>
      <c r="H10" s="129"/>
    </row>
    <row r="11" spans="2:14" ht="33.6" customHeight="1">
      <c r="B11" s="1338">
        <v>2</v>
      </c>
      <c r="C11" s="129" t="s">
        <v>188</v>
      </c>
      <c r="D11" s="105" t="s">
        <v>317</v>
      </c>
      <c r="E11" s="953">
        <v>40</v>
      </c>
      <c r="F11" s="101">
        <f>ROUND(2100*1.05,-1)</f>
        <v>2210</v>
      </c>
      <c r="G11" s="855">
        <f>E11*F11/E6</f>
        <v>71.753246753246756</v>
      </c>
      <c r="H11" s="105"/>
      <c r="I11" s="1341"/>
    </row>
    <row r="12" spans="2:14" ht="33.6" customHeight="1">
      <c r="B12" s="1338">
        <v>3</v>
      </c>
      <c r="C12" s="129" t="s">
        <v>318</v>
      </c>
      <c r="D12" s="105" t="s">
        <v>2218</v>
      </c>
      <c r="E12" s="543">
        <f>1/1700000*(('Cong suat'!$E$13+'Cong suat'!$E$21)/2)</f>
        <v>8.2352941176470581E-4</v>
      </c>
      <c r="F12" s="101">
        <v>165000000</v>
      </c>
      <c r="G12" s="101">
        <f>E12*F12/$E$6</f>
        <v>110.2941176470588</v>
      </c>
      <c r="H12" s="105" t="s">
        <v>319</v>
      </c>
      <c r="I12" s="20" t="s">
        <v>2149</v>
      </c>
    </row>
    <row r="13" spans="2:14" ht="30.6" customHeight="1">
      <c r="B13" s="1338">
        <v>4</v>
      </c>
      <c r="C13" s="1342" t="s">
        <v>320</v>
      </c>
      <c r="D13" s="1343"/>
      <c r="E13" s="1346">
        <f>0.3*50%</f>
        <v>0.15</v>
      </c>
      <c r="F13" s="947">
        <v>51000</v>
      </c>
      <c r="G13" s="947">
        <f>E13*F13/230</f>
        <v>33.260869565217391</v>
      </c>
      <c r="H13" s="1343" t="s">
        <v>2216</v>
      </c>
    </row>
    <row r="14" spans="2:14" ht="30.6" customHeight="1">
      <c r="B14" s="1338">
        <v>5</v>
      </c>
      <c r="C14" s="954" t="s">
        <v>321</v>
      </c>
      <c r="D14" s="105"/>
      <c r="E14" s="196"/>
      <c r="F14" s="101"/>
      <c r="G14" s="101"/>
      <c r="H14" s="105"/>
      <c r="J14" s="542"/>
    </row>
    <row r="15" spans="2:14" ht="30.6" customHeight="1">
      <c r="B15" s="1338">
        <v>6</v>
      </c>
      <c r="C15" s="954" t="s">
        <v>322</v>
      </c>
      <c r="D15" s="105"/>
      <c r="E15" s="196"/>
      <c r="F15" s="101"/>
      <c r="G15" s="101"/>
      <c r="H15" s="105"/>
    </row>
    <row r="16" spans="2:14" ht="29.45" customHeight="1">
      <c r="B16" s="1338">
        <v>7</v>
      </c>
      <c r="C16" s="129" t="s">
        <v>323</v>
      </c>
      <c r="D16" s="129" t="s">
        <v>324</v>
      </c>
      <c r="E16" s="950">
        <f>SUM('Cong suat'!E13,'Cong suat'!E27)/2*6.5%</f>
        <v>91</v>
      </c>
      <c r="F16" s="952">
        <v>300</v>
      </c>
      <c r="G16" s="1100">
        <f>E16*F16/$E$6</f>
        <v>22.15909090909091</v>
      </c>
      <c r="H16" s="105"/>
    </row>
    <row r="17" spans="2:9" ht="30.6" customHeight="1">
      <c r="B17" s="1338">
        <v>8</v>
      </c>
      <c r="C17" s="129" t="s">
        <v>325</v>
      </c>
      <c r="D17" s="105" t="s">
        <v>326</v>
      </c>
      <c r="E17" s="953">
        <f>2.5*85%</f>
        <v>2.125</v>
      </c>
      <c r="F17" s="101">
        <v>18000</v>
      </c>
      <c r="G17" s="101">
        <f>E17*F17/1100</f>
        <v>34.772727272727273</v>
      </c>
      <c r="H17" s="105" t="s">
        <v>2138</v>
      </c>
    </row>
    <row r="18" spans="2:9" ht="29.45" customHeight="1">
      <c r="B18" s="1338">
        <v>9</v>
      </c>
      <c r="C18" s="129" t="s">
        <v>192</v>
      </c>
      <c r="D18" s="106" t="s">
        <v>327</v>
      </c>
      <c r="E18" s="953">
        <v>1</v>
      </c>
      <c r="F18" s="101">
        <v>3200000</v>
      </c>
      <c r="G18" s="855">
        <f>F18/9000</f>
        <v>355.55555555555554</v>
      </c>
      <c r="H18" s="105"/>
    </row>
    <row r="19" spans="2:9">
      <c r="B19" s="14"/>
    </row>
    <row r="20" spans="2:9" s="12" customFormat="1" ht="30.6" customHeight="1">
      <c r="B20" s="12" t="s">
        <v>328</v>
      </c>
      <c r="F20" s="19"/>
    </row>
    <row r="21" spans="2:9" ht="37.9" customHeight="1">
      <c r="B21" s="126" t="s">
        <v>36</v>
      </c>
      <c r="C21" s="127" t="s">
        <v>146</v>
      </c>
      <c r="D21" s="124" t="s">
        <v>257</v>
      </c>
      <c r="E21" s="126" t="s">
        <v>258</v>
      </c>
      <c r="F21" s="182" t="s">
        <v>308</v>
      </c>
      <c r="G21" s="124" t="s">
        <v>309</v>
      </c>
      <c r="H21" s="126" t="s">
        <v>255</v>
      </c>
    </row>
    <row r="22" spans="2:9" ht="25.9" customHeight="1">
      <c r="B22" s="126"/>
      <c r="C22" s="127" t="s">
        <v>329</v>
      </c>
      <c r="D22" s="124"/>
      <c r="E22" s="182">
        <f>'Cong suat'!$E$98</f>
        <v>1410</v>
      </c>
      <c r="F22" s="182"/>
      <c r="G22" s="955"/>
      <c r="H22" s="126"/>
    </row>
    <row r="23" spans="2:9" ht="21" customHeight="1">
      <c r="B23" s="1338">
        <v>1</v>
      </c>
      <c r="C23" s="129" t="s">
        <v>330</v>
      </c>
      <c r="D23" s="129"/>
      <c r="E23" s="130"/>
      <c r="F23" s="101"/>
      <c r="G23" s="130"/>
      <c r="H23" s="129"/>
    </row>
    <row r="24" spans="2:9" s="95" customFormat="1" ht="21" customHeight="1">
      <c r="B24" s="956" t="s">
        <v>278</v>
      </c>
      <c r="C24" s="957" t="s">
        <v>312</v>
      </c>
      <c r="D24" s="957" t="s">
        <v>313</v>
      </c>
      <c r="E24" s="958">
        <v>3</v>
      </c>
      <c r="F24" s="959"/>
      <c r="G24" s="959"/>
      <c r="H24" s="957"/>
    </row>
    <row r="25" spans="2:9" s="95" customFormat="1" ht="21" customHeight="1">
      <c r="B25" s="956" t="s">
        <v>280</v>
      </c>
      <c r="C25" s="957" t="s">
        <v>314</v>
      </c>
      <c r="D25" s="957" t="s">
        <v>313</v>
      </c>
      <c r="E25" s="958"/>
      <c r="F25" s="959"/>
      <c r="G25" s="959"/>
      <c r="H25" s="957"/>
    </row>
    <row r="26" spans="2:9" ht="21" customHeight="1">
      <c r="B26" s="735" t="s">
        <v>282</v>
      </c>
      <c r="C26" s="129" t="s">
        <v>315</v>
      </c>
      <c r="D26" s="129" t="s">
        <v>331</v>
      </c>
      <c r="E26" s="130">
        <f>E23</f>
        <v>0</v>
      </c>
      <c r="F26" s="101">
        <f>25000/8</f>
        <v>3125</v>
      </c>
      <c r="G26" s="101">
        <f>E26*F26/$E$22</f>
        <v>0</v>
      </c>
      <c r="H26" s="129"/>
    </row>
    <row r="27" spans="2:9" ht="21" customHeight="1">
      <c r="B27" s="1338">
        <v>2</v>
      </c>
      <c r="C27" s="129" t="s">
        <v>188</v>
      </c>
      <c r="D27" s="105" t="s">
        <v>317</v>
      </c>
      <c r="E27" s="129">
        <v>70</v>
      </c>
      <c r="F27" s="101">
        <f>ROUND(2100*1.05,-1)</f>
        <v>2210</v>
      </c>
      <c r="G27" s="855">
        <f>E27*F27/$E$22</f>
        <v>109.71631205673759</v>
      </c>
      <c r="H27" s="105"/>
      <c r="I27" s="20"/>
    </row>
    <row r="28" spans="2:9" ht="21" customHeight="1">
      <c r="B28" s="1338">
        <v>3</v>
      </c>
      <c r="C28" s="11" t="s">
        <v>332</v>
      </c>
      <c r="D28" s="105"/>
      <c r="E28" s="543">
        <f>1/200000*'Cong suat'!$E$96</f>
        <v>7.5000000000000006E-3</v>
      </c>
      <c r="F28" s="101">
        <v>44000000</v>
      </c>
      <c r="G28" s="855">
        <f>E28*F28/$E$22</f>
        <v>234.04255319148936</v>
      </c>
      <c r="H28" s="105" t="s">
        <v>333</v>
      </c>
      <c r="I28" s="20"/>
    </row>
    <row r="29" spans="2:9" ht="21" customHeight="1">
      <c r="B29" s="1338">
        <v>4</v>
      </c>
      <c r="C29" s="129" t="s">
        <v>320</v>
      </c>
      <c r="D29" s="105"/>
      <c r="E29" s="129"/>
      <c r="F29" s="101"/>
      <c r="G29" s="101"/>
      <c r="H29" s="105"/>
      <c r="I29" s="20"/>
    </row>
    <row r="30" spans="2:9" ht="21" customHeight="1">
      <c r="B30" s="1338">
        <v>5</v>
      </c>
      <c r="C30" s="129" t="s">
        <v>321</v>
      </c>
      <c r="D30" s="105"/>
      <c r="E30" s="196">
        <f>E22/350*50%</f>
        <v>2.0142857142857142</v>
      </c>
      <c r="F30" s="101">
        <v>71000</v>
      </c>
      <c r="G30" s="855">
        <f>E30*F30/$E$22</f>
        <v>101.42857142857143</v>
      </c>
      <c r="H30" s="105"/>
    </row>
    <row r="31" spans="2:9" ht="21" customHeight="1">
      <c r="B31" s="1338">
        <v>6</v>
      </c>
      <c r="C31" s="129" t="s">
        <v>322</v>
      </c>
      <c r="D31" s="105"/>
      <c r="E31" s="129"/>
      <c r="F31" s="101"/>
      <c r="G31" s="101"/>
      <c r="H31" s="105"/>
      <c r="I31" s="20"/>
    </row>
    <row r="32" spans="2:9" ht="21" customHeight="1">
      <c r="B32" s="1338">
        <v>7</v>
      </c>
      <c r="C32" s="129" t="s">
        <v>334</v>
      </c>
      <c r="D32" s="129"/>
      <c r="E32" s="129"/>
      <c r="F32" s="101"/>
      <c r="G32" s="101">
        <f>SUM(G33:G35)</f>
        <v>120.42553191489363</v>
      </c>
      <c r="H32" s="129" t="s">
        <v>335</v>
      </c>
    </row>
    <row r="33" spans="2:9" ht="21" customHeight="1">
      <c r="B33" s="856" t="s">
        <v>201</v>
      </c>
      <c r="C33" s="854" t="s">
        <v>336</v>
      </c>
      <c r="D33" s="129"/>
      <c r="E33" s="129">
        <v>3</v>
      </c>
      <c r="F33" s="101">
        <v>11500</v>
      </c>
      <c r="G33" s="101">
        <f>E33*F33/$E$22</f>
        <v>24.468085106382979</v>
      </c>
      <c r="H33" s="129"/>
    </row>
    <row r="34" spans="2:9" ht="21" customHeight="1">
      <c r="B34" s="1338"/>
      <c r="C34" s="854" t="s">
        <v>337</v>
      </c>
      <c r="D34" s="129"/>
      <c r="E34" s="129">
        <f>E33*80%</f>
        <v>2.4000000000000004</v>
      </c>
      <c r="F34" s="101">
        <v>9500</v>
      </c>
      <c r="G34" s="101">
        <f>E34*F34/$E$22</f>
        <v>16.170212765957448</v>
      </c>
      <c r="H34" s="129"/>
    </row>
    <row r="35" spans="2:9" ht="21" customHeight="1">
      <c r="B35" s="1338"/>
      <c r="C35" s="854" t="s">
        <v>338</v>
      </c>
      <c r="D35" s="129"/>
      <c r="E35" s="129">
        <f>'Cong suat'!D90*5%</f>
        <v>75</v>
      </c>
      <c r="F35" s="952">
        <v>1500</v>
      </c>
      <c r="G35" s="101">
        <f>E35*F35/$E$22</f>
        <v>79.787234042553195</v>
      </c>
      <c r="H35" s="129"/>
    </row>
    <row r="36" spans="2:9" ht="21" customHeight="1">
      <c r="B36" s="1338">
        <v>8</v>
      </c>
      <c r="C36" s="129" t="s">
        <v>325</v>
      </c>
      <c r="D36" s="105"/>
      <c r="E36" s="953">
        <f>2.5*60%</f>
        <v>1.5</v>
      </c>
      <c r="F36" s="101">
        <v>18000</v>
      </c>
      <c r="G36" s="101">
        <f>E36*F36/1100</f>
        <v>24.545454545454547</v>
      </c>
      <c r="H36" s="105" t="s">
        <v>2137</v>
      </c>
    </row>
    <row r="37" spans="2:9" ht="30.6" customHeight="1">
      <c r="B37" s="1338">
        <v>9</v>
      </c>
      <c r="C37" s="129" t="s">
        <v>192</v>
      </c>
      <c r="D37" s="106" t="s">
        <v>339</v>
      </c>
      <c r="E37" s="101">
        <v>10000</v>
      </c>
      <c r="F37" s="101">
        <v>3200000</v>
      </c>
      <c r="G37" s="101">
        <f>F37/E37</f>
        <v>320</v>
      </c>
      <c r="H37" s="105"/>
    </row>
    <row r="38" spans="2:9">
      <c r="B38" s="14"/>
    </row>
    <row r="39" spans="2:9">
      <c r="B39" s="12" t="s">
        <v>2204</v>
      </c>
      <c r="C39" s="12"/>
      <c r="D39" s="12"/>
      <c r="E39" s="12"/>
      <c r="F39" s="19"/>
      <c r="G39" s="12"/>
      <c r="H39" s="12"/>
    </row>
    <row r="40" spans="2:9" ht="35.450000000000003" customHeight="1">
      <c r="B40" s="126" t="s">
        <v>36</v>
      </c>
      <c r="C40" s="127" t="s">
        <v>146</v>
      </c>
      <c r="D40" s="124" t="s">
        <v>257</v>
      </c>
      <c r="E40" s="124" t="s">
        <v>277</v>
      </c>
      <c r="F40" s="182" t="s">
        <v>308</v>
      </c>
      <c r="G40" s="124" t="s">
        <v>309</v>
      </c>
      <c r="H40" s="126" t="s">
        <v>255</v>
      </c>
    </row>
    <row r="41" spans="2:9">
      <c r="B41" s="126"/>
      <c r="C41" s="127" t="s">
        <v>340</v>
      </c>
      <c r="D41" s="124"/>
      <c r="E41" s="124">
        <f>'Cong suat'!K90</f>
        <v>1410</v>
      </c>
      <c r="F41" s="182"/>
      <c r="G41" s="124"/>
      <c r="H41" s="126"/>
    </row>
    <row r="42" spans="2:9" ht="21" customHeight="1">
      <c r="B42" s="1338">
        <v>1</v>
      </c>
      <c r="C42" s="129" t="s">
        <v>330</v>
      </c>
      <c r="D42" s="129"/>
      <c r="E42" s="130">
        <v>3</v>
      </c>
      <c r="F42" s="101">
        <v>50320</v>
      </c>
      <c r="G42" s="130"/>
      <c r="H42" s="129"/>
    </row>
    <row r="43" spans="2:9" s="95" customFormat="1" ht="21" customHeight="1">
      <c r="B43" s="956" t="s">
        <v>278</v>
      </c>
      <c r="C43" s="957" t="s">
        <v>312</v>
      </c>
      <c r="D43" s="957"/>
      <c r="E43" s="130">
        <v>3</v>
      </c>
      <c r="F43" s="101">
        <v>50320</v>
      </c>
      <c r="G43" s="1100">
        <f>E43*F43/$E$41</f>
        <v>107.06382978723404</v>
      </c>
      <c r="H43" s="957"/>
    </row>
    <row r="44" spans="2:9" s="95" customFormat="1" ht="21" customHeight="1">
      <c r="B44" s="956" t="s">
        <v>280</v>
      </c>
      <c r="C44" s="957" t="s">
        <v>314</v>
      </c>
      <c r="D44" s="957"/>
      <c r="E44" s="958"/>
      <c r="F44" s="959"/>
      <c r="G44" s="959"/>
      <c r="H44" s="957"/>
    </row>
    <row r="45" spans="2:9" ht="21" customHeight="1">
      <c r="B45" s="735" t="s">
        <v>282</v>
      </c>
      <c r="C45" s="129" t="s">
        <v>315</v>
      </c>
      <c r="D45" s="129"/>
      <c r="E45" s="129">
        <v>3</v>
      </c>
      <c r="F45" s="101">
        <f>25000/8</f>
        <v>3125</v>
      </c>
      <c r="G45" s="1100">
        <f>E45*F45/$E$41</f>
        <v>6.6489361702127656</v>
      </c>
      <c r="H45" s="129"/>
    </row>
    <row r="46" spans="2:9" ht="21" customHeight="1">
      <c r="B46" s="1338">
        <v>2</v>
      </c>
      <c r="C46" s="129" t="s">
        <v>188</v>
      </c>
      <c r="D46" s="105"/>
      <c r="E46" s="129">
        <f>250*75%</f>
        <v>187.5</v>
      </c>
      <c r="F46" s="101">
        <f>ROUND(2100*1.05,-1)</f>
        <v>2210</v>
      </c>
      <c r="G46" s="1100">
        <f>E46*F46/$E$41</f>
        <v>293.88297872340428</v>
      </c>
      <c r="H46" s="105"/>
      <c r="I46" s="20"/>
    </row>
    <row r="47" spans="2:9" ht="21" customHeight="1">
      <c r="B47" s="1338">
        <v>3</v>
      </c>
      <c r="C47" s="11" t="s">
        <v>341</v>
      </c>
      <c r="D47" s="105"/>
      <c r="E47" s="129">
        <f>1/300000*'Cong suat'!D89</f>
        <v>5.0000000000000001E-3</v>
      </c>
      <c r="F47" s="101">
        <v>70000000</v>
      </c>
      <c r="G47" s="1100">
        <f>E47*F47/$E$41</f>
        <v>248.22695035460993</v>
      </c>
      <c r="H47" s="105"/>
      <c r="I47" s="20"/>
    </row>
    <row r="48" spans="2:9" ht="21" customHeight="1">
      <c r="B48" s="1338">
        <v>4</v>
      </c>
      <c r="C48" s="129" t="s">
        <v>320</v>
      </c>
      <c r="D48" s="105"/>
      <c r="E48" s="129"/>
      <c r="F48" s="101"/>
      <c r="G48" s="101"/>
      <c r="H48" s="105"/>
      <c r="I48" s="20"/>
    </row>
    <row r="49" spans="2:9" ht="21" customHeight="1">
      <c r="B49" s="1338">
        <v>5</v>
      </c>
      <c r="C49" s="129" t="s">
        <v>321</v>
      </c>
      <c r="D49" s="105"/>
      <c r="E49" s="129">
        <f>1/350*E41*50%</f>
        <v>2.0142857142857142</v>
      </c>
      <c r="F49" s="101">
        <v>75000</v>
      </c>
      <c r="G49" s="1100">
        <f>E49*F49/$E$41</f>
        <v>107.14285714285715</v>
      </c>
      <c r="H49" s="105"/>
    </row>
    <row r="50" spans="2:9" ht="21" customHeight="1">
      <c r="B50" s="1338">
        <v>6</v>
      </c>
      <c r="C50" s="129" t="s">
        <v>322</v>
      </c>
      <c r="D50" s="105"/>
      <c r="E50" s="129"/>
      <c r="F50" s="101"/>
      <c r="G50" s="101"/>
      <c r="H50" s="105"/>
      <c r="I50" s="20"/>
    </row>
    <row r="51" spans="2:9" ht="21" customHeight="1">
      <c r="B51" s="856" t="s">
        <v>201</v>
      </c>
      <c r="C51" s="129" t="s">
        <v>336</v>
      </c>
      <c r="D51" s="129"/>
      <c r="E51" s="129">
        <v>3</v>
      </c>
      <c r="F51" s="101">
        <v>11500</v>
      </c>
      <c r="G51" s="1100">
        <f>E51*F51/$E$41</f>
        <v>24.468085106382979</v>
      </c>
      <c r="H51" s="105"/>
      <c r="I51" s="20"/>
    </row>
    <row r="52" spans="2:9" ht="21" customHeight="1">
      <c r="B52" s="1338">
        <v>7</v>
      </c>
      <c r="C52" s="129" t="s">
        <v>342</v>
      </c>
      <c r="D52" s="129"/>
      <c r="E52" s="129">
        <f>E51*80%</f>
        <v>2.4000000000000004</v>
      </c>
      <c r="F52" s="101">
        <v>11500</v>
      </c>
      <c r="G52" s="1100">
        <f>E52*F52/$E$41</f>
        <v>19.574468085106385</v>
      </c>
      <c r="H52" s="129"/>
    </row>
    <row r="53" spans="2:9" ht="21" customHeight="1">
      <c r="B53" s="1338"/>
      <c r="C53" s="854" t="s">
        <v>338</v>
      </c>
      <c r="D53" s="129"/>
      <c r="E53" s="129">
        <f>'Cong suat'!D90*3%</f>
        <v>45</v>
      </c>
      <c r="F53" s="952">
        <v>1500</v>
      </c>
      <c r="G53" s="1100">
        <f>E53*F53/$E$41</f>
        <v>47.872340425531917</v>
      </c>
      <c r="H53" s="129"/>
    </row>
    <row r="54" spans="2:9" ht="21" customHeight="1">
      <c r="B54" s="1338">
        <v>8</v>
      </c>
      <c r="C54" s="129" t="s">
        <v>325</v>
      </c>
      <c r="D54" s="105"/>
      <c r="E54" s="953">
        <f>2.5*60%</f>
        <v>1.5</v>
      </c>
      <c r="F54" s="101">
        <v>18000</v>
      </c>
      <c r="G54" s="101">
        <f>E54*F54/1100</f>
        <v>24.545454545454547</v>
      </c>
      <c r="H54" s="105"/>
    </row>
    <row r="55" spans="2:9" ht="30.6" customHeight="1">
      <c r="B55" s="1338">
        <v>9</v>
      </c>
      <c r="C55" s="129" t="s">
        <v>192</v>
      </c>
      <c r="D55" s="106" t="s">
        <v>339</v>
      </c>
      <c r="E55" s="101">
        <v>10000</v>
      </c>
      <c r="F55" s="101">
        <v>3200000</v>
      </c>
      <c r="G55" s="101">
        <f>F55/E55</f>
        <v>320</v>
      </c>
      <c r="H55" s="105"/>
    </row>
    <row r="56" spans="2:9">
      <c r="B56" s="14"/>
      <c r="F56" s="224"/>
      <c r="G56" s="224"/>
    </row>
    <row r="57" spans="2:9">
      <c r="B57" s="14"/>
      <c r="F57" s="224"/>
      <c r="G57" s="224"/>
    </row>
    <row r="58" spans="2:9">
      <c r="B58" s="14"/>
      <c r="F58" s="224"/>
      <c r="G58" s="224"/>
    </row>
    <row r="59" spans="2:9" ht="15">
      <c r="H59" s="163" t="s">
        <v>343</v>
      </c>
    </row>
    <row r="60" spans="2:9" ht="15">
      <c r="B60" s="1339"/>
      <c r="C60" s="1339" t="s">
        <v>344</v>
      </c>
      <c r="D60" s="1339" t="s">
        <v>345</v>
      </c>
      <c r="E60" s="1457" t="s">
        <v>345</v>
      </c>
      <c r="F60" s="1457"/>
      <c r="G60" s="1339" t="s">
        <v>345</v>
      </c>
      <c r="H60" s="1339" t="s">
        <v>346</v>
      </c>
    </row>
    <row r="61" spans="2:9" ht="15">
      <c r="B61" s="1340"/>
      <c r="C61" s="1340" t="s">
        <v>347</v>
      </c>
      <c r="D61" s="1340" t="s">
        <v>348</v>
      </c>
      <c r="E61" s="1458" t="s">
        <v>349</v>
      </c>
      <c r="F61" s="1458"/>
      <c r="G61" s="1340" t="s">
        <v>350</v>
      </c>
      <c r="H61" s="1340" t="s">
        <v>351</v>
      </c>
    </row>
    <row r="62" spans="2:9" ht="15">
      <c r="B62" s="162"/>
      <c r="C62" s="162"/>
      <c r="D62" s="162"/>
      <c r="E62" s="162"/>
      <c r="F62" s="162"/>
      <c r="G62" s="162"/>
      <c r="H62" s="162"/>
    </row>
    <row r="63" spans="2:9" ht="15">
      <c r="B63" s="162"/>
      <c r="C63" s="162"/>
      <c r="D63" s="162"/>
      <c r="E63" s="162"/>
      <c r="F63" s="162"/>
      <c r="G63" s="162"/>
      <c r="H63" s="162"/>
    </row>
    <row r="64" spans="2:9" ht="15">
      <c r="B64" s="162"/>
      <c r="C64" s="162"/>
      <c r="D64" s="162"/>
      <c r="E64" s="162"/>
      <c r="F64" s="162"/>
      <c r="G64" s="162"/>
      <c r="H64" s="162"/>
    </row>
    <row r="65" spans="2:9" ht="15">
      <c r="B65" s="162"/>
      <c r="C65" s="162"/>
      <c r="D65" s="162"/>
      <c r="E65" s="162"/>
      <c r="F65" s="162"/>
      <c r="G65" s="162"/>
      <c r="H65" s="162"/>
    </row>
    <row r="66" spans="2:9" ht="15">
      <c r="B66" s="1340"/>
      <c r="C66" s="1340"/>
      <c r="D66" s="1340"/>
      <c r="E66" s="1458"/>
      <c r="F66" s="1458"/>
      <c r="G66" s="1340"/>
      <c r="H66" s="1340"/>
    </row>
    <row r="69" spans="2:9" ht="15">
      <c r="G69" s="1340"/>
      <c r="H69" s="1340"/>
      <c r="I69" s="1340"/>
    </row>
    <row r="70" spans="2:9" ht="15">
      <c r="G70" s="162"/>
      <c r="H70" s="162"/>
      <c r="I70" s="162"/>
    </row>
    <row r="71" spans="2:9" ht="15">
      <c r="G71" s="162"/>
      <c r="H71" s="162"/>
      <c r="I71" s="162"/>
    </row>
    <row r="72" spans="2:9" ht="15">
      <c r="G72" s="162"/>
      <c r="H72" s="162"/>
      <c r="I72" s="162"/>
    </row>
    <row r="73" spans="2:9" ht="15">
      <c r="G73" s="162"/>
      <c r="H73" s="162"/>
      <c r="I73" s="162"/>
    </row>
    <row r="74" spans="2:9" ht="15">
      <c r="G74" s="1340"/>
      <c r="H74" s="1340"/>
      <c r="I74" s="1340"/>
    </row>
  </sheetData>
  <mergeCells count="3">
    <mergeCell ref="E60:F60"/>
    <mergeCell ref="E61:F61"/>
    <mergeCell ref="E66:F66"/>
  </mergeCells>
  <printOptions horizontalCentered="1"/>
  <pageMargins left="0" right="0" top="0.19685039370078741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4"/>
  </sheetPr>
  <dimension ref="A1:U91"/>
  <sheetViews>
    <sheetView showGridLines="0" topLeftCell="A3" zoomScaleNormal="100" workbookViewId="0">
      <pane ySplit="2" topLeftCell="A20" activePane="bottomLeft" state="frozen"/>
      <selection activeCell="A3" sqref="A3"/>
      <selection pane="bottomLeft" activeCell="N80" sqref="N80"/>
    </sheetView>
  </sheetViews>
  <sheetFormatPr defaultColWidth="8.7109375" defaultRowHeight="14.25" outlineLevelRow="1" outlineLevelCol="1"/>
  <cols>
    <col min="1" max="1" width="1.7109375" style="11" customWidth="1"/>
    <col min="2" max="2" width="6.42578125" style="14" customWidth="1"/>
    <col min="3" max="3" width="41.28515625" style="11" customWidth="1"/>
    <col min="4" max="4" width="10.28515625" style="14" hidden="1" customWidth="1" outlineLevel="1"/>
    <col min="5" max="5" width="10.28515625" style="114" customWidth="1" collapsed="1"/>
    <col min="6" max="9" width="6.28515625" style="11" customWidth="1"/>
    <col min="10" max="10" width="7.28515625" style="11" customWidth="1"/>
    <col min="11" max="17" width="6.28515625" style="11" customWidth="1"/>
    <col min="18" max="18" width="10.28515625" style="11" customWidth="1"/>
    <col min="19" max="19" width="4.42578125" style="302" customWidth="1"/>
    <col min="20" max="20" width="38.28515625" style="115" bestFit="1" customWidth="1"/>
    <col min="21" max="21" width="36.28515625" style="115" bestFit="1" customWidth="1"/>
    <col min="22" max="16384" width="8.7109375" style="115"/>
  </cols>
  <sheetData>
    <row r="1" spans="1:21" ht="15">
      <c r="B1" s="276" t="e">
        <v>#VALUE!</v>
      </c>
    </row>
    <row r="3" spans="1:21" ht="15" customHeight="1">
      <c r="B3" s="66" t="s">
        <v>352</v>
      </c>
      <c r="F3" s="1106"/>
      <c r="G3" s="1106"/>
      <c r="H3" s="1106"/>
      <c r="I3" s="1106"/>
      <c r="J3" s="1106"/>
      <c r="K3" s="1106"/>
      <c r="L3" s="1106"/>
      <c r="M3" s="1106"/>
      <c r="N3" s="1106"/>
      <c r="O3" s="1106"/>
      <c r="P3" s="1106"/>
      <c r="Q3" s="1106"/>
      <c r="R3" s="1160" t="s">
        <v>353</v>
      </c>
    </row>
    <row r="4" spans="1:21" ht="25.5">
      <c r="B4" s="566" t="s">
        <v>36</v>
      </c>
      <c r="C4" s="566" t="s">
        <v>354</v>
      </c>
      <c r="D4" s="566" t="s">
        <v>355</v>
      </c>
      <c r="E4" s="124" t="s">
        <v>148</v>
      </c>
      <c r="F4" s="124" t="s">
        <v>149</v>
      </c>
      <c r="G4" s="124" t="s">
        <v>150</v>
      </c>
      <c r="H4" s="124" t="s">
        <v>151</v>
      </c>
      <c r="I4" s="124" t="s">
        <v>152</v>
      </c>
      <c r="J4" s="124" t="s">
        <v>153</v>
      </c>
      <c r="K4" s="124" t="s">
        <v>154</v>
      </c>
      <c r="L4" s="124" t="s">
        <v>155</v>
      </c>
      <c r="M4" s="124" t="s">
        <v>156</v>
      </c>
      <c r="N4" s="124" t="s">
        <v>157</v>
      </c>
      <c r="O4" s="124" t="s">
        <v>158</v>
      </c>
      <c r="P4" s="124" t="s">
        <v>159</v>
      </c>
      <c r="Q4" s="124" t="s">
        <v>160</v>
      </c>
      <c r="R4" s="124" t="s">
        <v>2150</v>
      </c>
    </row>
    <row r="5" spans="1:21" s="117" customFormat="1">
      <c r="A5" s="12"/>
      <c r="B5" s="728">
        <v>1</v>
      </c>
      <c r="C5" s="729" t="s">
        <v>356</v>
      </c>
      <c r="D5" s="730">
        <v>642</v>
      </c>
      <c r="E5" s="731">
        <f>E6+E7</f>
        <v>2</v>
      </c>
      <c r="F5" s="731">
        <f>SUM(F6:F7)</f>
        <v>2</v>
      </c>
      <c r="G5" s="731">
        <f t="shared" ref="G5:Q5" si="0">SUM(G6:G7)</f>
        <v>2</v>
      </c>
      <c r="H5" s="731">
        <f t="shared" si="0"/>
        <v>2</v>
      </c>
      <c r="I5" s="731">
        <f t="shared" si="0"/>
        <v>2</v>
      </c>
      <c r="J5" s="731">
        <f t="shared" si="0"/>
        <v>2</v>
      </c>
      <c r="K5" s="731">
        <f t="shared" si="0"/>
        <v>2</v>
      </c>
      <c r="L5" s="731">
        <f t="shared" si="0"/>
        <v>2</v>
      </c>
      <c r="M5" s="731">
        <f t="shared" si="0"/>
        <v>2</v>
      </c>
      <c r="N5" s="731">
        <f t="shared" si="0"/>
        <v>2</v>
      </c>
      <c r="O5" s="731">
        <f t="shared" si="0"/>
        <v>2</v>
      </c>
      <c r="P5" s="731">
        <f t="shared" si="0"/>
        <v>2</v>
      </c>
      <c r="Q5" s="731">
        <f t="shared" si="0"/>
        <v>2</v>
      </c>
      <c r="R5" s="731">
        <f>R6+R7</f>
        <v>2</v>
      </c>
      <c r="S5" s="302"/>
      <c r="T5" s="1101"/>
      <c r="U5" s="1101"/>
    </row>
    <row r="6" spans="1:21">
      <c r="B6" s="128" t="s">
        <v>164</v>
      </c>
      <c r="C6" s="725" t="s">
        <v>357</v>
      </c>
      <c r="D6" s="726"/>
      <c r="E6" s="727">
        <v>1</v>
      </c>
      <c r="F6" s="129">
        <v>1</v>
      </c>
      <c r="G6" s="129">
        <v>1</v>
      </c>
      <c r="H6" s="129">
        <v>1</v>
      </c>
      <c r="I6" s="129">
        <v>1</v>
      </c>
      <c r="J6" s="129">
        <v>1</v>
      </c>
      <c r="K6" s="129">
        <v>1</v>
      </c>
      <c r="L6" s="129">
        <v>1</v>
      </c>
      <c r="M6" s="129">
        <v>1</v>
      </c>
      <c r="N6" s="129">
        <v>1</v>
      </c>
      <c r="O6" s="129">
        <v>1</v>
      </c>
      <c r="P6" s="129">
        <v>1</v>
      </c>
      <c r="Q6" s="129">
        <v>1</v>
      </c>
      <c r="R6" s="129">
        <f>Q6</f>
        <v>1</v>
      </c>
      <c r="T6" s="1102"/>
    </row>
    <row r="7" spans="1:21">
      <c r="B7" s="128" t="s">
        <v>166</v>
      </c>
      <c r="C7" s="725" t="s">
        <v>358</v>
      </c>
      <c r="D7" s="726"/>
      <c r="E7" s="727">
        <v>1</v>
      </c>
      <c r="F7" s="129">
        <v>1</v>
      </c>
      <c r="G7" s="129">
        <v>1</v>
      </c>
      <c r="H7" s="129">
        <v>1</v>
      </c>
      <c r="I7" s="129">
        <v>1</v>
      </c>
      <c r="J7" s="129">
        <v>1</v>
      </c>
      <c r="K7" s="129">
        <v>1</v>
      </c>
      <c r="L7" s="129">
        <v>1</v>
      </c>
      <c r="M7" s="129">
        <v>1</v>
      </c>
      <c r="N7" s="129">
        <v>1</v>
      </c>
      <c r="O7" s="129">
        <v>1</v>
      </c>
      <c r="P7" s="129">
        <v>1</v>
      </c>
      <c r="Q7" s="129">
        <v>1</v>
      </c>
      <c r="R7" s="129">
        <f>Q7</f>
        <v>1</v>
      </c>
    </row>
    <row r="8" spans="1:21" s="117" customFormat="1">
      <c r="A8" s="12"/>
      <c r="B8" s="728">
        <v>2</v>
      </c>
      <c r="C8" s="729" t="s">
        <v>359</v>
      </c>
      <c r="D8" s="730">
        <v>642</v>
      </c>
      <c r="E8" s="731">
        <f>E9+E11+E12+E13+E14+E15</f>
        <v>2</v>
      </c>
      <c r="F8" s="731">
        <f>SUM(F9:F15)</f>
        <v>2</v>
      </c>
      <c r="G8" s="731">
        <f t="shared" ref="G8:Q8" si="1">SUM(G9:G15)</f>
        <v>2</v>
      </c>
      <c r="H8" s="731">
        <f t="shared" si="1"/>
        <v>2</v>
      </c>
      <c r="I8" s="731">
        <f t="shared" si="1"/>
        <v>2</v>
      </c>
      <c r="J8" s="731">
        <f t="shared" si="1"/>
        <v>2</v>
      </c>
      <c r="K8" s="731">
        <f t="shared" si="1"/>
        <v>2</v>
      </c>
      <c r="L8" s="731">
        <f t="shared" si="1"/>
        <v>2</v>
      </c>
      <c r="M8" s="731">
        <f t="shared" si="1"/>
        <v>2</v>
      </c>
      <c r="N8" s="731">
        <f t="shared" si="1"/>
        <v>2</v>
      </c>
      <c r="O8" s="731">
        <f t="shared" si="1"/>
        <v>2</v>
      </c>
      <c r="P8" s="731">
        <f t="shared" si="1"/>
        <v>2</v>
      </c>
      <c r="Q8" s="731">
        <f t="shared" si="1"/>
        <v>2</v>
      </c>
      <c r="R8" s="731">
        <f>SUM(R9:R15)</f>
        <v>2</v>
      </c>
      <c r="S8" s="302"/>
    </row>
    <row r="9" spans="1:21">
      <c r="B9" s="128" t="s">
        <v>171</v>
      </c>
      <c r="C9" s="725" t="s">
        <v>360</v>
      </c>
      <c r="D9" s="726"/>
      <c r="E9" s="727">
        <v>1</v>
      </c>
      <c r="F9" s="129">
        <v>1</v>
      </c>
      <c r="G9" s="129">
        <v>1</v>
      </c>
      <c r="H9" s="129">
        <v>1</v>
      </c>
      <c r="I9" s="129">
        <v>1</v>
      </c>
      <c r="J9" s="129">
        <v>1</v>
      </c>
      <c r="K9" s="129">
        <v>1</v>
      </c>
      <c r="L9" s="129">
        <v>1</v>
      </c>
      <c r="M9" s="129">
        <v>1</v>
      </c>
      <c r="N9" s="129">
        <v>1</v>
      </c>
      <c r="O9" s="129">
        <v>1</v>
      </c>
      <c r="P9" s="129">
        <v>1</v>
      </c>
      <c r="Q9" s="129">
        <v>1</v>
      </c>
      <c r="R9" s="129">
        <f t="shared" ref="R9:R22" si="2">Q9</f>
        <v>1</v>
      </c>
    </row>
    <row r="10" spans="1:21" hidden="1" outlineLevel="1">
      <c r="B10" s="128" t="s">
        <v>171</v>
      </c>
      <c r="C10" s="725" t="s">
        <v>361</v>
      </c>
      <c r="D10" s="726"/>
      <c r="E10" s="727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>
        <f t="shared" si="2"/>
        <v>0</v>
      </c>
    </row>
    <row r="11" spans="1:21" hidden="1" outlineLevel="1">
      <c r="B11" s="128" t="s">
        <v>172</v>
      </c>
      <c r="C11" s="725" t="s">
        <v>362</v>
      </c>
      <c r="D11" s="726"/>
      <c r="E11" s="727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>
        <f t="shared" si="2"/>
        <v>0</v>
      </c>
    </row>
    <row r="12" spans="1:21" hidden="1" outlineLevel="1">
      <c r="B12" s="128" t="s">
        <v>173</v>
      </c>
      <c r="C12" s="725" t="s">
        <v>363</v>
      </c>
      <c r="D12" s="726"/>
      <c r="E12" s="727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>
        <f t="shared" si="2"/>
        <v>0</v>
      </c>
    </row>
    <row r="13" spans="1:21" collapsed="1">
      <c r="B13" s="128" t="s">
        <v>174</v>
      </c>
      <c r="C13" s="725" t="s">
        <v>364</v>
      </c>
      <c r="D13" s="726"/>
      <c r="E13" s="727">
        <v>1</v>
      </c>
      <c r="F13" s="129">
        <v>1</v>
      </c>
      <c r="G13" s="129">
        <v>1</v>
      </c>
      <c r="H13" s="129">
        <v>1</v>
      </c>
      <c r="I13" s="129">
        <v>1</v>
      </c>
      <c r="J13" s="129">
        <v>1</v>
      </c>
      <c r="K13" s="129">
        <v>1</v>
      </c>
      <c r="L13" s="129">
        <v>1</v>
      </c>
      <c r="M13" s="129">
        <v>1</v>
      </c>
      <c r="N13" s="129">
        <v>1</v>
      </c>
      <c r="O13" s="129">
        <v>1</v>
      </c>
      <c r="P13" s="129">
        <v>1</v>
      </c>
      <c r="Q13" s="129">
        <v>1</v>
      </c>
      <c r="R13" s="129">
        <f t="shared" si="2"/>
        <v>1</v>
      </c>
    </row>
    <row r="14" spans="1:21" hidden="1" outlineLevel="1">
      <c r="B14" s="128" t="s">
        <v>365</v>
      </c>
      <c r="C14" s="725" t="s">
        <v>366</v>
      </c>
      <c r="D14" s="726"/>
      <c r="E14" s="727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>
        <f t="shared" si="2"/>
        <v>0</v>
      </c>
    </row>
    <row r="15" spans="1:21" hidden="1" outlineLevel="1">
      <c r="B15" s="128" t="s">
        <v>367</v>
      </c>
      <c r="C15" s="725" t="s">
        <v>368</v>
      </c>
      <c r="D15" s="726"/>
      <c r="E15" s="727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>
        <f t="shared" si="2"/>
        <v>0</v>
      </c>
    </row>
    <row r="16" spans="1:21" s="117" customFormat="1" collapsed="1">
      <c r="A16" s="12"/>
      <c r="B16" s="728">
        <v>3</v>
      </c>
      <c r="C16" s="729" t="s">
        <v>369</v>
      </c>
      <c r="D16" s="730">
        <v>642</v>
      </c>
      <c r="E16" s="731">
        <f>SUM(E17:E20)</f>
        <v>3</v>
      </c>
      <c r="F16" s="731">
        <f t="shared" ref="F16:R16" si="3">SUM(F17:F20)</f>
        <v>3</v>
      </c>
      <c r="G16" s="731">
        <f t="shared" si="3"/>
        <v>3</v>
      </c>
      <c r="H16" s="731">
        <f t="shared" si="3"/>
        <v>3</v>
      </c>
      <c r="I16" s="731">
        <f t="shared" si="3"/>
        <v>3</v>
      </c>
      <c r="J16" s="731">
        <f t="shared" si="3"/>
        <v>3</v>
      </c>
      <c r="K16" s="731">
        <f t="shared" si="3"/>
        <v>3</v>
      </c>
      <c r="L16" s="731">
        <f t="shared" si="3"/>
        <v>3</v>
      </c>
      <c r="M16" s="731">
        <f t="shared" si="3"/>
        <v>3</v>
      </c>
      <c r="N16" s="731">
        <f t="shared" si="3"/>
        <v>3</v>
      </c>
      <c r="O16" s="731">
        <f t="shared" si="3"/>
        <v>3</v>
      </c>
      <c r="P16" s="731">
        <f t="shared" si="3"/>
        <v>3</v>
      </c>
      <c r="Q16" s="731">
        <f t="shared" si="3"/>
        <v>3</v>
      </c>
      <c r="R16" s="732">
        <f t="shared" si="3"/>
        <v>3</v>
      </c>
      <c r="S16" s="302"/>
    </row>
    <row r="17" spans="1:19">
      <c r="B17" s="128" t="s">
        <v>370</v>
      </c>
      <c r="C17" s="725" t="s">
        <v>351</v>
      </c>
      <c r="D17" s="726"/>
      <c r="E17" s="727">
        <v>1</v>
      </c>
      <c r="F17" s="129">
        <v>1</v>
      </c>
      <c r="G17" s="129">
        <v>1</v>
      </c>
      <c r="H17" s="129">
        <v>1</v>
      </c>
      <c r="I17" s="129">
        <v>1</v>
      </c>
      <c r="J17" s="129">
        <v>1</v>
      </c>
      <c r="K17" s="129">
        <v>1</v>
      </c>
      <c r="L17" s="129">
        <v>1</v>
      </c>
      <c r="M17" s="129">
        <v>1</v>
      </c>
      <c r="N17" s="129">
        <v>1</v>
      </c>
      <c r="O17" s="129">
        <v>1</v>
      </c>
      <c r="P17" s="129">
        <v>1</v>
      </c>
      <c r="Q17" s="129">
        <v>1</v>
      </c>
      <c r="R17" s="129">
        <f t="shared" si="2"/>
        <v>1</v>
      </c>
    </row>
    <row r="18" spans="1:19">
      <c r="B18" s="128" t="s">
        <v>371</v>
      </c>
      <c r="C18" s="725" t="s">
        <v>372</v>
      </c>
      <c r="D18" s="726"/>
      <c r="E18" s="727">
        <v>1</v>
      </c>
      <c r="F18" s="129">
        <v>1</v>
      </c>
      <c r="G18" s="129">
        <v>1</v>
      </c>
      <c r="H18" s="129">
        <v>1</v>
      </c>
      <c r="I18" s="129">
        <v>1</v>
      </c>
      <c r="J18" s="129">
        <v>1</v>
      </c>
      <c r="K18" s="129">
        <v>1</v>
      </c>
      <c r="L18" s="129">
        <v>1</v>
      </c>
      <c r="M18" s="129">
        <v>1</v>
      </c>
      <c r="N18" s="129">
        <v>1</v>
      </c>
      <c r="O18" s="129">
        <v>1</v>
      </c>
      <c r="P18" s="129">
        <v>1</v>
      </c>
      <c r="Q18" s="129">
        <v>1</v>
      </c>
      <c r="R18" s="129">
        <f t="shared" si="2"/>
        <v>1</v>
      </c>
    </row>
    <row r="19" spans="1:19" hidden="1" outlineLevel="1">
      <c r="B19" s="128" t="s">
        <v>373</v>
      </c>
      <c r="C19" s="725" t="s">
        <v>374</v>
      </c>
      <c r="D19" s="726"/>
      <c r="E19" s="727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>
        <f t="shared" si="2"/>
        <v>0</v>
      </c>
    </row>
    <row r="20" spans="1:19" collapsed="1">
      <c r="B20" s="128" t="s">
        <v>375</v>
      </c>
      <c r="C20" s="725" t="s">
        <v>376</v>
      </c>
      <c r="D20" s="726"/>
      <c r="E20" s="727">
        <v>1</v>
      </c>
      <c r="F20" s="129">
        <v>1</v>
      </c>
      <c r="G20" s="129">
        <v>1</v>
      </c>
      <c r="H20" s="129">
        <v>1</v>
      </c>
      <c r="I20" s="129">
        <v>1</v>
      </c>
      <c r="J20" s="129">
        <v>1</v>
      </c>
      <c r="K20" s="129">
        <v>1</v>
      </c>
      <c r="L20" s="129">
        <v>1</v>
      </c>
      <c r="M20" s="129">
        <v>1</v>
      </c>
      <c r="N20" s="129">
        <v>1</v>
      </c>
      <c r="O20" s="129">
        <v>1</v>
      </c>
      <c r="P20" s="129">
        <v>1</v>
      </c>
      <c r="Q20" s="129">
        <v>1</v>
      </c>
      <c r="R20" s="129">
        <f t="shared" si="2"/>
        <v>1</v>
      </c>
    </row>
    <row r="21" spans="1:19" s="117" customFormat="1">
      <c r="A21" s="12"/>
      <c r="B21" s="728">
        <v>4</v>
      </c>
      <c r="C21" s="729" t="s">
        <v>377</v>
      </c>
      <c r="D21" s="730">
        <v>642</v>
      </c>
      <c r="E21" s="731">
        <f>E22</f>
        <v>1</v>
      </c>
      <c r="F21" s="731">
        <f t="shared" ref="F21:R21" si="4">F22</f>
        <v>1</v>
      </c>
      <c r="G21" s="731">
        <f t="shared" si="4"/>
        <v>1</v>
      </c>
      <c r="H21" s="731">
        <f t="shared" si="4"/>
        <v>1</v>
      </c>
      <c r="I21" s="731">
        <f t="shared" si="4"/>
        <v>1</v>
      </c>
      <c r="J21" s="731">
        <f t="shared" si="4"/>
        <v>1</v>
      </c>
      <c r="K21" s="731">
        <f t="shared" si="4"/>
        <v>1</v>
      </c>
      <c r="L21" s="731">
        <f t="shared" si="4"/>
        <v>1</v>
      </c>
      <c r="M21" s="731">
        <f t="shared" si="4"/>
        <v>1</v>
      </c>
      <c r="N21" s="731">
        <f t="shared" si="4"/>
        <v>1</v>
      </c>
      <c r="O21" s="731">
        <f t="shared" si="4"/>
        <v>1</v>
      </c>
      <c r="P21" s="731">
        <f t="shared" si="4"/>
        <v>1</v>
      </c>
      <c r="Q21" s="731">
        <f t="shared" si="4"/>
        <v>1</v>
      </c>
      <c r="R21" s="732">
        <f t="shared" si="4"/>
        <v>1</v>
      </c>
      <c r="S21" s="302"/>
    </row>
    <row r="22" spans="1:19">
      <c r="B22" s="128" t="s">
        <v>194</v>
      </c>
      <c r="C22" s="725" t="s">
        <v>378</v>
      </c>
      <c r="D22" s="726"/>
      <c r="E22" s="727">
        <v>1</v>
      </c>
      <c r="F22" s="129">
        <v>1</v>
      </c>
      <c r="G22" s="129">
        <v>1</v>
      </c>
      <c r="H22" s="129">
        <v>1</v>
      </c>
      <c r="I22" s="129">
        <v>1</v>
      </c>
      <c r="J22" s="129">
        <v>1</v>
      </c>
      <c r="K22" s="129">
        <v>1</v>
      </c>
      <c r="L22" s="129">
        <v>1</v>
      </c>
      <c r="M22" s="129">
        <v>1</v>
      </c>
      <c r="N22" s="129">
        <v>1</v>
      </c>
      <c r="O22" s="129">
        <v>1</v>
      </c>
      <c r="P22" s="129">
        <v>1</v>
      </c>
      <c r="Q22" s="129">
        <v>1</v>
      </c>
      <c r="R22" s="129">
        <f t="shared" si="2"/>
        <v>1</v>
      </c>
    </row>
    <row r="23" spans="1:19" s="117" customFormat="1" hidden="1" outlineLevel="1">
      <c r="A23" s="12"/>
      <c r="B23" s="728">
        <v>5</v>
      </c>
      <c r="C23" s="729" t="s">
        <v>379</v>
      </c>
      <c r="D23" s="730">
        <v>642</v>
      </c>
      <c r="E23" s="731">
        <f t="shared" ref="E23:Q23" si="5">E24</f>
        <v>0</v>
      </c>
      <c r="F23" s="731">
        <f t="shared" si="5"/>
        <v>0</v>
      </c>
      <c r="G23" s="731">
        <f t="shared" si="5"/>
        <v>0</v>
      </c>
      <c r="H23" s="731">
        <f t="shared" si="5"/>
        <v>0</v>
      </c>
      <c r="I23" s="731">
        <f t="shared" si="5"/>
        <v>0</v>
      </c>
      <c r="J23" s="731">
        <f t="shared" si="5"/>
        <v>0</v>
      </c>
      <c r="K23" s="731">
        <f t="shared" si="5"/>
        <v>0</v>
      </c>
      <c r="L23" s="731">
        <f t="shared" si="5"/>
        <v>0</v>
      </c>
      <c r="M23" s="731">
        <f t="shared" si="5"/>
        <v>0</v>
      </c>
      <c r="N23" s="731">
        <f t="shared" si="5"/>
        <v>0</v>
      </c>
      <c r="O23" s="731">
        <f t="shared" si="5"/>
        <v>0</v>
      </c>
      <c r="P23" s="731">
        <f t="shared" si="5"/>
        <v>0</v>
      </c>
      <c r="Q23" s="731">
        <f t="shared" si="5"/>
        <v>0</v>
      </c>
      <c r="R23" s="732"/>
      <c r="S23" s="302"/>
    </row>
    <row r="24" spans="1:19" hidden="1" outlineLevel="1">
      <c r="B24" s="128" t="s">
        <v>229</v>
      </c>
      <c r="C24" s="725" t="s">
        <v>380</v>
      </c>
      <c r="D24" s="726"/>
      <c r="E24" s="727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</row>
    <row r="25" spans="1:19" s="117" customFormat="1" hidden="1" outlineLevel="1">
      <c r="A25" s="12"/>
      <c r="B25" s="728">
        <v>6</v>
      </c>
      <c r="C25" s="729" t="s">
        <v>381</v>
      </c>
      <c r="D25" s="730">
        <v>642</v>
      </c>
      <c r="E25" s="731">
        <f>E26</f>
        <v>0</v>
      </c>
      <c r="F25" s="731">
        <f>F26</f>
        <v>0</v>
      </c>
      <c r="G25" s="731">
        <f t="shared" ref="G25:Q25" si="6">G26</f>
        <v>0</v>
      </c>
      <c r="H25" s="731">
        <f t="shared" si="6"/>
        <v>0</v>
      </c>
      <c r="I25" s="731">
        <f t="shared" si="6"/>
        <v>0</v>
      </c>
      <c r="J25" s="731">
        <f t="shared" si="6"/>
        <v>0</v>
      </c>
      <c r="K25" s="731">
        <f t="shared" si="6"/>
        <v>0</v>
      </c>
      <c r="L25" s="731">
        <f t="shared" si="6"/>
        <v>0</v>
      </c>
      <c r="M25" s="731">
        <f t="shared" si="6"/>
        <v>0</v>
      </c>
      <c r="N25" s="731">
        <f t="shared" si="6"/>
        <v>0</v>
      </c>
      <c r="O25" s="731">
        <f t="shared" si="6"/>
        <v>0</v>
      </c>
      <c r="P25" s="731">
        <f t="shared" si="6"/>
        <v>0</v>
      </c>
      <c r="Q25" s="731">
        <f t="shared" si="6"/>
        <v>0</v>
      </c>
      <c r="R25" s="732"/>
      <c r="S25" s="302"/>
    </row>
    <row r="26" spans="1:19" hidden="1" outlineLevel="1">
      <c r="B26" s="128" t="s">
        <v>382</v>
      </c>
      <c r="C26" s="725" t="s">
        <v>383</v>
      </c>
      <c r="D26" s="726"/>
      <c r="E26" s="727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</row>
    <row r="27" spans="1:19" s="117" customFormat="1" collapsed="1">
      <c r="A27" s="12"/>
      <c r="B27" s="728">
        <v>7</v>
      </c>
      <c r="C27" s="729" t="s">
        <v>384</v>
      </c>
      <c r="D27" s="730">
        <v>642</v>
      </c>
      <c r="E27" s="731">
        <f>SUM(E28:E30)</f>
        <v>5</v>
      </c>
      <c r="F27" s="731">
        <f>SUM(F28:F30)</f>
        <v>5</v>
      </c>
      <c r="G27" s="731">
        <f t="shared" ref="G27:R27" si="7">SUM(G28:G30)</f>
        <v>5</v>
      </c>
      <c r="H27" s="731">
        <f t="shared" si="7"/>
        <v>5</v>
      </c>
      <c r="I27" s="731">
        <f t="shared" si="7"/>
        <v>5</v>
      </c>
      <c r="J27" s="731">
        <f t="shared" si="7"/>
        <v>5</v>
      </c>
      <c r="K27" s="731">
        <f t="shared" si="7"/>
        <v>5</v>
      </c>
      <c r="L27" s="731">
        <f t="shared" si="7"/>
        <v>5</v>
      </c>
      <c r="M27" s="731">
        <f t="shared" si="7"/>
        <v>5</v>
      </c>
      <c r="N27" s="731">
        <f t="shared" si="7"/>
        <v>5</v>
      </c>
      <c r="O27" s="731">
        <f t="shared" si="7"/>
        <v>5</v>
      </c>
      <c r="P27" s="731">
        <f t="shared" si="7"/>
        <v>5</v>
      </c>
      <c r="Q27" s="731">
        <f t="shared" si="7"/>
        <v>5</v>
      </c>
      <c r="R27" s="731">
        <f t="shared" si="7"/>
        <v>5</v>
      </c>
      <c r="S27" s="302"/>
    </row>
    <row r="28" spans="1:19">
      <c r="B28" s="128" t="s">
        <v>201</v>
      </c>
      <c r="C28" s="725" t="s">
        <v>385</v>
      </c>
      <c r="D28" s="726"/>
      <c r="E28" s="727">
        <v>1</v>
      </c>
      <c r="F28" s="129">
        <v>1</v>
      </c>
      <c r="G28" s="129">
        <v>1</v>
      </c>
      <c r="H28" s="129">
        <v>1</v>
      </c>
      <c r="I28" s="129">
        <v>1</v>
      </c>
      <c r="J28" s="129">
        <v>1</v>
      </c>
      <c r="K28" s="129">
        <v>1</v>
      </c>
      <c r="L28" s="129">
        <v>1</v>
      </c>
      <c r="M28" s="129">
        <v>1</v>
      </c>
      <c r="N28" s="129">
        <v>1</v>
      </c>
      <c r="O28" s="129">
        <v>1</v>
      </c>
      <c r="P28" s="129">
        <v>1</v>
      </c>
      <c r="Q28" s="129">
        <v>1</v>
      </c>
      <c r="R28" s="129">
        <f>Q28</f>
        <v>1</v>
      </c>
    </row>
    <row r="29" spans="1:19">
      <c r="B29" s="128">
        <v>7.2</v>
      </c>
      <c r="C29" s="725" t="s">
        <v>386</v>
      </c>
      <c r="D29" s="726"/>
      <c r="E29" s="727">
        <v>3</v>
      </c>
      <c r="F29" s="129">
        <v>3</v>
      </c>
      <c r="G29" s="129">
        <v>3</v>
      </c>
      <c r="H29" s="129">
        <v>3</v>
      </c>
      <c r="I29" s="129">
        <v>3</v>
      </c>
      <c r="J29" s="129">
        <v>3</v>
      </c>
      <c r="K29" s="129">
        <v>3</v>
      </c>
      <c r="L29" s="129">
        <v>3</v>
      </c>
      <c r="M29" s="129">
        <v>3</v>
      </c>
      <c r="N29" s="129">
        <v>3</v>
      </c>
      <c r="O29" s="129">
        <v>3</v>
      </c>
      <c r="P29" s="129">
        <v>3</v>
      </c>
      <c r="Q29" s="129">
        <v>3</v>
      </c>
      <c r="R29" s="129">
        <v>3</v>
      </c>
    </row>
    <row r="30" spans="1:19">
      <c r="B30" s="128">
        <v>7.3</v>
      </c>
      <c r="C30" s="760" t="s">
        <v>2110</v>
      </c>
      <c r="D30" s="761"/>
      <c r="E30" s="762">
        <v>1</v>
      </c>
      <c r="F30" s="763">
        <v>1</v>
      </c>
      <c r="G30" s="763">
        <v>1</v>
      </c>
      <c r="H30" s="763">
        <v>1</v>
      </c>
      <c r="I30" s="763">
        <v>1</v>
      </c>
      <c r="J30" s="763">
        <v>1</v>
      </c>
      <c r="K30" s="763">
        <v>1</v>
      </c>
      <c r="L30" s="763">
        <v>1</v>
      </c>
      <c r="M30" s="763">
        <v>1</v>
      </c>
      <c r="N30" s="763">
        <v>1</v>
      </c>
      <c r="O30" s="763">
        <v>1</v>
      </c>
      <c r="P30" s="763">
        <v>1</v>
      </c>
      <c r="Q30" s="763">
        <v>1</v>
      </c>
      <c r="R30" s="763">
        <v>1</v>
      </c>
    </row>
    <row r="31" spans="1:19" s="117" customFormat="1" hidden="1" outlineLevel="1">
      <c r="A31" s="12"/>
      <c r="B31" s="728">
        <v>8</v>
      </c>
      <c r="C31" s="729" t="s">
        <v>388</v>
      </c>
      <c r="D31" s="730">
        <v>642</v>
      </c>
      <c r="E31" s="731">
        <f t="shared" ref="E31:Q31" si="8">E32</f>
        <v>0</v>
      </c>
      <c r="F31" s="731">
        <f t="shared" si="8"/>
        <v>0</v>
      </c>
      <c r="G31" s="731">
        <f t="shared" si="8"/>
        <v>0</v>
      </c>
      <c r="H31" s="731">
        <f t="shared" si="8"/>
        <v>0</v>
      </c>
      <c r="I31" s="731">
        <f t="shared" si="8"/>
        <v>0</v>
      </c>
      <c r="J31" s="731">
        <f t="shared" si="8"/>
        <v>0</v>
      </c>
      <c r="K31" s="731">
        <f t="shared" si="8"/>
        <v>0</v>
      </c>
      <c r="L31" s="731">
        <f t="shared" si="8"/>
        <v>0</v>
      </c>
      <c r="M31" s="731">
        <f t="shared" si="8"/>
        <v>0</v>
      </c>
      <c r="N31" s="731">
        <f t="shared" si="8"/>
        <v>0</v>
      </c>
      <c r="O31" s="731">
        <f t="shared" si="8"/>
        <v>0</v>
      </c>
      <c r="P31" s="731">
        <f t="shared" si="8"/>
        <v>0</v>
      </c>
      <c r="Q31" s="731">
        <f t="shared" si="8"/>
        <v>0</v>
      </c>
      <c r="R31" s="732">
        <f t="shared" ref="R31:R38" si="9">Q31</f>
        <v>0</v>
      </c>
      <c r="S31" s="302"/>
    </row>
    <row r="32" spans="1:19" hidden="1" outlineLevel="1">
      <c r="B32" s="128" t="s">
        <v>232</v>
      </c>
      <c r="C32" s="725" t="s">
        <v>380</v>
      </c>
      <c r="D32" s="726"/>
      <c r="E32" s="727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>
        <f t="shared" si="9"/>
        <v>0</v>
      </c>
    </row>
    <row r="33" spans="1:19" s="117" customFormat="1" hidden="1" outlineLevel="1">
      <c r="A33" s="12"/>
      <c r="B33" s="728">
        <v>9</v>
      </c>
      <c r="C33" s="729" t="s">
        <v>389</v>
      </c>
      <c r="D33" s="730">
        <v>642</v>
      </c>
      <c r="E33" s="731">
        <f t="shared" ref="E33:Q33" si="10">E34</f>
        <v>0</v>
      </c>
      <c r="F33" s="731">
        <f t="shared" si="10"/>
        <v>0</v>
      </c>
      <c r="G33" s="731">
        <f t="shared" si="10"/>
        <v>0</v>
      </c>
      <c r="H33" s="731">
        <f t="shared" si="10"/>
        <v>0</v>
      </c>
      <c r="I33" s="731">
        <f t="shared" si="10"/>
        <v>0</v>
      </c>
      <c r="J33" s="731">
        <f t="shared" si="10"/>
        <v>0</v>
      </c>
      <c r="K33" s="731">
        <f t="shared" si="10"/>
        <v>0</v>
      </c>
      <c r="L33" s="731">
        <f t="shared" si="10"/>
        <v>0</v>
      </c>
      <c r="M33" s="731">
        <f t="shared" si="10"/>
        <v>0</v>
      </c>
      <c r="N33" s="731">
        <f t="shared" si="10"/>
        <v>0</v>
      </c>
      <c r="O33" s="731">
        <f t="shared" si="10"/>
        <v>0</v>
      </c>
      <c r="P33" s="731">
        <f t="shared" si="10"/>
        <v>0</v>
      </c>
      <c r="Q33" s="731">
        <f t="shared" si="10"/>
        <v>0</v>
      </c>
      <c r="R33" s="732">
        <f t="shared" si="9"/>
        <v>0</v>
      </c>
      <c r="S33" s="302"/>
    </row>
    <row r="34" spans="1:19" hidden="1" outlineLevel="1">
      <c r="B34" s="128" t="s">
        <v>235</v>
      </c>
      <c r="C34" s="725" t="s">
        <v>378</v>
      </c>
      <c r="D34" s="726"/>
      <c r="E34" s="727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>
        <f t="shared" si="9"/>
        <v>0</v>
      </c>
    </row>
    <row r="35" spans="1:19" s="117" customFormat="1" hidden="1" outlineLevel="1">
      <c r="A35" s="12"/>
      <c r="B35" s="728">
        <v>10</v>
      </c>
      <c r="C35" s="729" t="s">
        <v>390</v>
      </c>
      <c r="D35" s="730">
        <v>642</v>
      </c>
      <c r="E35" s="731">
        <f t="shared" ref="E35:Q35" si="11">E36</f>
        <v>0</v>
      </c>
      <c r="F35" s="731">
        <f t="shared" si="11"/>
        <v>0</v>
      </c>
      <c r="G35" s="731">
        <f t="shared" si="11"/>
        <v>0</v>
      </c>
      <c r="H35" s="731">
        <f t="shared" si="11"/>
        <v>0</v>
      </c>
      <c r="I35" s="731">
        <f t="shared" si="11"/>
        <v>0</v>
      </c>
      <c r="J35" s="731">
        <f t="shared" si="11"/>
        <v>0</v>
      </c>
      <c r="K35" s="731">
        <f t="shared" si="11"/>
        <v>0</v>
      </c>
      <c r="L35" s="731">
        <f t="shared" si="11"/>
        <v>0</v>
      </c>
      <c r="M35" s="731">
        <f t="shared" si="11"/>
        <v>0</v>
      </c>
      <c r="N35" s="731">
        <f t="shared" si="11"/>
        <v>0</v>
      </c>
      <c r="O35" s="731">
        <f t="shared" si="11"/>
        <v>0</v>
      </c>
      <c r="P35" s="731">
        <f t="shared" si="11"/>
        <v>0</v>
      </c>
      <c r="Q35" s="731">
        <f t="shared" si="11"/>
        <v>0</v>
      </c>
      <c r="R35" s="732">
        <f t="shared" si="9"/>
        <v>0</v>
      </c>
      <c r="S35" s="302"/>
    </row>
    <row r="36" spans="1:19" hidden="1" outlineLevel="1">
      <c r="B36" s="128" t="s">
        <v>391</v>
      </c>
      <c r="C36" s="725" t="s">
        <v>380</v>
      </c>
      <c r="D36" s="726"/>
      <c r="E36" s="727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>
        <f t="shared" si="9"/>
        <v>0</v>
      </c>
    </row>
    <row r="37" spans="1:19" s="117" customFormat="1" hidden="1" outlineLevel="1">
      <c r="A37" s="12"/>
      <c r="B37" s="728">
        <v>11</v>
      </c>
      <c r="C37" s="729" t="s">
        <v>392</v>
      </c>
      <c r="D37" s="730">
        <v>627</v>
      </c>
      <c r="E37" s="731">
        <f t="shared" ref="E37:Q37" si="12">E38</f>
        <v>0</v>
      </c>
      <c r="F37" s="731">
        <f t="shared" si="12"/>
        <v>0</v>
      </c>
      <c r="G37" s="731">
        <f t="shared" si="12"/>
        <v>0</v>
      </c>
      <c r="H37" s="731">
        <f t="shared" si="12"/>
        <v>0</v>
      </c>
      <c r="I37" s="731">
        <f t="shared" si="12"/>
        <v>0</v>
      </c>
      <c r="J37" s="731">
        <f t="shared" si="12"/>
        <v>0</v>
      </c>
      <c r="K37" s="731">
        <f t="shared" si="12"/>
        <v>0</v>
      </c>
      <c r="L37" s="731">
        <f t="shared" si="12"/>
        <v>0</v>
      </c>
      <c r="M37" s="731">
        <f t="shared" si="12"/>
        <v>0</v>
      </c>
      <c r="N37" s="731">
        <f t="shared" si="12"/>
        <v>0</v>
      </c>
      <c r="O37" s="731">
        <f t="shared" si="12"/>
        <v>0</v>
      </c>
      <c r="P37" s="731">
        <f t="shared" si="12"/>
        <v>0</v>
      </c>
      <c r="Q37" s="731">
        <f t="shared" si="12"/>
        <v>0</v>
      </c>
      <c r="R37" s="732">
        <f t="shared" si="9"/>
        <v>0</v>
      </c>
      <c r="S37" s="302"/>
    </row>
    <row r="38" spans="1:19" hidden="1" outlineLevel="1">
      <c r="B38" s="128" t="s">
        <v>393</v>
      </c>
      <c r="C38" s="725" t="s">
        <v>380</v>
      </c>
      <c r="D38" s="726"/>
      <c r="E38" s="727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>
        <f t="shared" si="9"/>
        <v>0</v>
      </c>
    </row>
    <row r="39" spans="1:19" s="117" customFormat="1" collapsed="1">
      <c r="A39" s="12"/>
      <c r="B39" s="728">
        <v>12</v>
      </c>
      <c r="C39" s="729" t="s">
        <v>394</v>
      </c>
      <c r="D39" s="730">
        <v>627</v>
      </c>
      <c r="E39" s="731">
        <f>E41+E42</f>
        <v>2</v>
      </c>
      <c r="F39" s="731">
        <f>SUM(F40:F42)</f>
        <v>2</v>
      </c>
      <c r="G39" s="731">
        <f t="shared" ref="G39:R39" si="13">SUM(G40:G42)</f>
        <v>2</v>
      </c>
      <c r="H39" s="731">
        <f t="shared" si="13"/>
        <v>2</v>
      </c>
      <c r="I39" s="731">
        <f t="shared" si="13"/>
        <v>2</v>
      </c>
      <c r="J39" s="731">
        <f t="shared" si="13"/>
        <v>2</v>
      </c>
      <c r="K39" s="731">
        <f t="shared" si="13"/>
        <v>2</v>
      </c>
      <c r="L39" s="731">
        <f t="shared" si="13"/>
        <v>2</v>
      </c>
      <c r="M39" s="731">
        <f t="shared" si="13"/>
        <v>2</v>
      </c>
      <c r="N39" s="731">
        <f t="shared" si="13"/>
        <v>2</v>
      </c>
      <c r="O39" s="731">
        <f t="shared" si="13"/>
        <v>2</v>
      </c>
      <c r="P39" s="731">
        <f t="shared" si="13"/>
        <v>2</v>
      </c>
      <c r="Q39" s="731">
        <f t="shared" si="13"/>
        <v>2</v>
      </c>
      <c r="R39" s="731">
        <f t="shared" si="13"/>
        <v>2</v>
      </c>
      <c r="S39" s="302"/>
    </row>
    <row r="40" spans="1:19" hidden="1" outlineLevel="1">
      <c r="B40" s="128" t="s">
        <v>395</v>
      </c>
      <c r="C40" s="725" t="s">
        <v>396</v>
      </c>
      <c r="D40" s="726"/>
      <c r="E40" s="727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</row>
    <row r="41" spans="1:19" collapsed="1">
      <c r="B41" s="128" t="s">
        <v>397</v>
      </c>
      <c r="C41" s="725" t="s">
        <v>398</v>
      </c>
      <c r="D41" s="726"/>
      <c r="E41" s="727">
        <v>1</v>
      </c>
      <c r="F41" s="129">
        <v>1</v>
      </c>
      <c r="G41" s="129">
        <v>1</v>
      </c>
      <c r="H41" s="129">
        <v>1</v>
      </c>
      <c r="I41" s="129">
        <v>1</v>
      </c>
      <c r="J41" s="129">
        <v>1</v>
      </c>
      <c r="K41" s="129">
        <v>1</v>
      </c>
      <c r="L41" s="129">
        <v>1</v>
      </c>
      <c r="M41" s="129">
        <v>1</v>
      </c>
      <c r="N41" s="129">
        <v>1</v>
      </c>
      <c r="O41" s="129">
        <v>1</v>
      </c>
      <c r="P41" s="129">
        <v>1</v>
      </c>
      <c r="Q41" s="129">
        <v>1</v>
      </c>
      <c r="R41" s="129">
        <v>1</v>
      </c>
    </row>
    <row r="42" spans="1:19">
      <c r="B42" s="128" t="s">
        <v>399</v>
      </c>
      <c r="C42" s="725" t="s">
        <v>400</v>
      </c>
      <c r="D42" s="726"/>
      <c r="E42" s="727">
        <v>1</v>
      </c>
      <c r="F42" s="727">
        <v>1</v>
      </c>
      <c r="G42" s="727">
        <v>1</v>
      </c>
      <c r="H42" s="727">
        <v>1</v>
      </c>
      <c r="I42" s="727">
        <v>1</v>
      </c>
      <c r="J42" s="727">
        <v>1</v>
      </c>
      <c r="K42" s="727">
        <v>1</v>
      </c>
      <c r="L42" s="727">
        <v>1</v>
      </c>
      <c r="M42" s="727">
        <v>1</v>
      </c>
      <c r="N42" s="727">
        <v>1</v>
      </c>
      <c r="O42" s="727">
        <v>1</v>
      </c>
      <c r="P42" s="727">
        <v>1</v>
      </c>
      <c r="Q42" s="727">
        <v>1</v>
      </c>
      <c r="R42" s="129">
        <v>1</v>
      </c>
    </row>
    <row r="43" spans="1:19" s="117" customFormat="1">
      <c r="A43" s="12"/>
      <c r="B43" s="728">
        <v>13</v>
      </c>
      <c r="C43" s="729" t="s">
        <v>401</v>
      </c>
      <c r="D43" s="730">
        <v>627</v>
      </c>
      <c r="E43" s="731">
        <f t="shared" ref="E43:R43" si="14">SUM(E44:E50)</f>
        <v>6</v>
      </c>
      <c r="F43" s="731">
        <f t="shared" si="14"/>
        <v>6</v>
      </c>
      <c r="G43" s="731">
        <f t="shared" si="14"/>
        <v>6</v>
      </c>
      <c r="H43" s="731">
        <f t="shared" si="14"/>
        <v>6</v>
      </c>
      <c r="I43" s="731">
        <f t="shared" si="14"/>
        <v>6</v>
      </c>
      <c r="J43" s="731">
        <f t="shared" si="14"/>
        <v>6</v>
      </c>
      <c r="K43" s="731">
        <f t="shared" si="14"/>
        <v>6</v>
      </c>
      <c r="L43" s="731">
        <f t="shared" si="14"/>
        <v>6</v>
      </c>
      <c r="M43" s="731">
        <f t="shared" si="14"/>
        <v>6</v>
      </c>
      <c r="N43" s="731">
        <f t="shared" si="14"/>
        <v>6</v>
      </c>
      <c r="O43" s="731">
        <f t="shared" si="14"/>
        <v>6</v>
      </c>
      <c r="P43" s="731">
        <f t="shared" si="14"/>
        <v>6</v>
      </c>
      <c r="Q43" s="731">
        <f t="shared" si="14"/>
        <v>6</v>
      </c>
      <c r="R43" s="732">
        <f t="shared" si="14"/>
        <v>6</v>
      </c>
      <c r="S43" s="302"/>
    </row>
    <row r="44" spans="1:19" hidden="1" outlineLevel="1">
      <c r="B44" s="128" t="s">
        <v>239</v>
      </c>
      <c r="C44" s="725" t="s">
        <v>402</v>
      </c>
      <c r="D44" s="726"/>
      <c r="E44" s="727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>
        <f>Q44</f>
        <v>0</v>
      </c>
    </row>
    <row r="45" spans="1:19" collapsed="1">
      <c r="B45" s="128" t="s">
        <v>403</v>
      </c>
      <c r="C45" s="725" t="s">
        <v>404</v>
      </c>
      <c r="D45" s="726"/>
      <c r="E45" s="727">
        <v>1</v>
      </c>
      <c r="F45" s="129">
        <v>1</v>
      </c>
      <c r="G45" s="129">
        <v>1</v>
      </c>
      <c r="H45" s="129">
        <v>1</v>
      </c>
      <c r="I45" s="129">
        <v>1</v>
      </c>
      <c r="J45" s="129">
        <v>1</v>
      </c>
      <c r="K45" s="129">
        <v>1</v>
      </c>
      <c r="L45" s="129">
        <v>1</v>
      </c>
      <c r="M45" s="129">
        <v>1</v>
      </c>
      <c r="N45" s="129">
        <v>1</v>
      </c>
      <c r="O45" s="129">
        <v>1</v>
      </c>
      <c r="P45" s="129">
        <v>1</v>
      </c>
      <c r="Q45" s="129">
        <v>1</v>
      </c>
      <c r="R45" s="129">
        <v>1</v>
      </c>
    </row>
    <row r="46" spans="1:19" hidden="1" outlineLevel="1">
      <c r="B46" s="128" t="s">
        <v>405</v>
      </c>
      <c r="C46" s="725" t="s">
        <v>406</v>
      </c>
      <c r="D46" s="726"/>
      <c r="E46" s="727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</row>
    <row r="47" spans="1:19" collapsed="1">
      <c r="B47" s="128" t="s">
        <v>405</v>
      </c>
      <c r="C47" s="725" t="s">
        <v>407</v>
      </c>
      <c r="D47" s="726"/>
      <c r="E47" s="727">
        <v>3</v>
      </c>
      <c r="F47" s="129">
        <v>3</v>
      </c>
      <c r="G47" s="129">
        <v>3</v>
      </c>
      <c r="H47" s="129">
        <v>3</v>
      </c>
      <c r="I47" s="129">
        <v>3</v>
      </c>
      <c r="J47" s="129">
        <v>3</v>
      </c>
      <c r="K47" s="129">
        <v>3</v>
      </c>
      <c r="L47" s="129">
        <v>3</v>
      </c>
      <c r="M47" s="129">
        <v>3</v>
      </c>
      <c r="N47" s="129">
        <v>3</v>
      </c>
      <c r="O47" s="129">
        <v>3</v>
      </c>
      <c r="P47" s="129">
        <v>3</v>
      </c>
      <c r="Q47" s="129">
        <v>3</v>
      </c>
      <c r="R47" s="129">
        <v>3</v>
      </c>
    </row>
    <row r="48" spans="1:19">
      <c r="B48" s="128" t="s">
        <v>408</v>
      </c>
      <c r="C48" s="725" t="s">
        <v>409</v>
      </c>
      <c r="D48" s="726"/>
      <c r="E48" s="727">
        <v>2</v>
      </c>
      <c r="F48" s="129">
        <v>2</v>
      </c>
      <c r="G48" s="129">
        <v>2</v>
      </c>
      <c r="H48" s="129">
        <v>2</v>
      </c>
      <c r="I48" s="129">
        <v>2</v>
      </c>
      <c r="J48" s="129">
        <v>2</v>
      </c>
      <c r="K48" s="129">
        <v>2</v>
      </c>
      <c r="L48" s="129">
        <v>2</v>
      </c>
      <c r="M48" s="129">
        <v>2</v>
      </c>
      <c r="N48" s="129">
        <v>2</v>
      </c>
      <c r="O48" s="129">
        <v>2</v>
      </c>
      <c r="P48" s="129">
        <v>2</v>
      </c>
      <c r="Q48" s="129">
        <v>2</v>
      </c>
      <c r="R48" s="129">
        <v>2</v>
      </c>
    </row>
    <row r="49" spans="1:20" hidden="1" outlineLevel="1">
      <c r="B49" s="1196" t="s">
        <v>410</v>
      </c>
      <c r="C49" s="725" t="s">
        <v>412</v>
      </c>
      <c r="D49" s="726"/>
      <c r="E49" s="727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</row>
    <row r="50" spans="1:20" hidden="1" outlineLevel="1">
      <c r="B50" s="1196" t="s">
        <v>411</v>
      </c>
      <c r="C50" s="725" t="s">
        <v>413</v>
      </c>
      <c r="D50" s="726"/>
      <c r="E50" s="727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>
        <f>Q50</f>
        <v>0</v>
      </c>
    </row>
    <row r="51" spans="1:20" s="117" customFormat="1" collapsed="1">
      <c r="A51" s="12"/>
      <c r="B51" s="728">
        <v>14</v>
      </c>
      <c r="C51" s="729" t="s">
        <v>414</v>
      </c>
      <c r="D51" s="730"/>
      <c r="E51" s="731">
        <f>E52+E57+E63</f>
        <v>75</v>
      </c>
      <c r="F51" s="731">
        <f>F52+F57+F63</f>
        <v>66</v>
      </c>
      <c r="G51" s="731">
        <f t="shared" ref="G51:R51" si="15">G52+G57+G63</f>
        <v>66</v>
      </c>
      <c r="H51" s="731">
        <f t="shared" si="15"/>
        <v>66</v>
      </c>
      <c r="I51" s="731">
        <f t="shared" si="15"/>
        <v>66</v>
      </c>
      <c r="J51" s="731">
        <f t="shared" si="15"/>
        <v>66</v>
      </c>
      <c r="K51" s="731">
        <f t="shared" si="15"/>
        <v>66</v>
      </c>
      <c r="L51" s="731">
        <f t="shared" si="15"/>
        <v>66</v>
      </c>
      <c r="M51" s="731">
        <f t="shared" si="15"/>
        <v>66</v>
      </c>
      <c r="N51" s="731">
        <f t="shared" si="15"/>
        <v>66</v>
      </c>
      <c r="O51" s="731">
        <f t="shared" si="15"/>
        <v>66</v>
      </c>
      <c r="P51" s="731">
        <f t="shared" si="15"/>
        <v>66</v>
      </c>
      <c r="Q51" s="731">
        <f t="shared" si="15"/>
        <v>66</v>
      </c>
      <c r="R51" s="731">
        <f t="shared" si="15"/>
        <v>66</v>
      </c>
      <c r="S51" s="302"/>
    </row>
    <row r="52" spans="1:20" s="117" customFormat="1">
      <c r="A52" s="12"/>
      <c r="B52" s="733" t="s">
        <v>415</v>
      </c>
      <c r="C52" s="734" t="s">
        <v>416</v>
      </c>
      <c r="D52" s="179" t="s">
        <v>417</v>
      </c>
      <c r="E52" s="180">
        <f>E53+E54+E55+E56</f>
        <v>2</v>
      </c>
      <c r="F52" s="109">
        <f>SUM(F53:F56)</f>
        <v>2</v>
      </c>
      <c r="G52" s="109">
        <f t="shared" ref="G52:R52" si="16">SUM(G53:G56)</f>
        <v>2</v>
      </c>
      <c r="H52" s="109">
        <f t="shared" si="16"/>
        <v>2</v>
      </c>
      <c r="I52" s="109">
        <f t="shared" si="16"/>
        <v>2</v>
      </c>
      <c r="J52" s="109">
        <f t="shared" si="16"/>
        <v>2</v>
      </c>
      <c r="K52" s="109">
        <f t="shared" si="16"/>
        <v>2</v>
      </c>
      <c r="L52" s="109">
        <f t="shared" si="16"/>
        <v>2</v>
      </c>
      <c r="M52" s="109">
        <f t="shared" si="16"/>
        <v>2</v>
      </c>
      <c r="N52" s="109">
        <f t="shared" si="16"/>
        <v>2</v>
      </c>
      <c r="O52" s="109">
        <f t="shared" si="16"/>
        <v>2</v>
      </c>
      <c r="P52" s="109">
        <f t="shared" si="16"/>
        <v>2</v>
      </c>
      <c r="Q52" s="109">
        <f t="shared" si="16"/>
        <v>2</v>
      </c>
      <c r="R52" s="109">
        <f t="shared" si="16"/>
        <v>2</v>
      </c>
      <c r="S52" s="302"/>
    </row>
    <row r="53" spans="1:20">
      <c r="B53" s="735" t="s">
        <v>418</v>
      </c>
      <c r="C53" s="736" t="s">
        <v>419</v>
      </c>
      <c r="D53" s="737"/>
      <c r="E53" s="727">
        <v>1</v>
      </c>
      <c r="F53" s="129">
        <v>1</v>
      </c>
      <c r="G53" s="129">
        <v>1</v>
      </c>
      <c r="H53" s="129">
        <v>1</v>
      </c>
      <c r="I53" s="129">
        <v>1</v>
      </c>
      <c r="J53" s="129">
        <v>1</v>
      </c>
      <c r="K53" s="129">
        <v>1</v>
      </c>
      <c r="L53" s="129">
        <v>1</v>
      </c>
      <c r="M53" s="129">
        <v>1</v>
      </c>
      <c r="N53" s="129">
        <v>1</v>
      </c>
      <c r="O53" s="129">
        <v>1</v>
      </c>
      <c r="P53" s="129">
        <v>1</v>
      </c>
      <c r="Q53" s="129">
        <v>1</v>
      </c>
      <c r="R53" s="129">
        <f>Q53</f>
        <v>1</v>
      </c>
    </row>
    <row r="54" spans="1:20" hidden="1" outlineLevel="1">
      <c r="B54" s="735" t="s">
        <v>420</v>
      </c>
      <c r="C54" s="736" t="s">
        <v>421</v>
      </c>
      <c r="D54" s="737"/>
      <c r="E54" s="727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>
        <f>Q54</f>
        <v>0</v>
      </c>
    </row>
    <row r="55" spans="1:20" hidden="1" outlineLevel="1">
      <c r="B55" s="735" t="s">
        <v>422</v>
      </c>
      <c r="C55" s="736" t="s">
        <v>423</v>
      </c>
      <c r="D55" s="737"/>
      <c r="E55" s="727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>
        <f>Q55</f>
        <v>0</v>
      </c>
    </row>
    <row r="56" spans="1:20" ht="13.9" customHeight="1" collapsed="1">
      <c r="B56" s="735" t="s">
        <v>424</v>
      </c>
      <c r="C56" s="736" t="s">
        <v>425</v>
      </c>
      <c r="D56" s="737"/>
      <c r="E56" s="727">
        <v>1</v>
      </c>
      <c r="F56" s="129">
        <v>1</v>
      </c>
      <c r="G56" s="129">
        <v>1</v>
      </c>
      <c r="H56" s="129">
        <v>1</v>
      </c>
      <c r="I56" s="129">
        <v>1</v>
      </c>
      <c r="J56" s="129">
        <v>1</v>
      </c>
      <c r="K56" s="129">
        <v>1</v>
      </c>
      <c r="L56" s="129">
        <v>1</v>
      </c>
      <c r="M56" s="129">
        <v>1</v>
      </c>
      <c r="N56" s="129">
        <v>1</v>
      </c>
      <c r="O56" s="129">
        <v>1</v>
      </c>
      <c r="P56" s="129">
        <v>1</v>
      </c>
      <c r="Q56" s="129">
        <v>1</v>
      </c>
      <c r="R56" s="129">
        <f>Q56</f>
        <v>1</v>
      </c>
      <c r="T56" s="115" t="s">
        <v>426</v>
      </c>
    </row>
    <row r="57" spans="1:20" s="117" customFormat="1">
      <c r="A57" s="12"/>
      <c r="B57" s="733" t="s">
        <v>427</v>
      </c>
      <c r="C57" s="764" t="s">
        <v>428</v>
      </c>
      <c r="D57" s="179" t="s">
        <v>429</v>
      </c>
      <c r="E57" s="180">
        <f>SUM(E58:E62)</f>
        <v>70</v>
      </c>
      <c r="F57" s="180">
        <f>SUM(F58:F62)</f>
        <v>58</v>
      </c>
      <c r="G57" s="180">
        <f>SUM(G58:G62)</f>
        <v>58</v>
      </c>
      <c r="H57" s="180">
        <f t="shared" ref="H57:R57" si="17">SUM(H58:H62)</f>
        <v>58</v>
      </c>
      <c r="I57" s="180">
        <f t="shared" si="17"/>
        <v>58</v>
      </c>
      <c r="J57" s="180">
        <f t="shared" si="17"/>
        <v>58</v>
      </c>
      <c r="K57" s="180">
        <f t="shared" si="17"/>
        <v>58</v>
      </c>
      <c r="L57" s="180">
        <f t="shared" si="17"/>
        <v>58</v>
      </c>
      <c r="M57" s="180">
        <f t="shared" si="17"/>
        <v>58</v>
      </c>
      <c r="N57" s="180">
        <f t="shared" si="17"/>
        <v>58</v>
      </c>
      <c r="O57" s="180">
        <f t="shared" si="17"/>
        <v>58</v>
      </c>
      <c r="P57" s="180">
        <f t="shared" si="17"/>
        <v>58</v>
      </c>
      <c r="Q57" s="180">
        <f t="shared" si="17"/>
        <v>58</v>
      </c>
      <c r="R57" s="180">
        <f t="shared" si="17"/>
        <v>58</v>
      </c>
      <c r="S57" s="302"/>
      <c r="T57" s="738" t="s">
        <v>428</v>
      </c>
    </row>
    <row r="58" spans="1:20">
      <c r="B58" s="735" t="s">
        <v>430</v>
      </c>
      <c r="C58" s="736" t="s">
        <v>431</v>
      </c>
      <c r="D58" s="737"/>
      <c r="E58" s="727">
        <v>16</v>
      </c>
      <c r="F58" s="727">
        <f>22-F64-F60-F61</f>
        <v>13</v>
      </c>
      <c r="G58" s="727">
        <f t="shared" ref="G58:Q58" si="18">22-G64-G60-G61</f>
        <v>13</v>
      </c>
      <c r="H58" s="727">
        <f t="shared" si="18"/>
        <v>13</v>
      </c>
      <c r="I58" s="727">
        <f t="shared" si="18"/>
        <v>13</v>
      </c>
      <c r="J58" s="727">
        <f t="shared" si="18"/>
        <v>13</v>
      </c>
      <c r="K58" s="727">
        <f t="shared" si="18"/>
        <v>13</v>
      </c>
      <c r="L58" s="727">
        <f t="shared" si="18"/>
        <v>13</v>
      </c>
      <c r="M58" s="727">
        <f t="shared" si="18"/>
        <v>13</v>
      </c>
      <c r="N58" s="727">
        <f t="shared" si="18"/>
        <v>13</v>
      </c>
      <c r="O58" s="727">
        <f t="shared" si="18"/>
        <v>13</v>
      </c>
      <c r="P58" s="727">
        <f t="shared" si="18"/>
        <v>13</v>
      </c>
      <c r="Q58" s="727">
        <f t="shared" si="18"/>
        <v>13</v>
      </c>
      <c r="R58" s="727">
        <f>Q58</f>
        <v>13</v>
      </c>
      <c r="T58" s="557" t="s">
        <v>432</v>
      </c>
    </row>
    <row r="59" spans="1:20" hidden="1" outlineLevel="1">
      <c r="B59" s="735" t="s">
        <v>433</v>
      </c>
      <c r="C59" s="736" t="s">
        <v>434</v>
      </c>
      <c r="D59" s="737"/>
      <c r="E59" s="727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727"/>
      <c r="T59" s="558" t="s">
        <v>435</v>
      </c>
    </row>
    <row r="60" spans="1:20" collapsed="1">
      <c r="B60" s="735" t="s">
        <v>436</v>
      </c>
      <c r="C60" s="736" t="s">
        <v>437</v>
      </c>
      <c r="D60" s="737"/>
      <c r="E60" s="727">
        <v>2</v>
      </c>
      <c r="F60" s="727">
        <v>2</v>
      </c>
      <c r="G60" s="727">
        <v>2</v>
      </c>
      <c r="H60" s="727">
        <v>2</v>
      </c>
      <c r="I60" s="727">
        <v>2</v>
      </c>
      <c r="J60" s="727">
        <v>2</v>
      </c>
      <c r="K60" s="1345">
        <v>2</v>
      </c>
      <c r="L60" s="1345">
        <v>2</v>
      </c>
      <c r="M60" s="1345">
        <v>2</v>
      </c>
      <c r="N60" s="1345">
        <v>2</v>
      </c>
      <c r="O60" s="1345">
        <v>2</v>
      </c>
      <c r="P60" s="1345">
        <v>2</v>
      </c>
      <c r="Q60" s="1345">
        <v>2</v>
      </c>
      <c r="R60" s="727">
        <f>Q60</f>
        <v>2</v>
      </c>
      <c r="T60" s="559" t="s">
        <v>438</v>
      </c>
    </row>
    <row r="61" spans="1:20">
      <c r="B61" s="735" t="s">
        <v>439</v>
      </c>
      <c r="C61" s="736" t="s">
        <v>440</v>
      </c>
      <c r="D61" s="737"/>
      <c r="E61" s="727">
        <v>1</v>
      </c>
      <c r="F61" s="727">
        <v>1</v>
      </c>
      <c r="G61" s="727">
        <v>1</v>
      </c>
      <c r="H61" s="727">
        <v>1</v>
      </c>
      <c r="I61" s="727">
        <v>1</v>
      </c>
      <c r="J61" s="727">
        <v>1</v>
      </c>
      <c r="K61" s="727">
        <v>1</v>
      </c>
      <c r="L61" s="727">
        <v>1</v>
      </c>
      <c r="M61" s="727">
        <v>1</v>
      </c>
      <c r="N61" s="727">
        <v>1</v>
      </c>
      <c r="O61" s="727">
        <v>1</v>
      </c>
      <c r="P61" s="727">
        <v>1</v>
      </c>
      <c r="Q61" s="727">
        <v>1</v>
      </c>
      <c r="R61" s="727">
        <f>Q61</f>
        <v>1</v>
      </c>
      <c r="T61" s="559" t="s">
        <v>441</v>
      </c>
    </row>
    <row r="62" spans="1:20">
      <c r="B62" s="765" t="s">
        <v>439</v>
      </c>
      <c r="C62" s="766" t="s">
        <v>387</v>
      </c>
      <c r="D62" s="761"/>
      <c r="E62" s="762">
        <f>54-E73-E30</f>
        <v>51</v>
      </c>
      <c r="F62" s="802">
        <v>42</v>
      </c>
      <c r="G62" s="802">
        <v>42</v>
      </c>
      <c r="H62" s="802">
        <v>42</v>
      </c>
      <c r="I62" s="802">
        <v>42</v>
      </c>
      <c r="J62" s="802">
        <v>42</v>
      </c>
      <c r="K62" s="802">
        <v>42</v>
      </c>
      <c r="L62" s="802">
        <v>42</v>
      </c>
      <c r="M62" s="802">
        <v>42</v>
      </c>
      <c r="N62" s="802">
        <v>42</v>
      </c>
      <c r="O62" s="802">
        <v>42</v>
      </c>
      <c r="P62" s="802">
        <v>42</v>
      </c>
      <c r="Q62" s="802">
        <v>42</v>
      </c>
      <c r="R62" s="762">
        <v>42</v>
      </c>
      <c r="T62" s="559" t="s">
        <v>442</v>
      </c>
    </row>
    <row r="63" spans="1:20" s="117" customFormat="1">
      <c r="A63" s="12"/>
      <c r="B63" s="733" t="s">
        <v>443</v>
      </c>
      <c r="C63" s="734" t="s">
        <v>444</v>
      </c>
      <c r="D63" s="179" t="s">
        <v>429</v>
      </c>
      <c r="E63" s="180">
        <f>E64+E67</f>
        <v>3</v>
      </c>
      <c r="F63" s="180">
        <f t="shared" ref="F63:Q63" si="19">F64+F67</f>
        <v>6</v>
      </c>
      <c r="G63" s="180">
        <f t="shared" si="19"/>
        <v>6</v>
      </c>
      <c r="H63" s="180">
        <f t="shared" si="19"/>
        <v>6</v>
      </c>
      <c r="I63" s="180">
        <f t="shared" si="19"/>
        <v>6</v>
      </c>
      <c r="J63" s="180">
        <f t="shared" si="19"/>
        <v>6</v>
      </c>
      <c r="K63" s="180">
        <f t="shared" si="19"/>
        <v>6</v>
      </c>
      <c r="L63" s="180">
        <f t="shared" si="19"/>
        <v>6</v>
      </c>
      <c r="M63" s="180">
        <f t="shared" si="19"/>
        <v>6</v>
      </c>
      <c r="N63" s="180">
        <f t="shared" si="19"/>
        <v>6</v>
      </c>
      <c r="O63" s="180">
        <f t="shared" si="19"/>
        <v>6</v>
      </c>
      <c r="P63" s="180">
        <f t="shared" si="19"/>
        <v>6</v>
      </c>
      <c r="Q63" s="180">
        <f t="shared" si="19"/>
        <v>6</v>
      </c>
      <c r="R63" s="727">
        <f>Q63</f>
        <v>6</v>
      </c>
      <c r="S63" s="302"/>
      <c r="T63" s="560" t="s">
        <v>445</v>
      </c>
    </row>
    <row r="64" spans="1:20">
      <c r="B64" s="735" t="s">
        <v>446</v>
      </c>
      <c r="C64" s="736" t="s">
        <v>447</v>
      </c>
      <c r="D64" s="737"/>
      <c r="E64" s="727">
        <v>3</v>
      </c>
      <c r="F64" s="727">
        <v>6</v>
      </c>
      <c r="G64" s="727">
        <v>6</v>
      </c>
      <c r="H64" s="727">
        <v>6</v>
      </c>
      <c r="I64" s="727">
        <v>6</v>
      </c>
      <c r="J64" s="727">
        <v>6</v>
      </c>
      <c r="K64" s="727">
        <v>6</v>
      </c>
      <c r="L64" s="727">
        <v>6</v>
      </c>
      <c r="M64" s="727">
        <v>6</v>
      </c>
      <c r="N64" s="727">
        <v>6</v>
      </c>
      <c r="O64" s="727">
        <v>6</v>
      </c>
      <c r="P64" s="727">
        <v>6</v>
      </c>
      <c r="Q64" s="727">
        <v>6</v>
      </c>
      <c r="R64" s="727">
        <f>Q64</f>
        <v>6</v>
      </c>
      <c r="T64" s="557" t="s">
        <v>448</v>
      </c>
    </row>
    <row r="65" spans="1:21" hidden="1" outlineLevel="1">
      <c r="B65" s="735" t="s">
        <v>449</v>
      </c>
      <c r="C65" s="739"/>
      <c r="D65" s="737"/>
      <c r="E65" s="727"/>
      <c r="F65" s="727"/>
      <c r="G65" s="727"/>
      <c r="H65" s="727"/>
      <c r="I65" s="727"/>
      <c r="J65" s="727"/>
      <c r="K65" s="727"/>
      <c r="L65" s="727"/>
      <c r="M65" s="727"/>
      <c r="N65" s="727"/>
      <c r="O65" s="727"/>
      <c r="P65" s="727"/>
      <c r="Q65" s="727"/>
      <c r="R65" s="727"/>
      <c r="T65" s="561" t="s">
        <v>440</v>
      </c>
    </row>
    <row r="66" spans="1:21" hidden="1" outlineLevel="1">
      <c r="B66" s="735" t="s">
        <v>450</v>
      </c>
      <c r="C66" s="739"/>
      <c r="D66" s="737"/>
      <c r="E66" s="727"/>
      <c r="F66" s="727"/>
      <c r="G66" s="727"/>
      <c r="H66" s="727"/>
      <c r="I66" s="727"/>
      <c r="J66" s="727"/>
      <c r="K66" s="727"/>
      <c r="L66" s="727"/>
      <c r="M66" s="727"/>
      <c r="N66" s="727"/>
      <c r="O66" s="727"/>
      <c r="P66" s="727"/>
      <c r="Q66" s="727"/>
      <c r="R66" s="727"/>
      <c r="T66" s="562" t="s">
        <v>451</v>
      </c>
    </row>
    <row r="67" spans="1:21" collapsed="1">
      <c r="B67" s="765" t="s">
        <v>452</v>
      </c>
      <c r="C67" s="766" t="s">
        <v>387</v>
      </c>
      <c r="D67" s="761"/>
      <c r="E67" s="762"/>
      <c r="F67" s="762"/>
      <c r="G67" s="762"/>
      <c r="H67" s="762"/>
      <c r="I67" s="762"/>
      <c r="J67" s="762"/>
      <c r="K67" s="762"/>
      <c r="L67" s="762"/>
      <c r="M67" s="762"/>
      <c r="N67" s="762"/>
      <c r="O67" s="762"/>
      <c r="P67" s="762"/>
      <c r="Q67" s="762"/>
      <c r="R67" s="763"/>
      <c r="T67" s="563" t="s">
        <v>453</v>
      </c>
    </row>
    <row r="68" spans="1:21" s="117" customFormat="1">
      <c r="A68" s="12"/>
      <c r="B68" s="728">
        <v>15</v>
      </c>
      <c r="C68" s="729" t="s">
        <v>454</v>
      </c>
      <c r="D68" s="730" t="s">
        <v>417</v>
      </c>
      <c r="E68" s="731">
        <f>SUM(E69:E73)</f>
        <v>6</v>
      </c>
      <c r="F68" s="731">
        <f>SUM(F69:F73)</f>
        <v>6</v>
      </c>
      <c r="G68" s="731">
        <f t="shared" ref="G68:R68" si="20">SUM(G69:G73)</f>
        <v>6</v>
      </c>
      <c r="H68" s="731">
        <f t="shared" si="20"/>
        <v>6</v>
      </c>
      <c r="I68" s="731">
        <f t="shared" si="20"/>
        <v>6</v>
      </c>
      <c r="J68" s="731">
        <f t="shared" si="20"/>
        <v>6</v>
      </c>
      <c r="K68" s="731">
        <f t="shared" si="20"/>
        <v>6</v>
      </c>
      <c r="L68" s="731">
        <f t="shared" si="20"/>
        <v>6</v>
      </c>
      <c r="M68" s="731">
        <f t="shared" si="20"/>
        <v>6</v>
      </c>
      <c r="N68" s="731">
        <f t="shared" si="20"/>
        <v>6</v>
      </c>
      <c r="O68" s="731">
        <f t="shared" si="20"/>
        <v>6</v>
      </c>
      <c r="P68" s="731">
        <f t="shared" si="20"/>
        <v>6</v>
      </c>
      <c r="Q68" s="731">
        <f t="shared" si="20"/>
        <v>6</v>
      </c>
      <c r="R68" s="731">
        <f t="shared" si="20"/>
        <v>6</v>
      </c>
      <c r="S68" s="302"/>
      <c r="T68" s="557" t="s">
        <v>455</v>
      </c>
    </row>
    <row r="69" spans="1:21" s="117" customFormat="1">
      <c r="A69" s="12"/>
      <c r="B69" s="128" t="s">
        <v>456</v>
      </c>
      <c r="C69" s="739" t="s">
        <v>457</v>
      </c>
      <c r="D69" s="179"/>
      <c r="E69" s="180">
        <v>1</v>
      </c>
      <c r="F69" s="727">
        <v>1</v>
      </c>
      <c r="G69" s="727">
        <v>1</v>
      </c>
      <c r="H69" s="727">
        <v>1</v>
      </c>
      <c r="I69" s="727">
        <v>1</v>
      </c>
      <c r="J69" s="727">
        <v>1</v>
      </c>
      <c r="K69" s="727">
        <v>1</v>
      </c>
      <c r="L69" s="727">
        <v>1</v>
      </c>
      <c r="M69" s="727">
        <v>1</v>
      </c>
      <c r="N69" s="727">
        <v>1</v>
      </c>
      <c r="O69" s="727">
        <v>1</v>
      </c>
      <c r="P69" s="727">
        <v>1</v>
      </c>
      <c r="Q69" s="727">
        <v>1</v>
      </c>
      <c r="R69" s="130">
        <f>Q69</f>
        <v>1</v>
      </c>
      <c r="S69" s="302"/>
      <c r="T69" s="564" t="s">
        <v>458</v>
      </c>
    </row>
    <row r="70" spans="1:21" hidden="1" outlineLevel="1">
      <c r="B70" s="128" t="s">
        <v>459</v>
      </c>
      <c r="C70" s="739" t="s">
        <v>460</v>
      </c>
      <c r="D70" s="737"/>
      <c r="E70" s="727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30">
        <f>Q70</f>
        <v>0</v>
      </c>
      <c r="T70" s="117"/>
    </row>
    <row r="71" spans="1:21" collapsed="1">
      <c r="B71" s="128" t="s">
        <v>461</v>
      </c>
      <c r="C71" s="739" t="s">
        <v>462</v>
      </c>
      <c r="D71" s="737"/>
      <c r="E71" s="727">
        <v>1</v>
      </c>
      <c r="F71" s="129">
        <v>1</v>
      </c>
      <c r="G71" s="129">
        <v>1</v>
      </c>
      <c r="H71" s="129">
        <v>1</v>
      </c>
      <c r="I71" s="129">
        <v>1</v>
      </c>
      <c r="J71" s="129">
        <v>1</v>
      </c>
      <c r="K71" s="129">
        <v>1</v>
      </c>
      <c r="L71" s="129">
        <v>1</v>
      </c>
      <c r="M71" s="129">
        <v>1</v>
      </c>
      <c r="N71" s="129">
        <v>1</v>
      </c>
      <c r="O71" s="129">
        <v>1</v>
      </c>
      <c r="P71" s="129">
        <v>1</v>
      </c>
      <c r="Q71" s="129">
        <v>1</v>
      </c>
      <c r="R71" s="130">
        <f>Q71</f>
        <v>1</v>
      </c>
    </row>
    <row r="72" spans="1:21">
      <c r="B72" s="128" t="s">
        <v>463</v>
      </c>
      <c r="C72" s="739" t="s">
        <v>464</v>
      </c>
      <c r="D72" s="737"/>
      <c r="E72" s="727">
        <v>2</v>
      </c>
      <c r="F72" s="129">
        <v>2</v>
      </c>
      <c r="G72" s="129">
        <v>2</v>
      </c>
      <c r="H72" s="129">
        <v>2</v>
      </c>
      <c r="I72" s="129">
        <v>2</v>
      </c>
      <c r="J72" s="129">
        <v>2</v>
      </c>
      <c r="K72" s="1342">
        <v>2</v>
      </c>
      <c r="L72" s="1342">
        <v>2</v>
      </c>
      <c r="M72" s="1342">
        <v>2</v>
      </c>
      <c r="N72" s="1342">
        <v>2</v>
      </c>
      <c r="O72" s="1342">
        <v>2</v>
      </c>
      <c r="P72" s="1342">
        <v>2</v>
      </c>
      <c r="Q72" s="1342">
        <v>2</v>
      </c>
      <c r="R72" s="130">
        <f>Q72</f>
        <v>2</v>
      </c>
    </row>
    <row r="73" spans="1:21">
      <c r="B73" s="759" t="s">
        <v>465</v>
      </c>
      <c r="C73" s="760" t="s">
        <v>387</v>
      </c>
      <c r="D73" s="761"/>
      <c r="E73" s="762">
        <v>2</v>
      </c>
      <c r="F73" s="763">
        <v>2</v>
      </c>
      <c r="G73" s="763">
        <v>2</v>
      </c>
      <c r="H73" s="763">
        <v>2</v>
      </c>
      <c r="I73" s="763">
        <v>2</v>
      </c>
      <c r="J73" s="763">
        <v>2</v>
      </c>
      <c r="K73" s="763">
        <v>2</v>
      </c>
      <c r="L73" s="763">
        <v>2</v>
      </c>
      <c r="M73" s="763">
        <v>2</v>
      </c>
      <c r="N73" s="763">
        <v>2</v>
      </c>
      <c r="O73" s="763">
        <v>2</v>
      </c>
      <c r="P73" s="763">
        <v>2</v>
      </c>
      <c r="Q73" s="763">
        <v>2</v>
      </c>
      <c r="R73" s="767">
        <f>Q73</f>
        <v>2</v>
      </c>
      <c r="T73" s="117"/>
    </row>
    <row r="74" spans="1:21" s="117" customFormat="1" hidden="1" outlineLevel="1">
      <c r="A74" s="12"/>
      <c r="B74" s="728">
        <v>16</v>
      </c>
      <c r="C74" s="729" t="s">
        <v>466</v>
      </c>
      <c r="D74" s="730">
        <v>642</v>
      </c>
      <c r="E74" s="731">
        <f t="shared" ref="E74:Q78" si="21">E75</f>
        <v>0</v>
      </c>
      <c r="F74" s="731">
        <f>F75</f>
        <v>0</v>
      </c>
      <c r="G74" s="731">
        <f t="shared" si="21"/>
        <v>0</v>
      </c>
      <c r="H74" s="731">
        <f t="shared" si="21"/>
        <v>0</v>
      </c>
      <c r="I74" s="731">
        <f t="shared" si="21"/>
        <v>0</v>
      </c>
      <c r="J74" s="731">
        <f t="shared" si="21"/>
        <v>0</v>
      </c>
      <c r="K74" s="731">
        <f t="shared" si="21"/>
        <v>0</v>
      </c>
      <c r="L74" s="731">
        <f t="shared" si="21"/>
        <v>0</v>
      </c>
      <c r="M74" s="731">
        <f t="shared" si="21"/>
        <v>0</v>
      </c>
      <c r="N74" s="731">
        <f t="shared" si="21"/>
        <v>0</v>
      </c>
      <c r="O74" s="731">
        <f t="shared" si="21"/>
        <v>0</v>
      </c>
      <c r="P74" s="731">
        <f t="shared" si="21"/>
        <v>0</v>
      </c>
      <c r="Q74" s="731">
        <f t="shared" si="21"/>
        <v>0</v>
      </c>
      <c r="R74" s="732"/>
      <c r="S74" s="302"/>
      <c r="T74" s="115"/>
    </row>
    <row r="75" spans="1:21" hidden="1" outlineLevel="1">
      <c r="B75" s="128" t="s">
        <v>217</v>
      </c>
      <c r="C75" s="725" t="s">
        <v>380</v>
      </c>
      <c r="D75" s="726"/>
      <c r="E75" s="727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U75" s="117"/>
    </row>
    <row r="76" spans="1:21" s="117" customFormat="1" hidden="1" outlineLevel="1">
      <c r="A76" s="12"/>
      <c r="B76" s="728">
        <v>17</v>
      </c>
      <c r="C76" s="729" t="s">
        <v>467</v>
      </c>
      <c r="D76" s="730">
        <v>642</v>
      </c>
      <c r="E76" s="731">
        <f t="shared" si="21"/>
        <v>0</v>
      </c>
      <c r="F76" s="731">
        <f>F77</f>
        <v>0</v>
      </c>
      <c r="G76" s="731">
        <f t="shared" si="21"/>
        <v>0</v>
      </c>
      <c r="H76" s="731">
        <f t="shared" si="21"/>
        <v>0</v>
      </c>
      <c r="I76" s="731">
        <f t="shared" si="21"/>
        <v>0</v>
      </c>
      <c r="J76" s="731">
        <f t="shared" si="21"/>
        <v>0</v>
      </c>
      <c r="K76" s="731">
        <f t="shared" si="21"/>
        <v>0</v>
      </c>
      <c r="L76" s="731">
        <f t="shared" si="21"/>
        <v>0</v>
      </c>
      <c r="M76" s="731">
        <f t="shared" si="21"/>
        <v>0</v>
      </c>
      <c r="N76" s="731">
        <f t="shared" si="21"/>
        <v>0</v>
      </c>
      <c r="O76" s="731">
        <f t="shared" si="21"/>
        <v>0</v>
      </c>
      <c r="P76" s="731">
        <f t="shared" si="21"/>
        <v>0</v>
      </c>
      <c r="Q76" s="731">
        <f t="shared" si="21"/>
        <v>0</v>
      </c>
      <c r="R76" s="732"/>
      <c r="S76" s="302"/>
      <c r="T76" s="120"/>
      <c r="U76" s="115"/>
    </row>
    <row r="77" spans="1:21" hidden="1" outlineLevel="1">
      <c r="B77" s="128" t="s">
        <v>468</v>
      </c>
      <c r="C77" s="725" t="s">
        <v>380</v>
      </c>
      <c r="D77" s="726"/>
      <c r="E77" s="727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T77" s="117"/>
      <c r="U77" s="117"/>
    </row>
    <row r="78" spans="1:21" s="117" customFormat="1" hidden="1" outlineLevel="1">
      <c r="A78" s="12"/>
      <c r="B78" s="728">
        <v>18</v>
      </c>
      <c r="C78" s="729" t="s">
        <v>469</v>
      </c>
      <c r="D78" s="730">
        <v>642</v>
      </c>
      <c r="E78" s="731">
        <f t="shared" si="21"/>
        <v>0</v>
      </c>
      <c r="F78" s="731">
        <f>F79</f>
        <v>0</v>
      </c>
      <c r="G78" s="731">
        <f t="shared" si="21"/>
        <v>0</v>
      </c>
      <c r="H78" s="731">
        <f t="shared" si="21"/>
        <v>0</v>
      </c>
      <c r="I78" s="731">
        <f t="shared" si="21"/>
        <v>0</v>
      </c>
      <c r="J78" s="731">
        <f t="shared" si="21"/>
        <v>0</v>
      </c>
      <c r="K78" s="731">
        <f t="shared" si="21"/>
        <v>0</v>
      </c>
      <c r="L78" s="731">
        <f t="shared" si="21"/>
        <v>0</v>
      </c>
      <c r="M78" s="731">
        <f t="shared" si="21"/>
        <v>0</v>
      </c>
      <c r="N78" s="731">
        <f t="shared" si="21"/>
        <v>0</v>
      </c>
      <c r="O78" s="731">
        <f t="shared" si="21"/>
        <v>0</v>
      </c>
      <c r="P78" s="731">
        <f t="shared" si="21"/>
        <v>0</v>
      </c>
      <c r="Q78" s="731">
        <f t="shared" si="21"/>
        <v>0</v>
      </c>
      <c r="R78" s="732"/>
      <c r="S78" s="302"/>
      <c r="T78" s="115"/>
      <c r="U78" s="115"/>
    </row>
    <row r="79" spans="1:21" hidden="1" outlineLevel="1">
      <c r="B79" s="128" t="s">
        <v>220</v>
      </c>
      <c r="C79" s="725" t="s">
        <v>380</v>
      </c>
      <c r="D79" s="726"/>
      <c r="E79" s="727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T79" s="117"/>
    </row>
    <row r="80" spans="1:21" s="117" customFormat="1" collapsed="1">
      <c r="A80" s="12"/>
      <c r="B80" s="774"/>
      <c r="C80" s="775" t="s">
        <v>470</v>
      </c>
      <c r="D80" s="775"/>
      <c r="E80" s="776">
        <f t="shared" ref="E80:R80" si="22">E5+E8+E16+E21+E23+E25+E27+E31+E33+E35+E37+E39+E43+E51+E68+E74+E76+E78</f>
        <v>102</v>
      </c>
      <c r="F80" s="776">
        <f t="shared" si="22"/>
        <v>93</v>
      </c>
      <c r="G80" s="776">
        <f t="shared" si="22"/>
        <v>93</v>
      </c>
      <c r="H80" s="776">
        <f t="shared" si="22"/>
        <v>93</v>
      </c>
      <c r="I80" s="776">
        <f t="shared" si="22"/>
        <v>93</v>
      </c>
      <c r="J80" s="776">
        <f t="shared" si="22"/>
        <v>93</v>
      </c>
      <c r="K80" s="776">
        <f t="shared" si="22"/>
        <v>93</v>
      </c>
      <c r="L80" s="776">
        <f t="shared" si="22"/>
        <v>93</v>
      </c>
      <c r="M80" s="776">
        <f t="shared" si="22"/>
        <v>93</v>
      </c>
      <c r="N80" s="776">
        <f t="shared" si="22"/>
        <v>93</v>
      </c>
      <c r="O80" s="776">
        <f t="shared" si="22"/>
        <v>93</v>
      </c>
      <c r="P80" s="776">
        <f t="shared" si="22"/>
        <v>93</v>
      </c>
      <c r="Q80" s="776">
        <f t="shared" si="22"/>
        <v>93</v>
      </c>
      <c r="R80" s="776">
        <f t="shared" si="22"/>
        <v>93</v>
      </c>
      <c r="S80" s="302"/>
      <c r="U80" s="120"/>
    </row>
    <row r="81" spans="1:21" s="117" customFormat="1">
      <c r="A81" s="12"/>
      <c r="B81" s="733"/>
      <c r="C81" s="772" t="s">
        <v>471</v>
      </c>
      <c r="D81" s="773"/>
      <c r="E81" s="180">
        <f>E80-E82</f>
        <v>48</v>
      </c>
      <c r="F81" s="180">
        <f>F80-F82</f>
        <v>48</v>
      </c>
      <c r="G81" s="180">
        <f t="shared" ref="G81:Q81" si="23">G80-G82</f>
        <v>48</v>
      </c>
      <c r="H81" s="180">
        <f t="shared" si="23"/>
        <v>48</v>
      </c>
      <c r="I81" s="180">
        <f t="shared" si="23"/>
        <v>48</v>
      </c>
      <c r="J81" s="180">
        <f t="shared" si="23"/>
        <v>48</v>
      </c>
      <c r="K81" s="180">
        <f t="shared" si="23"/>
        <v>48</v>
      </c>
      <c r="L81" s="180">
        <f t="shared" si="23"/>
        <v>48</v>
      </c>
      <c r="M81" s="180">
        <f t="shared" si="23"/>
        <v>48</v>
      </c>
      <c r="N81" s="180">
        <f t="shared" si="23"/>
        <v>48</v>
      </c>
      <c r="O81" s="180">
        <f t="shared" si="23"/>
        <v>48</v>
      </c>
      <c r="P81" s="180">
        <f t="shared" si="23"/>
        <v>48</v>
      </c>
      <c r="Q81" s="180">
        <f t="shared" si="23"/>
        <v>48</v>
      </c>
      <c r="R81" s="180">
        <f>Q81</f>
        <v>48</v>
      </c>
      <c r="S81" s="302"/>
      <c r="U81" s="120"/>
    </row>
    <row r="82" spans="1:21" s="117" customFormat="1">
      <c r="A82" s="12"/>
      <c r="B82" s="768"/>
      <c r="C82" s="769" t="s">
        <v>387</v>
      </c>
      <c r="D82" s="770"/>
      <c r="E82" s="771">
        <f t="shared" ref="E82:R82" si="24">E73+E67+E30+E62</f>
        <v>54</v>
      </c>
      <c r="F82" s="771">
        <f t="shared" si="24"/>
        <v>45</v>
      </c>
      <c r="G82" s="771">
        <f t="shared" si="24"/>
        <v>45</v>
      </c>
      <c r="H82" s="771">
        <f t="shared" si="24"/>
        <v>45</v>
      </c>
      <c r="I82" s="771">
        <f t="shared" si="24"/>
        <v>45</v>
      </c>
      <c r="J82" s="771">
        <f t="shared" si="24"/>
        <v>45</v>
      </c>
      <c r="K82" s="771">
        <f t="shared" si="24"/>
        <v>45</v>
      </c>
      <c r="L82" s="771">
        <f t="shared" si="24"/>
        <v>45</v>
      </c>
      <c r="M82" s="771">
        <f t="shared" si="24"/>
        <v>45</v>
      </c>
      <c r="N82" s="771">
        <f t="shared" si="24"/>
        <v>45</v>
      </c>
      <c r="O82" s="771">
        <f t="shared" si="24"/>
        <v>45</v>
      </c>
      <c r="P82" s="771">
        <f t="shared" si="24"/>
        <v>45</v>
      </c>
      <c r="Q82" s="771">
        <f t="shared" si="24"/>
        <v>45</v>
      </c>
      <c r="R82" s="771">
        <f t="shared" si="24"/>
        <v>45</v>
      </c>
      <c r="S82" s="302"/>
      <c r="U82" s="120"/>
    </row>
    <row r="83" spans="1:21">
      <c r="U83" s="117"/>
    </row>
    <row r="84" spans="1:21" ht="15.75">
      <c r="B84" s="66" t="s">
        <v>472</v>
      </c>
      <c r="E84" s="118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</row>
    <row r="85" spans="1:21" s="120" customFormat="1" ht="45.6" customHeight="1">
      <c r="A85" s="13"/>
      <c r="B85" s="740">
        <v>19</v>
      </c>
      <c r="C85" s="741" t="s">
        <v>473</v>
      </c>
      <c r="D85" s="742" t="str">
        <f t="shared" ref="D85:R85" si="25">D4</f>
        <v>Tài khoản</v>
      </c>
      <c r="E85" s="742" t="str">
        <f t="shared" si="25"/>
        <v>KQKD 2025</v>
      </c>
      <c r="F85" s="742" t="str">
        <f t="shared" si="25"/>
        <v>T1</v>
      </c>
      <c r="G85" s="742" t="str">
        <f t="shared" si="25"/>
        <v>T2</v>
      </c>
      <c r="H85" s="742" t="str">
        <f t="shared" si="25"/>
        <v>T3</v>
      </c>
      <c r="I85" s="742" t="str">
        <f t="shared" si="25"/>
        <v>T4</v>
      </c>
      <c r="J85" s="742" t="str">
        <f t="shared" si="25"/>
        <v>T5</v>
      </c>
      <c r="K85" s="742" t="str">
        <f t="shared" si="25"/>
        <v>T6</v>
      </c>
      <c r="L85" s="742" t="str">
        <f t="shared" si="25"/>
        <v>T7</v>
      </c>
      <c r="M85" s="742" t="str">
        <f t="shared" si="25"/>
        <v>T8</v>
      </c>
      <c r="N85" s="742" t="str">
        <f t="shared" si="25"/>
        <v>T9</v>
      </c>
      <c r="O85" s="742" t="str">
        <f t="shared" si="25"/>
        <v>T10</v>
      </c>
      <c r="P85" s="742" t="str">
        <f t="shared" si="25"/>
        <v>T11</v>
      </c>
      <c r="Q85" s="742" t="str">
        <f t="shared" si="25"/>
        <v>T12</v>
      </c>
      <c r="R85" s="742" t="str">
        <f t="shared" si="25"/>
        <v>KH 2026</v>
      </c>
      <c r="S85" s="302"/>
      <c r="T85" s="115"/>
      <c r="U85" s="117"/>
    </row>
    <row r="86" spans="1:21" s="117" customFormat="1">
      <c r="A86" s="12"/>
      <c r="B86" s="733" t="s">
        <v>474</v>
      </c>
      <c r="C86" s="734" t="s">
        <v>475</v>
      </c>
      <c r="D86" s="179" t="s">
        <v>417</v>
      </c>
      <c r="E86" s="743"/>
      <c r="F86" s="744"/>
      <c r="G86" s="745"/>
      <c r="H86" s="745"/>
      <c r="I86" s="745"/>
      <c r="J86" s="745"/>
      <c r="K86" s="745"/>
      <c r="L86" s="745"/>
      <c r="M86" s="745"/>
      <c r="N86" s="745"/>
      <c r="O86" s="745"/>
      <c r="P86" s="745"/>
      <c r="Q86" s="745"/>
      <c r="R86" s="745"/>
      <c r="S86" s="302"/>
      <c r="T86" s="115"/>
    </row>
    <row r="87" spans="1:21">
      <c r="B87" s="735" t="s">
        <v>476</v>
      </c>
      <c r="C87" s="739" t="s">
        <v>477</v>
      </c>
      <c r="D87" s="726"/>
      <c r="E87" s="746"/>
      <c r="F87" s="727"/>
      <c r="G87" s="727"/>
      <c r="H87" s="727"/>
      <c r="I87" s="727"/>
      <c r="J87" s="727"/>
      <c r="K87" s="727"/>
      <c r="L87" s="727"/>
      <c r="M87" s="727"/>
      <c r="N87" s="727"/>
      <c r="O87" s="727"/>
      <c r="P87" s="727"/>
      <c r="Q87" s="727"/>
      <c r="R87" s="727"/>
    </row>
    <row r="88" spans="1:21" s="117" customFormat="1">
      <c r="A88" s="12"/>
      <c r="B88" s="733" t="s">
        <v>478</v>
      </c>
      <c r="C88" s="747" t="s">
        <v>479</v>
      </c>
      <c r="D88" s="179" t="s">
        <v>429</v>
      </c>
      <c r="E88" s="744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302"/>
      <c r="T88" s="115"/>
      <c r="U88" s="115"/>
    </row>
    <row r="89" spans="1:21" s="117" customFormat="1">
      <c r="A89" s="12"/>
      <c r="B89" s="728"/>
      <c r="C89" s="730" t="s">
        <v>480</v>
      </c>
      <c r="D89" s="730"/>
      <c r="E89" s="748"/>
      <c r="F89" s="731">
        <f t="shared" ref="F89:Q89" si="26">F87+F88</f>
        <v>0</v>
      </c>
      <c r="G89" s="731">
        <f>G87+G88</f>
        <v>0</v>
      </c>
      <c r="H89" s="731">
        <f t="shared" si="26"/>
        <v>0</v>
      </c>
      <c r="I89" s="731">
        <f t="shared" si="26"/>
        <v>0</v>
      </c>
      <c r="J89" s="731">
        <f t="shared" si="26"/>
        <v>0</v>
      </c>
      <c r="K89" s="731">
        <f t="shared" si="26"/>
        <v>0</v>
      </c>
      <c r="L89" s="731">
        <f t="shared" si="26"/>
        <v>0</v>
      </c>
      <c r="M89" s="731">
        <f t="shared" si="26"/>
        <v>0</v>
      </c>
      <c r="N89" s="731">
        <f t="shared" si="26"/>
        <v>0</v>
      </c>
      <c r="O89" s="731">
        <f t="shared" si="26"/>
        <v>0</v>
      </c>
      <c r="P89" s="731">
        <f t="shared" si="26"/>
        <v>0</v>
      </c>
      <c r="Q89" s="731">
        <f t="shared" si="26"/>
        <v>0</v>
      </c>
      <c r="R89" s="731">
        <f>R87+R88</f>
        <v>0</v>
      </c>
      <c r="S89" s="302"/>
      <c r="T89" s="115"/>
      <c r="U89" s="115"/>
    </row>
    <row r="91" spans="1:21">
      <c r="F91" s="114">
        <f>'KQKD PET'!G5/'Dinh bien_HCNS'!F80/1000</f>
        <v>8.1798387096774192</v>
      </c>
      <c r="G91" s="114">
        <f>'KQKD PET'!H5/'Dinh bien_HCNS'!G80/1000</f>
        <v>6.3620967741935486</v>
      </c>
      <c r="H91" s="114">
        <f>'KQKD PET'!I5/'Dinh bien_HCNS'!H80/1000</f>
        <v>9.0887096774193541</v>
      </c>
      <c r="I91" s="114">
        <f>'KQKD PET'!J5/'Dinh bien_HCNS'!I80/1000</f>
        <v>11.346774193548386</v>
      </c>
      <c r="J91" s="114">
        <f>'KQKD PET'!K5/'Dinh bien_HCNS'!J80/1000</f>
        <v>11.346774193548386</v>
      </c>
      <c r="K91" s="114">
        <f>'KQKD PET'!L5/'Dinh bien_HCNS'!K80/1000</f>
        <v>11.346774193548386</v>
      </c>
      <c r="L91" s="114">
        <f>'KQKD PET'!M5/'Dinh bien_HCNS'!L80/1000</f>
        <v>11.346774193548386</v>
      </c>
      <c r="M91" s="114">
        <f>'KQKD PET'!N5/'Dinh bien_HCNS'!M80/1000</f>
        <v>11.346774193548386</v>
      </c>
      <c r="N91" s="114">
        <f>'KQKD PET'!O5/'Dinh bien_HCNS'!N80/1000</f>
        <v>11.346774193548386</v>
      </c>
      <c r="O91" s="114">
        <f>'KQKD PET'!P5/'Dinh bien_HCNS'!O80/1000</f>
        <v>4.5877419354838711</v>
      </c>
      <c r="P91" s="114">
        <f>'KQKD PET'!Q5/'Dinh bien_HCNS'!P80/1000</f>
        <v>4.5877419354838711</v>
      </c>
      <c r="Q91" s="114">
        <f>'KQKD PET'!R5/'Dinh bien_HCNS'!Q80/1000</f>
        <v>4.5877419354838711</v>
      </c>
    </row>
  </sheetData>
  <conditionalFormatting sqref="C57 C44:E50">
    <cfRule type="containsText" dxfId="267" priority="18" operator="containsText" text="xxx">
      <formula>NOT(ISERROR(SEARCH("xxx",C44)))</formula>
    </cfRule>
  </conditionalFormatting>
  <conditionalFormatting sqref="C63">
    <cfRule type="containsText" dxfId="266" priority="17" operator="containsText" text="xxx">
      <formula>NOT(ISERROR(SEARCH("xxx",C63)))</formula>
    </cfRule>
  </conditionalFormatting>
  <conditionalFormatting sqref="C6:E7 C9:E15 C17:E20 C22:E22 C26:E26 C30:Q30 C32:E32 C34:E34 C36:E36 C38:E38 C41:E42 C52:E56 D63:Q63 C69:E71 C75:E75 C77:E77 C79:E79 C88:D88 C87:E87 F69:Q69 F70:R71 C64:Q67 C58:Q58 F42:Q42 C72:R73 C60:Q62 C59:D59 D57:R57">
    <cfRule type="containsText" dxfId="265" priority="56" operator="containsText" text="xxx">
      <formula>NOT(ISERROR(SEARCH("xxx",C6)))</formula>
    </cfRule>
  </conditionalFormatting>
  <conditionalFormatting sqref="C24:E24">
    <cfRule type="containsText" dxfId="264" priority="42" operator="containsText" text="xxx">
      <formula>NOT(ISERROR(SEARCH("xxx",C24)))</formula>
    </cfRule>
  </conditionalFormatting>
  <conditionalFormatting sqref="C28:E29">
    <cfRule type="containsText" dxfId="263" priority="12" operator="containsText" text="xxx">
      <formula>NOT(ISERROR(SEARCH("xxx",C28)))</formula>
    </cfRule>
  </conditionalFormatting>
  <conditionalFormatting sqref="C40:E40">
    <cfRule type="containsText" dxfId="262" priority="13" operator="containsText" text="xxx">
      <formula>NOT(ISERROR(SEARCH("xxx",C40)))</formula>
    </cfRule>
  </conditionalFormatting>
  <conditionalFormatting sqref="C86:F86 C85:R85">
    <cfRule type="containsText" dxfId="261" priority="55" operator="containsText" text="xxx">
      <formula>NOT(ISERROR(SEARCH("xxx",C85)))</formula>
    </cfRule>
  </conditionalFormatting>
  <conditionalFormatting sqref="C21:Q21">
    <cfRule type="containsText" dxfId="260" priority="45" operator="containsText" text="xxx">
      <formula>NOT(ISERROR(SEARCH("xxx",C21)))</formula>
    </cfRule>
  </conditionalFormatting>
  <conditionalFormatting sqref="C31:Q31">
    <cfRule type="containsText" dxfId="259" priority="39" operator="containsText" text="xxx">
      <formula>NOT(ISERROR(SEARCH("xxx",C31)))</formula>
    </cfRule>
  </conditionalFormatting>
  <conditionalFormatting sqref="C33:Q33">
    <cfRule type="containsText" dxfId="258" priority="37" operator="containsText" text="xxx">
      <formula>NOT(ISERROR(SEARCH("xxx",C33)))</formula>
    </cfRule>
  </conditionalFormatting>
  <conditionalFormatting sqref="C35:Q35">
    <cfRule type="containsText" dxfId="257" priority="35" operator="containsText" text="xxx">
      <formula>NOT(ISERROR(SEARCH("xxx",C35)))</formula>
    </cfRule>
  </conditionalFormatting>
  <conditionalFormatting sqref="C37:Q37">
    <cfRule type="containsText" dxfId="256" priority="33" operator="containsText" text="xxx">
      <formula>NOT(ISERROR(SEARCH("xxx",C37)))</formula>
    </cfRule>
  </conditionalFormatting>
  <conditionalFormatting sqref="C43:Q43">
    <cfRule type="containsText" dxfId="255" priority="29" operator="containsText" text="xxx">
      <formula>NOT(ISERROR(SEARCH("xxx",C43)))</formula>
    </cfRule>
  </conditionalFormatting>
  <conditionalFormatting sqref="C74:Q74">
    <cfRule type="containsText" dxfId="254" priority="24" operator="containsText" text="xxx">
      <formula>NOT(ISERROR(SEARCH("xxx",C74)))</formula>
    </cfRule>
  </conditionalFormatting>
  <conditionalFormatting sqref="C76:Q76">
    <cfRule type="containsText" dxfId="253" priority="22" operator="containsText" text="xxx">
      <formula>NOT(ISERROR(SEARCH("xxx",C76)))</formula>
    </cfRule>
  </conditionalFormatting>
  <conditionalFormatting sqref="C78:Q78">
    <cfRule type="containsText" dxfId="252" priority="20" operator="containsText" text="xxx">
      <formula>NOT(ISERROR(SEARCH("xxx",C78)))</formula>
    </cfRule>
  </conditionalFormatting>
  <conditionalFormatting sqref="C8:R8 C16:Q16 C23:Q23 R72:R73 C25:Q25 E69:R71 C80:R82 C5:R5">
    <cfRule type="containsText" dxfId="251" priority="59" operator="containsText" text="xxx">
      <formula>NOT(ISERROR(SEARCH("xxx",C5)))</formula>
    </cfRule>
  </conditionalFormatting>
  <conditionalFormatting sqref="C27:R27">
    <cfRule type="containsText" dxfId="250" priority="41" operator="containsText" text="xxx">
      <formula>NOT(ISERROR(SEARCH("xxx",C27)))</formula>
    </cfRule>
  </conditionalFormatting>
  <conditionalFormatting sqref="C39:R39">
    <cfRule type="containsText" dxfId="249" priority="31" operator="containsText" text="xxx">
      <formula>NOT(ISERROR(SEARCH("xxx",C39)))</formula>
    </cfRule>
  </conditionalFormatting>
  <conditionalFormatting sqref="C51:R51">
    <cfRule type="containsText" dxfId="248" priority="27" operator="containsText" text="xxx">
      <formula>NOT(ISERROR(SEARCH("xxx",C51)))</formula>
    </cfRule>
  </conditionalFormatting>
  <conditionalFormatting sqref="C68:R68">
    <cfRule type="containsText" dxfId="247" priority="25" operator="containsText" text="xxx">
      <formula>NOT(ISERROR(SEARCH("xxx",C68)))</formula>
    </cfRule>
  </conditionalFormatting>
  <conditionalFormatting sqref="C89:R89">
    <cfRule type="containsText" dxfId="246" priority="51" operator="containsText" text="xxx">
      <formula>NOT(ISERROR(SEARCH("xxx",C89)))</formula>
    </cfRule>
  </conditionalFormatting>
  <conditionalFormatting sqref="D88:R88 F42:Q42 E60:E82 E5:E58">
    <cfRule type="cellIs" dxfId="245" priority="53" operator="equal">
      <formula>0</formula>
    </cfRule>
  </conditionalFormatting>
  <conditionalFormatting sqref="R72:R73 E69:R71">
    <cfRule type="cellIs" dxfId="244" priority="57" operator="equal">
      <formula>0</formula>
    </cfRule>
  </conditionalFormatting>
  <conditionalFormatting sqref="E87:R87">
    <cfRule type="cellIs" dxfId="243" priority="49" operator="equal">
      <formula>0</formula>
    </cfRule>
  </conditionalFormatting>
  <conditionalFormatting sqref="E88:R88">
    <cfRule type="containsText" dxfId="242" priority="52" operator="containsText" text="xxx">
      <formula>NOT(ISERROR(SEARCH("xxx",E88)))</formula>
    </cfRule>
  </conditionalFormatting>
  <conditionalFormatting sqref="F86">
    <cfRule type="cellIs" dxfId="241" priority="54" operator="equal">
      <formula>0</formula>
    </cfRule>
  </conditionalFormatting>
  <conditionalFormatting sqref="F21:Q21">
    <cfRule type="cellIs" dxfId="240" priority="44" operator="equal">
      <formula>0</formula>
    </cfRule>
  </conditionalFormatting>
  <conditionalFormatting sqref="F25:Q25">
    <cfRule type="cellIs" dxfId="239" priority="43" operator="equal">
      <formula>0</formula>
    </cfRule>
  </conditionalFormatting>
  <conditionalFormatting sqref="F30:Q31">
    <cfRule type="cellIs" dxfId="238" priority="9" operator="equal">
      <formula>0</formula>
    </cfRule>
  </conditionalFormatting>
  <conditionalFormatting sqref="F33:Q33">
    <cfRule type="cellIs" dxfId="237" priority="36" operator="equal">
      <formula>0</formula>
    </cfRule>
  </conditionalFormatting>
  <conditionalFormatting sqref="F35:Q35">
    <cfRule type="cellIs" dxfId="236" priority="34" operator="equal">
      <formula>0</formula>
    </cfRule>
  </conditionalFormatting>
  <conditionalFormatting sqref="F37:Q37">
    <cfRule type="cellIs" dxfId="235" priority="32" operator="equal">
      <formula>0</formula>
    </cfRule>
  </conditionalFormatting>
  <conditionalFormatting sqref="F43:Q43">
    <cfRule type="cellIs" dxfId="234" priority="28" operator="equal">
      <formula>0</formula>
    </cfRule>
  </conditionalFormatting>
  <conditionalFormatting sqref="F76:Q76">
    <cfRule type="cellIs" dxfId="233" priority="21" operator="equal">
      <formula>0</formula>
    </cfRule>
  </conditionalFormatting>
  <conditionalFormatting sqref="F78:Q78">
    <cfRule type="cellIs" dxfId="232" priority="19" operator="equal">
      <formula>0</formula>
    </cfRule>
  </conditionalFormatting>
  <conditionalFormatting sqref="F8:R8 F16:Q16 F23:Q23 F80:R82 F5:R5">
    <cfRule type="cellIs" dxfId="231" priority="58" operator="equal">
      <formula>0</formula>
    </cfRule>
  </conditionalFormatting>
  <conditionalFormatting sqref="F27:R27">
    <cfRule type="cellIs" dxfId="230" priority="40" operator="equal">
      <formula>0</formula>
    </cfRule>
  </conditionalFormatting>
  <conditionalFormatting sqref="F39:R39">
    <cfRule type="cellIs" dxfId="229" priority="30" operator="equal">
      <formula>0</formula>
    </cfRule>
  </conditionalFormatting>
  <conditionalFormatting sqref="F51:R51">
    <cfRule type="cellIs" dxfId="228" priority="26" operator="equal">
      <formula>0</formula>
    </cfRule>
  </conditionalFormatting>
  <conditionalFormatting sqref="F57:R57 E68:R68 F69:Q69 F74:Q74 F58:Q58 F70:R73 F60:Q67">
    <cfRule type="cellIs" dxfId="227" priority="23" operator="equal">
      <formula>0</formula>
    </cfRule>
  </conditionalFormatting>
  <conditionalFormatting sqref="F87:R87">
    <cfRule type="containsText" dxfId="226" priority="48" operator="containsText" text="xxx">
      <formula>NOT(ISERROR(SEARCH("xxx",F87)))</formula>
    </cfRule>
  </conditionalFormatting>
  <conditionalFormatting sqref="F89:R89">
    <cfRule type="cellIs" dxfId="225" priority="50" operator="equal">
      <formula>0</formula>
    </cfRule>
  </conditionalFormatting>
  <conditionalFormatting sqref="R57:R66">
    <cfRule type="cellIs" dxfId="224" priority="46" operator="equal">
      <formula>0</formula>
    </cfRule>
    <cfRule type="containsText" dxfId="223" priority="47" operator="containsText" text="xxx">
      <formula>NOT(ISERROR(SEARCH("xxx",R57)))</formula>
    </cfRule>
  </conditionalFormatting>
  <conditionalFormatting sqref="R69:R73">
    <cfRule type="cellIs" dxfId="222" priority="14" operator="equal">
      <formula>0</formula>
    </cfRule>
    <cfRule type="containsText" dxfId="221" priority="15" operator="containsText" text="xxx">
      <formula>NOT(ISERROR(SEARCH("xxx",R69)))</formula>
    </cfRule>
  </conditionalFormatting>
  <conditionalFormatting sqref="T57">
    <cfRule type="containsText" dxfId="220" priority="16" operator="containsText" text="xxx">
      <formula>NOT(ISERROR(SEARCH("xxx",T57)))</formula>
    </cfRule>
  </conditionalFormatting>
  <conditionalFormatting sqref="E59">
    <cfRule type="containsText" dxfId="219" priority="6" operator="containsText" text="xxx">
      <formula>NOT(ISERROR(SEARCH("xxx",E59)))</formula>
    </cfRule>
  </conditionalFormatting>
  <conditionalFormatting sqref="E59">
    <cfRule type="cellIs" dxfId="218" priority="5" operator="equal">
      <formula>0</formula>
    </cfRule>
  </conditionalFormatting>
  <conditionalFormatting sqref="E80:E82">
    <cfRule type="cellIs" dxfId="217" priority="4" operator="equal">
      <formula>0</formula>
    </cfRule>
  </conditionalFormatting>
  <conditionalFormatting sqref="E27">
    <cfRule type="cellIs" dxfId="216" priority="3" operator="equal">
      <formula>0</formula>
    </cfRule>
  </conditionalFormatting>
  <conditionalFormatting sqref="E57">
    <cfRule type="cellIs" dxfId="215" priority="2" operator="equal">
      <formula>0</formula>
    </cfRule>
  </conditionalFormatting>
  <conditionalFormatting sqref="E51">
    <cfRule type="cellIs" dxfId="214" priority="1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R16 R21 R39 R43 R8" formula="1"/>
    <ignoredError sqref="D86 D88" numberStoredAsText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4"/>
  </sheetPr>
  <dimension ref="B2:U253"/>
  <sheetViews>
    <sheetView showGridLines="0" zoomScale="90" zoomScaleNormal="90" workbookViewId="0">
      <pane xSplit="1" ySplit="4" topLeftCell="B77" activePane="bottomRight" state="frozen"/>
      <selection pane="topRight" activeCell="B1" sqref="B1"/>
      <selection pane="bottomLeft" activeCell="A5" sqref="A5"/>
      <selection pane="bottomRight" activeCell="F128" sqref="F128:Q136"/>
    </sheetView>
  </sheetViews>
  <sheetFormatPr defaultColWidth="8.85546875" defaultRowHeight="12.75" outlineLevelRow="1" outlineLevelCol="1"/>
  <cols>
    <col min="1" max="1" width="2.7109375" style="4" customWidth="1"/>
    <col min="2" max="2" width="42.7109375" style="4" customWidth="1"/>
    <col min="3" max="3" width="15.42578125" style="4" hidden="1" customWidth="1" outlineLevel="1"/>
    <col min="4" max="4" width="37.85546875" style="4" customWidth="1" collapsed="1"/>
    <col min="5" max="5" width="34.5703125" style="4" customWidth="1" outlineLevel="1"/>
    <col min="6" max="6" width="11.42578125" style="4" bestFit="1" customWidth="1"/>
    <col min="7" max="17" width="11.42578125" style="4" customWidth="1" outlineLevel="1"/>
    <col min="18" max="18" width="13.28515625" style="4" bestFit="1" customWidth="1"/>
    <col min="19" max="21" width="14.42578125" style="237" customWidth="1"/>
    <col min="22" max="16384" width="8.85546875" style="4"/>
  </cols>
  <sheetData>
    <row r="2" spans="2:21"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</row>
    <row r="3" spans="2:21" ht="15.75">
      <c r="B3" s="66" t="s">
        <v>481</v>
      </c>
      <c r="F3" s="4">
        <v>1</v>
      </c>
      <c r="G3" s="4">
        <v>2</v>
      </c>
      <c r="H3" s="4">
        <v>3</v>
      </c>
      <c r="I3" s="4">
        <v>4</v>
      </c>
      <c r="J3" s="4">
        <v>5</v>
      </c>
      <c r="K3" s="4">
        <v>6</v>
      </c>
      <c r="L3" s="4">
        <v>7</v>
      </c>
      <c r="M3" s="4">
        <v>8</v>
      </c>
      <c r="N3" s="4">
        <v>9</v>
      </c>
      <c r="O3" s="4">
        <v>10</v>
      </c>
      <c r="P3" s="4">
        <v>11</v>
      </c>
      <c r="Q3" s="4">
        <v>12</v>
      </c>
    </row>
    <row r="4" spans="2:21" s="11" customFormat="1" ht="35.450000000000003" customHeight="1">
      <c r="B4" s="197" t="s">
        <v>354</v>
      </c>
      <c r="C4" s="198" t="s">
        <v>482</v>
      </c>
      <c r="D4" s="198" t="s">
        <v>483</v>
      </c>
      <c r="E4" s="199" t="s">
        <v>484</v>
      </c>
      <c r="F4" s="181" t="s">
        <v>149</v>
      </c>
      <c r="G4" s="181" t="s">
        <v>150</v>
      </c>
      <c r="H4" s="181" t="s">
        <v>151</v>
      </c>
      <c r="I4" s="181" t="s">
        <v>152</v>
      </c>
      <c r="J4" s="181" t="s">
        <v>153</v>
      </c>
      <c r="K4" s="181" t="s">
        <v>154</v>
      </c>
      <c r="L4" s="181" t="s">
        <v>155</v>
      </c>
      <c r="M4" s="181" t="s">
        <v>156</v>
      </c>
      <c r="N4" s="181" t="s">
        <v>157</v>
      </c>
      <c r="O4" s="181" t="s">
        <v>158</v>
      </c>
      <c r="P4" s="181" t="s">
        <v>159</v>
      </c>
      <c r="Q4" s="181" t="s">
        <v>160</v>
      </c>
      <c r="R4" s="181" t="s">
        <v>161</v>
      </c>
      <c r="S4" s="18"/>
      <c r="T4" s="18"/>
      <c r="U4" s="18"/>
    </row>
    <row r="5" spans="2:21" s="1" customFormat="1">
      <c r="B5" s="200" t="s">
        <v>356</v>
      </c>
      <c r="C5" s="201"/>
      <c r="D5" s="202" t="s">
        <v>485</v>
      </c>
      <c r="E5" s="201"/>
      <c r="F5" s="203">
        <f>'[27]Dinh bien_HCNS'!F5</f>
        <v>2</v>
      </c>
      <c r="G5" s="203">
        <f>'[27]Dinh bien_HCNS'!G5</f>
        <v>2</v>
      </c>
      <c r="H5" s="203">
        <f>'[27]Dinh bien_HCNS'!H5</f>
        <v>2</v>
      </c>
      <c r="I5" s="203">
        <f>'[27]Dinh bien_HCNS'!I5</f>
        <v>2</v>
      </c>
      <c r="J5" s="203">
        <f>'[27]Dinh bien_HCNS'!J5</f>
        <v>2</v>
      </c>
      <c r="K5" s="203">
        <f>'[27]Dinh bien_HCNS'!K5</f>
        <v>2</v>
      </c>
      <c r="L5" s="203">
        <f>'[27]Dinh bien_HCNS'!L5</f>
        <v>2</v>
      </c>
      <c r="M5" s="203">
        <f>'[27]Dinh bien_HCNS'!M5</f>
        <v>2</v>
      </c>
      <c r="N5" s="203">
        <f>'[27]Dinh bien_HCNS'!N5</f>
        <v>2</v>
      </c>
      <c r="O5" s="203">
        <f>'[27]Dinh bien_HCNS'!O5</f>
        <v>2</v>
      </c>
      <c r="P5" s="203">
        <f>'[27]Dinh bien_HCNS'!P5</f>
        <v>2</v>
      </c>
      <c r="Q5" s="203">
        <f>'[27]Dinh bien_HCNS'!Q5</f>
        <v>2</v>
      </c>
      <c r="R5" s="203">
        <v>2</v>
      </c>
      <c r="S5" s="837"/>
      <c r="T5" s="837"/>
      <c r="U5" s="837"/>
    </row>
    <row r="6" spans="2:21" s="1" customFormat="1">
      <c r="B6" s="204" t="s">
        <v>356</v>
      </c>
      <c r="C6" s="205"/>
      <c r="D6" s="206" t="s">
        <v>486</v>
      </c>
      <c r="E6" s="205"/>
      <c r="F6" s="207">
        <f>SUM(F8:F16)</f>
        <v>122904333</v>
      </c>
      <c r="G6" s="207">
        <f t="shared" ref="G6:Q6" si="0">SUM(G8:G16)</f>
        <v>124845948</v>
      </c>
      <c r="H6" s="207">
        <f t="shared" si="0"/>
        <v>117254102</v>
      </c>
      <c r="I6" s="207">
        <f t="shared" si="0"/>
        <v>125250948</v>
      </c>
      <c r="J6" s="207">
        <f t="shared" si="0"/>
        <v>120476718</v>
      </c>
      <c r="K6" s="207">
        <f t="shared" si="0"/>
        <v>125250948</v>
      </c>
      <c r="L6" s="207">
        <f t="shared" si="0"/>
        <v>122585333</v>
      </c>
      <c r="M6" s="207">
        <f t="shared" si="0"/>
        <v>122585333</v>
      </c>
      <c r="N6" s="207">
        <f t="shared" si="0"/>
        <v>125488948</v>
      </c>
      <c r="O6" s="207">
        <f t="shared" si="0"/>
        <v>119919718</v>
      </c>
      <c r="P6" s="207">
        <f t="shared" si="0"/>
        <v>125250948</v>
      </c>
      <c r="Q6" s="207">
        <f t="shared" si="0"/>
        <v>122585333</v>
      </c>
      <c r="R6" s="208">
        <f>SUM(R8:R16)</f>
        <v>1474398610</v>
      </c>
      <c r="S6" s="837"/>
      <c r="T6" s="837"/>
      <c r="U6" s="837"/>
    </row>
    <row r="7" spans="2:21" s="1" customFormat="1">
      <c r="B7" s="204" t="s">
        <v>356</v>
      </c>
      <c r="C7" s="205"/>
      <c r="D7" s="202" t="s">
        <v>487</v>
      </c>
      <c r="E7" s="205"/>
      <c r="F7" s="207">
        <f>IFERROR(SUM(F8:F15)/F5,0)</f>
        <v>61452166.5</v>
      </c>
      <c r="G7" s="207">
        <f>IFERROR(SUM(G8:G15)/G5,0)</f>
        <v>62422974</v>
      </c>
      <c r="H7" s="207">
        <f t="shared" ref="H7:Q7" si="1">IFERROR(SUM(H8:H15)/H5,0)</f>
        <v>58627051</v>
      </c>
      <c r="I7" s="207">
        <f t="shared" si="1"/>
        <v>62625474</v>
      </c>
      <c r="J7" s="207">
        <f t="shared" si="1"/>
        <v>60238359</v>
      </c>
      <c r="K7" s="207">
        <f t="shared" si="1"/>
        <v>62625474</v>
      </c>
      <c r="L7" s="207">
        <f t="shared" si="1"/>
        <v>61292666.5</v>
      </c>
      <c r="M7" s="207">
        <f t="shared" si="1"/>
        <v>61292666.5</v>
      </c>
      <c r="N7" s="207">
        <f t="shared" si="1"/>
        <v>62744474</v>
      </c>
      <c r="O7" s="207">
        <f t="shared" si="1"/>
        <v>59959859</v>
      </c>
      <c r="P7" s="207">
        <f t="shared" si="1"/>
        <v>62625474</v>
      </c>
      <c r="Q7" s="207">
        <f t="shared" si="1"/>
        <v>61292666.5</v>
      </c>
      <c r="R7" s="208"/>
      <c r="S7" s="837"/>
      <c r="T7" s="837"/>
      <c r="U7" s="837"/>
    </row>
    <row r="8" spans="2:21" s="11" customFormat="1">
      <c r="B8" s="209" t="s">
        <v>356</v>
      </c>
      <c r="C8" s="210">
        <v>6421002604</v>
      </c>
      <c r="D8" s="211" t="s">
        <v>488</v>
      </c>
      <c r="E8" s="211" t="s">
        <v>489</v>
      </c>
      <c r="F8" s="1330">
        <v>87200000</v>
      </c>
      <c r="G8" s="1330">
        <v>89784615</v>
      </c>
      <c r="H8" s="1330">
        <v>82030769</v>
      </c>
      <c r="I8" s="1330">
        <v>89784615</v>
      </c>
      <c r="J8" s="1330">
        <v>84615385</v>
      </c>
      <c r="K8" s="1330">
        <v>89784615</v>
      </c>
      <c r="L8" s="1330">
        <v>87200000</v>
      </c>
      <c r="M8" s="1330">
        <v>87200000</v>
      </c>
      <c r="N8" s="1330">
        <v>89784615</v>
      </c>
      <c r="O8" s="1330">
        <v>84615385</v>
      </c>
      <c r="P8" s="1330">
        <v>89784615</v>
      </c>
      <c r="Q8" s="1330">
        <v>87200000</v>
      </c>
      <c r="R8" s="217">
        <f>SUM(F8:Q8)</f>
        <v>1048984614</v>
      </c>
      <c r="S8" s="18"/>
      <c r="T8" s="18"/>
      <c r="U8" s="18"/>
    </row>
    <row r="9" spans="2:21" s="11" customFormat="1">
      <c r="B9" s="209" t="s">
        <v>356</v>
      </c>
      <c r="C9" s="210">
        <v>6421002605</v>
      </c>
      <c r="D9" s="210" t="s">
        <v>490</v>
      </c>
      <c r="E9" s="211" t="s">
        <v>491</v>
      </c>
      <c r="F9" s="1330">
        <v>6903333</v>
      </c>
      <c r="G9" s="1330">
        <v>6903333</v>
      </c>
      <c r="H9" s="1330">
        <v>6903333</v>
      </c>
      <c r="I9" s="1330">
        <v>6903333</v>
      </c>
      <c r="J9" s="1330">
        <v>6903333</v>
      </c>
      <c r="K9" s="1330">
        <v>6903333</v>
      </c>
      <c r="L9" s="1330">
        <v>6903333</v>
      </c>
      <c r="M9" s="1330">
        <v>6903333</v>
      </c>
      <c r="N9" s="1330">
        <v>6903333</v>
      </c>
      <c r="O9" s="1330">
        <v>6903333</v>
      </c>
      <c r="P9" s="1330">
        <v>6903333</v>
      </c>
      <c r="Q9" s="1330">
        <v>6903333</v>
      </c>
      <c r="R9" s="217">
        <f t="shared" ref="R9:R16" si="2">SUM(F9:Q9)</f>
        <v>82839996</v>
      </c>
      <c r="S9" s="18"/>
      <c r="T9" s="18"/>
      <c r="U9" s="18"/>
    </row>
    <row r="10" spans="2:21" s="11" customFormat="1">
      <c r="B10" s="209" t="s">
        <v>356</v>
      </c>
      <c r="C10" s="210">
        <v>6421002802</v>
      </c>
      <c r="D10" s="211" t="s">
        <v>492</v>
      </c>
      <c r="E10" s="211" t="s">
        <v>493</v>
      </c>
      <c r="F10" s="1330">
        <v>1500000</v>
      </c>
      <c r="G10" s="1330">
        <v>1100000</v>
      </c>
      <c r="H10" s="1330">
        <v>1100000</v>
      </c>
      <c r="I10" s="1330">
        <v>1100000</v>
      </c>
      <c r="J10" s="1330">
        <v>1900000</v>
      </c>
      <c r="K10" s="1330">
        <v>1100000</v>
      </c>
      <c r="L10" s="1330">
        <v>1100000</v>
      </c>
      <c r="M10" s="1330">
        <v>1100000</v>
      </c>
      <c r="N10" s="1330">
        <v>1500000</v>
      </c>
      <c r="O10" s="1330">
        <v>1100000</v>
      </c>
      <c r="P10" s="1330">
        <v>1100000</v>
      </c>
      <c r="Q10" s="1330">
        <v>1100000</v>
      </c>
      <c r="R10" s="217">
        <f t="shared" si="2"/>
        <v>14800000</v>
      </c>
      <c r="S10" s="18"/>
      <c r="T10" s="18"/>
      <c r="U10" s="18"/>
    </row>
    <row r="11" spans="2:21" s="11" customFormat="1">
      <c r="B11" s="209" t="s">
        <v>356</v>
      </c>
      <c r="C11" s="210">
        <v>6421002806</v>
      </c>
      <c r="D11" s="210" t="s">
        <v>494</v>
      </c>
      <c r="E11" s="211" t="s">
        <v>491</v>
      </c>
      <c r="F11" s="1330">
        <v>9374000</v>
      </c>
      <c r="G11" s="1330">
        <v>9374000</v>
      </c>
      <c r="H11" s="1330">
        <v>9374000</v>
      </c>
      <c r="I11" s="1330">
        <v>9374000</v>
      </c>
      <c r="J11" s="1330">
        <v>9374000</v>
      </c>
      <c r="K11" s="1330">
        <v>9374000</v>
      </c>
      <c r="L11" s="1330">
        <v>9374000</v>
      </c>
      <c r="M11" s="1330">
        <v>9374000</v>
      </c>
      <c r="N11" s="1330">
        <v>9374000</v>
      </c>
      <c r="O11" s="1330">
        <v>9374000</v>
      </c>
      <c r="P11" s="1330">
        <v>9374000</v>
      </c>
      <c r="Q11" s="1330">
        <v>9374000</v>
      </c>
      <c r="R11" s="217">
        <f t="shared" si="2"/>
        <v>112488000</v>
      </c>
      <c r="S11" s="18"/>
      <c r="T11" s="18"/>
      <c r="U11" s="18"/>
    </row>
    <row r="12" spans="2:21" s="11" customFormat="1">
      <c r="B12" s="209" t="s">
        <v>356</v>
      </c>
      <c r="C12" s="210">
        <v>6421007202</v>
      </c>
      <c r="D12" s="211" t="s">
        <v>495</v>
      </c>
      <c r="E12" s="211" t="s">
        <v>493</v>
      </c>
      <c r="F12" s="1330">
        <v>0</v>
      </c>
      <c r="G12" s="1330">
        <v>0</v>
      </c>
      <c r="H12" s="1330">
        <v>0</v>
      </c>
      <c r="I12" s="1330">
        <v>0</v>
      </c>
      <c r="J12" s="1330">
        <v>0</v>
      </c>
      <c r="K12" s="1330">
        <v>0</v>
      </c>
      <c r="L12" s="1330">
        <v>0</v>
      </c>
      <c r="M12" s="1330">
        <v>0</v>
      </c>
      <c r="N12" s="1330">
        <v>0</v>
      </c>
      <c r="O12" s="1330">
        <v>0</v>
      </c>
      <c r="P12" s="1330">
        <v>0</v>
      </c>
      <c r="Q12" s="1330">
        <v>0</v>
      </c>
      <c r="R12" s="217">
        <f t="shared" si="2"/>
        <v>0</v>
      </c>
      <c r="S12" s="18"/>
      <c r="T12" s="18"/>
      <c r="U12" s="18"/>
    </row>
    <row r="13" spans="2:21" s="11" customFormat="1">
      <c r="B13" s="209" t="s">
        <v>356</v>
      </c>
      <c r="C13" s="210">
        <v>6421003202</v>
      </c>
      <c r="D13" s="210" t="s">
        <v>496</v>
      </c>
      <c r="E13" s="211" t="s">
        <v>493</v>
      </c>
      <c r="F13" s="1330">
        <v>2025000</v>
      </c>
      <c r="G13" s="1330">
        <v>1782000</v>
      </c>
      <c r="H13" s="1330">
        <v>1944000</v>
      </c>
      <c r="I13" s="1330">
        <v>2187000</v>
      </c>
      <c r="J13" s="1330">
        <v>1782000</v>
      </c>
      <c r="K13" s="1330">
        <v>2187000</v>
      </c>
      <c r="L13" s="1330">
        <v>2106000</v>
      </c>
      <c r="M13" s="1330">
        <v>2106000</v>
      </c>
      <c r="N13" s="1330">
        <v>2025000</v>
      </c>
      <c r="O13" s="1330">
        <v>2025000</v>
      </c>
      <c r="P13" s="1330">
        <v>2187000</v>
      </c>
      <c r="Q13" s="1330">
        <v>2106000</v>
      </c>
      <c r="R13" s="217">
        <f t="shared" si="2"/>
        <v>24462000</v>
      </c>
      <c r="S13" s="18"/>
      <c r="T13" s="18"/>
      <c r="U13" s="18"/>
    </row>
    <row r="14" spans="2:21" s="11" customFormat="1">
      <c r="B14" s="209" t="s">
        <v>356</v>
      </c>
      <c r="C14" s="210">
        <v>6421002603</v>
      </c>
      <c r="D14" s="211" t="s">
        <v>497</v>
      </c>
      <c r="E14" s="211" t="s">
        <v>491</v>
      </c>
      <c r="F14" s="1330">
        <v>0</v>
      </c>
      <c r="G14" s="1330">
        <v>0</v>
      </c>
      <c r="H14" s="1330">
        <v>0</v>
      </c>
      <c r="I14" s="1330">
        <v>0</v>
      </c>
      <c r="J14" s="1330">
        <v>0</v>
      </c>
      <c r="K14" s="1330">
        <v>0</v>
      </c>
      <c r="L14" s="1330">
        <v>0</v>
      </c>
      <c r="M14" s="1330">
        <v>0</v>
      </c>
      <c r="N14" s="1330">
        <v>0</v>
      </c>
      <c r="O14" s="1330">
        <v>0</v>
      </c>
      <c r="P14" s="1330">
        <v>0</v>
      </c>
      <c r="Q14" s="1330">
        <v>0</v>
      </c>
      <c r="R14" s="217">
        <f t="shared" si="2"/>
        <v>0</v>
      </c>
      <c r="S14" s="18"/>
      <c r="T14" s="18"/>
      <c r="U14" s="18"/>
    </row>
    <row r="15" spans="2:21" s="11" customFormat="1">
      <c r="B15" s="209" t="s">
        <v>356</v>
      </c>
      <c r="C15" s="210">
        <v>6421003401</v>
      </c>
      <c r="D15" s="210" t="s">
        <v>498</v>
      </c>
      <c r="E15" s="211" t="s">
        <v>493</v>
      </c>
      <c r="F15" s="1330">
        <v>15902000</v>
      </c>
      <c r="G15" s="1330">
        <v>15902000</v>
      </c>
      <c r="H15" s="1330">
        <v>15902000</v>
      </c>
      <c r="I15" s="1330">
        <v>15902000</v>
      </c>
      <c r="J15" s="1330">
        <v>15902000</v>
      </c>
      <c r="K15" s="1330">
        <v>15902000</v>
      </c>
      <c r="L15" s="1330">
        <v>15902000</v>
      </c>
      <c r="M15" s="1330">
        <v>15902000</v>
      </c>
      <c r="N15" s="1330">
        <v>15902000</v>
      </c>
      <c r="O15" s="1330">
        <v>15902000</v>
      </c>
      <c r="P15" s="1330">
        <v>15902000</v>
      </c>
      <c r="Q15" s="1330">
        <v>15902000</v>
      </c>
      <c r="R15" s="217">
        <f t="shared" si="2"/>
        <v>190824000</v>
      </c>
      <c r="S15" s="18"/>
      <c r="T15" s="18"/>
      <c r="U15" s="18"/>
    </row>
    <row r="16" spans="2:21" s="11" customFormat="1">
      <c r="B16" s="213" t="s">
        <v>356</v>
      </c>
      <c r="C16" s="214">
        <v>6421002703</v>
      </c>
      <c r="D16" s="215" t="s">
        <v>499</v>
      </c>
      <c r="E16" s="215" t="s">
        <v>491</v>
      </c>
      <c r="F16" s="1330">
        <v>0</v>
      </c>
      <c r="G16" s="1330">
        <v>0</v>
      </c>
      <c r="H16" s="1330">
        <v>0</v>
      </c>
      <c r="I16" s="1330">
        <v>0</v>
      </c>
      <c r="J16" s="1330">
        <v>0</v>
      </c>
      <c r="K16" s="1330">
        <v>0</v>
      </c>
      <c r="L16" s="1330">
        <v>0</v>
      </c>
      <c r="M16" s="1330">
        <v>0</v>
      </c>
      <c r="N16" s="1330">
        <v>0</v>
      </c>
      <c r="O16" s="1330">
        <v>0</v>
      </c>
      <c r="P16" s="1330">
        <v>0</v>
      </c>
      <c r="Q16" s="1330">
        <v>0</v>
      </c>
      <c r="R16" s="217">
        <f t="shared" si="2"/>
        <v>0</v>
      </c>
      <c r="S16" s="18"/>
      <c r="T16" s="18"/>
      <c r="U16" s="18"/>
    </row>
    <row r="17" spans="2:21" s="1" customFormat="1">
      <c r="B17" s="200" t="s">
        <v>359</v>
      </c>
      <c r="C17" s="201"/>
      <c r="D17" s="202" t="s">
        <v>485</v>
      </c>
      <c r="E17" s="201"/>
      <c r="F17" s="203">
        <f>'[27]Dinh bien_HCNS'!F8</f>
        <v>2</v>
      </c>
      <c r="G17" s="203">
        <f>'[27]Dinh bien_HCNS'!G8</f>
        <v>2</v>
      </c>
      <c r="H17" s="203">
        <f>'[27]Dinh bien_HCNS'!H8</f>
        <v>2</v>
      </c>
      <c r="I17" s="203">
        <f>'[27]Dinh bien_HCNS'!I8</f>
        <v>2</v>
      </c>
      <c r="J17" s="203">
        <f>'[27]Dinh bien_HCNS'!J8</f>
        <v>2</v>
      </c>
      <c r="K17" s="203">
        <f>'[27]Dinh bien_HCNS'!K8</f>
        <v>2</v>
      </c>
      <c r="L17" s="203">
        <f>'[27]Dinh bien_HCNS'!L8</f>
        <v>2</v>
      </c>
      <c r="M17" s="203">
        <f>'[27]Dinh bien_HCNS'!M8</f>
        <v>2</v>
      </c>
      <c r="N17" s="203">
        <f>'[27]Dinh bien_HCNS'!N8</f>
        <v>2</v>
      </c>
      <c r="O17" s="203">
        <f>'[27]Dinh bien_HCNS'!O8</f>
        <v>2</v>
      </c>
      <c r="P17" s="203">
        <f>'[27]Dinh bien_HCNS'!P8</f>
        <v>2</v>
      </c>
      <c r="Q17" s="203">
        <f>'[27]Dinh bien_HCNS'!Q8</f>
        <v>2</v>
      </c>
      <c r="R17" s="203">
        <f>Q17</f>
        <v>2</v>
      </c>
      <c r="S17" s="837"/>
      <c r="T17" s="837"/>
      <c r="U17" s="837"/>
    </row>
    <row r="18" spans="2:21" s="1" customFormat="1">
      <c r="B18" s="204" t="s">
        <v>359</v>
      </c>
      <c r="C18" s="205"/>
      <c r="D18" s="206" t="s">
        <v>486</v>
      </c>
      <c r="E18" s="205"/>
      <c r="F18" s="207">
        <f>SUM(F20:F28)</f>
        <v>36609307</v>
      </c>
      <c r="G18" s="207">
        <f t="shared" ref="G18:Q18" si="3">SUM(G20:G28)</f>
        <v>36976461</v>
      </c>
      <c r="H18" s="207">
        <f t="shared" si="3"/>
        <v>34282999</v>
      </c>
      <c r="I18" s="207">
        <f t="shared" si="3"/>
        <v>37256461</v>
      </c>
      <c r="J18" s="207">
        <f t="shared" si="3"/>
        <v>35906153</v>
      </c>
      <c r="K18" s="207">
        <f t="shared" si="3"/>
        <v>37256461</v>
      </c>
      <c r="L18" s="207">
        <f t="shared" si="3"/>
        <v>36265307</v>
      </c>
      <c r="M18" s="207">
        <f t="shared" si="3"/>
        <v>36265307</v>
      </c>
      <c r="N18" s="207">
        <f t="shared" si="3"/>
        <v>37544461</v>
      </c>
      <c r="O18" s="207">
        <f t="shared" si="3"/>
        <v>35274153</v>
      </c>
      <c r="P18" s="207">
        <f t="shared" si="3"/>
        <v>37256461</v>
      </c>
      <c r="Q18" s="207">
        <f t="shared" si="3"/>
        <v>36265307</v>
      </c>
      <c r="R18" s="208">
        <f>SUM(R20:R28)</f>
        <v>437158838</v>
      </c>
      <c r="S18" s="837"/>
      <c r="T18" s="837"/>
      <c r="U18" s="837"/>
    </row>
    <row r="19" spans="2:21" s="1" customFormat="1">
      <c r="B19" s="204" t="s">
        <v>359</v>
      </c>
      <c r="C19" s="205"/>
      <c r="D19" s="202" t="s">
        <v>487</v>
      </c>
      <c r="E19" s="205"/>
      <c r="F19" s="207">
        <f>IFERROR(SUM(F20:F27)/F17,0)</f>
        <v>18304653.5</v>
      </c>
      <c r="G19" s="207">
        <f>IFERROR(SUM(G20:G27)/G17,0)</f>
        <v>18488230.5</v>
      </c>
      <c r="H19" s="207">
        <f t="shared" ref="H19:Q19" si="4">IFERROR(SUM(H20:H27)/H17,0)</f>
        <v>17141499.5</v>
      </c>
      <c r="I19" s="207">
        <f t="shared" si="4"/>
        <v>18628230.5</v>
      </c>
      <c r="J19" s="207">
        <f t="shared" si="4"/>
        <v>17953076.5</v>
      </c>
      <c r="K19" s="207">
        <f t="shared" si="4"/>
        <v>18628230.5</v>
      </c>
      <c r="L19" s="207">
        <f t="shared" si="4"/>
        <v>18132653.5</v>
      </c>
      <c r="M19" s="207">
        <f t="shared" si="4"/>
        <v>18132653.5</v>
      </c>
      <c r="N19" s="207">
        <f t="shared" si="4"/>
        <v>18772230.5</v>
      </c>
      <c r="O19" s="207">
        <f t="shared" si="4"/>
        <v>17637076.5</v>
      </c>
      <c r="P19" s="207">
        <f t="shared" si="4"/>
        <v>18628230.5</v>
      </c>
      <c r="Q19" s="207">
        <f t="shared" si="4"/>
        <v>18132653.5</v>
      </c>
      <c r="R19" s="208"/>
      <c r="S19" s="837"/>
      <c r="T19" s="837"/>
      <c r="U19" s="837"/>
    </row>
    <row r="20" spans="2:21" s="11" customFormat="1">
      <c r="B20" s="209" t="s">
        <v>359</v>
      </c>
      <c r="C20" s="210">
        <v>6421002604</v>
      </c>
      <c r="D20" s="211" t="s">
        <v>488</v>
      </c>
      <c r="E20" s="211" t="s">
        <v>489</v>
      </c>
      <c r="F20" s="1330">
        <v>24314000</v>
      </c>
      <c r="G20" s="1330">
        <v>25249154</v>
      </c>
      <c r="H20" s="1330">
        <v>22443692</v>
      </c>
      <c r="I20" s="1330">
        <v>25249154</v>
      </c>
      <c r="J20" s="1330">
        <v>23378846</v>
      </c>
      <c r="K20" s="1330">
        <v>25249154</v>
      </c>
      <c r="L20" s="1330">
        <v>24314000</v>
      </c>
      <c r="M20" s="1330">
        <v>24314000</v>
      </c>
      <c r="N20" s="1330">
        <v>25249154</v>
      </c>
      <c r="O20" s="1330">
        <v>23378846</v>
      </c>
      <c r="P20" s="1330">
        <v>25249154</v>
      </c>
      <c r="Q20" s="1330">
        <v>24314000</v>
      </c>
      <c r="R20" s="217">
        <f>SUM(F20:Q20)</f>
        <v>292703154</v>
      </c>
      <c r="S20" s="18"/>
      <c r="T20" s="18"/>
      <c r="U20" s="18"/>
    </row>
    <row r="21" spans="2:21" s="11" customFormat="1">
      <c r="B21" s="209" t="s">
        <v>359</v>
      </c>
      <c r="C21" s="210">
        <v>6421002605</v>
      </c>
      <c r="D21" s="210" t="s">
        <v>490</v>
      </c>
      <c r="E21" s="211" t="s">
        <v>491</v>
      </c>
      <c r="F21" s="1330">
        <v>1924859</v>
      </c>
      <c r="G21" s="1330">
        <v>1924859</v>
      </c>
      <c r="H21" s="1330">
        <v>1924859</v>
      </c>
      <c r="I21" s="1330">
        <v>1924859</v>
      </c>
      <c r="J21" s="1330">
        <v>1924859</v>
      </c>
      <c r="K21" s="1330">
        <v>1924859</v>
      </c>
      <c r="L21" s="1330">
        <v>1924859</v>
      </c>
      <c r="M21" s="1330">
        <v>1924859</v>
      </c>
      <c r="N21" s="1330">
        <v>1924859</v>
      </c>
      <c r="O21" s="1330">
        <v>1924859</v>
      </c>
      <c r="P21" s="1330">
        <v>1924859</v>
      </c>
      <c r="Q21" s="1330">
        <v>1924859</v>
      </c>
      <c r="R21" s="217">
        <f t="shared" ref="R21:R28" si="5">SUM(F21:Q21)</f>
        <v>23098308</v>
      </c>
      <c r="S21" s="18"/>
      <c r="T21" s="18"/>
      <c r="U21" s="18"/>
    </row>
    <row r="22" spans="2:21" s="11" customFormat="1">
      <c r="B22" s="209" t="s">
        <v>359</v>
      </c>
      <c r="C22" s="210">
        <v>6421002802</v>
      </c>
      <c r="D22" s="211" t="s">
        <v>492</v>
      </c>
      <c r="E22" s="211" t="s">
        <v>493</v>
      </c>
      <c r="F22" s="1330">
        <v>1150000</v>
      </c>
      <c r="G22" s="1330">
        <v>750000</v>
      </c>
      <c r="H22" s="1330">
        <v>750000</v>
      </c>
      <c r="I22" s="1330">
        <v>750000</v>
      </c>
      <c r="J22" s="1330">
        <v>1550000</v>
      </c>
      <c r="K22" s="1330">
        <v>750000</v>
      </c>
      <c r="L22" s="1330">
        <v>750000</v>
      </c>
      <c r="M22" s="1330">
        <v>750000</v>
      </c>
      <c r="N22" s="1330">
        <v>1150000</v>
      </c>
      <c r="O22" s="1330">
        <v>750000</v>
      </c>
      <c r="P22" s="1330">
        <v>750000</v>
      </c>
      <c r="Q22" s="1330">
        <v>750000</v>
      </c>
      <c r="R22" s="217">
        <f t="shared" si="5"/>
        <v>10600000</v>
      </c>
      <c r="S22" s="18"/>
      <c r="T22" s="18"/>
      <c r="U22" s="18"/>
    </row>
    <row r="23" spans="2:21" s="11" customFormat="1">
      <c r="B23" s="209" t="s">
        <v>359</v>
      </c>
      <c r="C23" s="210">
        <v>6421002806</v>
      </c>
      <c r="D23" s="210" t="s">
        <v>494</v>
      </c>
      <c r="E23" s="211" t="s">
        <v>491</v>
      </c>
      <c r="F23" s="1330">
        <v>2007924</v>
      </c>
      <c r="G23" s="1330">
        <v>2007924</v>
      </c>
      <c r="H23" s="1330">
        <v>2007924</v>
      </c>
      <c r="I23" s="1330">
        <v>2007924</v>
      </c>
      <c r="J23" s="1330">
        <v>2007924</v>
      </c>
      <c r="K23" s="1330">
        <v>2007924</v>
      </c>
      <c r="L23" s="1330">
        <v>2007924</v>
      </c>
      <c r="M23" s="1330">
        <v>2007924</v>
      </c>
      <c r="N23" s="1330">
        <v>2007924</v>
      </c>
      <c r="O23" s="1330">
        <v>2007924</v>
      </c>
      <c r="P23" s="1330">
        <v>2007924</v>
      </c>
      <c r="Q23" s="1330">
        <v>2007924</v>
      </c>
      <c r="R23" s="217">
        <f t="shared" si="5"/>
        <v>24095088</v>
      </c>
      <c r="S23" s="18"/>
      <c r="T23" s="18"/>
      <c r="U23" s="18"/>
    </row>
    <row r="24" spans="2:21" s="11" customFormat="1">
      <c r="B24" s="209" t="s">
        <v>359</v>
      </c>
      <c r="C24" s="210">
        <v>6421007202</v>
      </c>
      <c r="D24" s="211" t="s">
        <v>495</v>
      </c>
      <c r="E24" s="211" t="s">
        <v>493</v>
      </c>
      <c r="F24" s="1330">
        <v>98734</v>
      </c>
      <c r="G24" s="1330">
        <v>98734</v>
      </c>
      <c r="H24" s="1330">
        <v>98734</v>
      </c>
      <c r="I24" s="1330">
        <v>98734</v>
      </c>
      <c r="J24" s="1330">
        <v>98734</v>
      </c>
      <c r="K24" s="1330">
        <v>98734</v>
      </c>
      <c r="L24" s="1330">
        <v>98734</v>
      </c>
      <c r="M24" s="1330">
        <v>98734</v>
      </c>
      <c r="N24" s="1330">
        <v>98734</v>
      </c>
      <c r="O24" s="1330">
        <v>98734</v>
      </c>
      <c r="P24" s="1330">
        <v>98734</v>
      </c>
      <c r="Q24" s="1330">
        <v>98734</v>
      </c>
      <c r="R24" s="217">
        <f t="shared" si="5"/>
        <v>1184808</v>
      </c>
      <c r="S24" s="18"/>
      <c r="T24" s="18"/>
      <c r="U24" s="18"/>
    </row>
    <row r="25" spans="2:21" s="11" customFormat="1">
      <c r="B25" s="209" t="s">
        <v>359</v>
      </c>
      <c r="C25" s="210">
        <v>6421003202</v>
      </c>
      <c r="D25" s="210" t="s">
        <v>496</v>
      </c>
      <c r="E25" s="211" t="s">
        <v>493</v>
      </c>
      <c r="F25" s="1330">
        <v>1400000</v>
      </c>
      <c r="G25" s="1330">
        <v>1232000</v>
      </c>
      <c r="H25" s="1330">
        <v>1344000</v>
      </c>
      <c r="I25" s="1330">
        <v>1512000</v>
      </c>
      <c r="J25" s="1330">
        <v>1232000</v>
      </c>
      <c r="K25" s="1330">
        <v>1512000</v>
      </c>
      <c r="L25" s="1330">
        <v>1456000</v>
      </c>
      <c r="M25" s="1330">
        <v>1456000</v>
      </c>
      <c r="N25" s="1330">
        <v>1400000</v>
      </c>
      <c r="O25" s="1330">
        <v>1400000</v>
      </c>
      <c r="P25" s="1330">
        <v>1512000</v>
      </c>
      <c r="Q25" s="1330">
        <v>1456000</v>
      </c>
      <c r="R25" s="217">
        <f t="shared" si="5"/>
        <v>16912000</v>
      </c>
      <c r="S25" s="18"/>
      <c r="T25" s="18"/>
      <c r="U25" s="18"/>
    </row>
    <row r="26" spans="2:21" s="11" customFormat="1">
      <c r="B26" s="209" t="s">
        <v>359</v>
      </c>
      <c r="C26" s="210">
        <v>6421002603</v>
      </c>
      <c r="D26" s="211" t="s">
        <v>497</v>
      </c>
      <c r="E26" s="211" t="s">
        <v>491</v>
      </c>
      <c r="F26" s="1330">
        <v>0</v>
      </c>
      <c r="G26" s="1330">
        <v>0</v>
      </c>
      <c r="H26" s="1330">
        <v>0</v>
      </c>
      <c r="I26" s="1330">
        <v>0</v>
      </c>
      <c r="J26" s="1330">
        <v>0</v>
      </c>
      <c r="K26" s="1330">
        <v>0</v>
      </c>
      <c r="L26" s="1330">
        <v>0</v>
      </c>
      <c r="M26" s="1330">
        <v>0</v>
      </c>
      <c r="N26" s="1330">
        <v>0</v>
      </c>
      <c r="O26" s="1330">
        <v>0</v>
      </c>
      <c r="P26" s="1330">
        <v>0</v>
      </c>
      <c r="Q26" s="1330">
        <v>0</v>
      </c>
      <c r="R26" s="217">
        <f t="shared" si="5"/>
        <v>0</v>
      </c>
      <c r="S26" s="18"/>
      <c r="T26" s="18"/>
      <c r="U26" s="18"/>
    </row>
    <row r="27" spans="2:21" s="11" customFormat="1">
      <c r="B27" s="209" t="s">
        <v>359</v>
      </c>
      <c r="C27" s="210">
        <v>6421003401</v>
      </c>
      <c r="D27" s="210" t="s">
        <v>498</v>
      </c>
      <c r="E27" s="211" t="s">
        <v>493</v>
      </c>
      <c r="F27" s="1330">
        <v>5713790</v>
      </c>
      <c r="G27" s="1330">
        <v>5713790</v>
      </c>
      <c r="H27" s="1330">
        <v>5713790</v>
      </c>
      <c r="I27" s="1330">
        <v>5713790</v>
      </c>
      <c r="J27" s="1330">
        <v>5713790</v>
      </c>
      <c r="K27" s="1330">
        <v>5713790</v>
      </c>
      <c r="L27" s="1330">
        <v>5713790</v>
      </c>
      <c r="M27" s="1330">
        <v>5713790</v>
      </c>
      <c r="N27" s="1330">
        <v>5713790</v>
      </c>
      <c r="O27" s="1330">
        <v>5713790</v>
      </c>
      <c r="P27" s="1330">
        <v>5713790</v>
      </c>
      <c r="Q27" s="1330">
        <v>5713790</v>
      </c>
      <c r="R27" s="217">
        <f t="shared" si="5"/>
        <v>68565480</v>
      </c>
      <c r="S27" s="18"/>
      <c r="T27" s="18"/>
      <c r="U27" s="18"/>
    </row>
    <row r="28" spans="2:21" s="11" customFormat="1">
      <c r="B28" s="213" t="s">
        <v>359</v>
      </c>
      <c r="C28" s="214">
        <v>6421002703</v>
      </c>
      <c r="D28" s="215" t="s">
        <v>499</v>
      </c>
      <c r="E28" s="215" t="s">
        <v>491</v>
      </c>
      <c r="F28" s="1330">
        <v>0</v>
      </c>
      <c r="G28" s="1330">
        <v>0</v>
      </c>
      <c r="H28" s="1330">
        <v>0</v>
      </c>
      <c r="I28" s="1330">
        <v>0</v>
      </c>
      <c r="J28" s="1330">
        <v>0</v>
      </c>
      <c r="K28" s="1330">
        <v>0</v>
      </c>
      <c r="L28" s="1330">
        <v>0</v>
      </c>
      <c r="M28" s="1330">
        <v>0</v>
      </c>
      <c r="N28" s="1330">
        <v>0</v>
      </c>
      <c r="O28" s="1330">
        <v>0</v>
      </c>
      <c r="P28" s="1330">
        <v>0</v>
      </c>
      <c r="Q28" s="1330">
        <v>0</v>
      </c>
      <c r="R28" s="217">
        <f t="shared" si="5"/>
        <v>0</v>
      </c>
      <c r="S28" s="18"/>
      <c r="T28" s="18"/>
      <c r="U28" s="18"/>
    </row>
    <row r="29" spans="2:21" s="1" customFormat="1">
      <c r="B29" s="200" t="s">
        <v>369</v>
      </c>
      <c r="C29" s="201"/>
      <c r="D29" s="202" t="s">
        <v>485</v>
      </c>
      <c r="E29" s="201"/>
      <c r="F29" s="203">
        <v>3</v>
      </c>
      <c r="G29" s="203">
        <f>'[27]Dinh bien_HCNS'!F16</f>
        <v>3</v>
      </c>
      <c r="H29" s="203">
        <f>'[27]Dinh bien_HCNS'!G16</f>
        <v>3</v>
      </c>
      <c r="I29" s="203">
        <f>'[27]Dinh bien_HCNS'!H16</f>
        <v>3</v>
      </c>
      <c r="J29" s="203">
        <f>'[27]Dinh bien_HCNS'!I16</f>
        <v>3</v>
      </c>
      <c r="K29" s="203">
        <f>'[27]Dinh bien_HCNS'!J16</f>
        <v>3</v>
      </c>
      <c r="L29" s="203">
        <f>'[27]Dinh bien_HCNS'!K16</f>
        <v>3</v>
      </c>
      <c r="M29" s="203">
        <f>'[27]Dinh bien_HCNS'!L16</f>
        <v>3</v>
      </c>
      <c r="N29" s="203">
        <f>'[27]Dinh bien_HCNS'!M16</f>
        <v>3</v>
      </c>
      <c r="O29" s="203">
        <f>'[27]Dinh bien_HCNS'!N16</f>
        <v>3</v>
      </c>
      <c r="P29" s="203">
        <f>'[27]Dinh bien_HCNS'!O16</f>
        <v>3</v>
      </c>
      <c r="Q29" s="203">
        <f>'[27]Dinh bien_HCNS'!P16</f>
        <v>3</v>
      </c>
      <c r="R29" s="203">
        <f>Q29</f>
        <v>3</v>
      </c>
      <c r="S29" s="837"/>
      <c r="T29" s="837"/>
      <c r="U29" s="837"/>
    </row>
    <row r="30" spans="2:21" s="1" customFormat="1">
      <c r="B30" s="204" t="s">
        <v>369</v>
      </c>
      <c r="C30" s="205"/>
      <c r="D30" s="206" t="s">
        <v>486</v>
      </c>
      <c r="E30" s="205"/>
      <c r="F30" s="207">
        <f>SUM(F32:F40)</f>
        <v>72145573</v>
      </c>
      <c r="G30" s="207">
        <f t="shared" ref="G30:Q30" si="6">SUM(G32:G40)</f>
        <v>73172343</v>
      </c>
      <c r="H30" s="207">
        <f t="shared" si="6"/>
        <v>67704034</v>
      </c>
      <c r="I30" s="207">
        <f t="shared" si="6"/>
        <v>73592343</v>
      </c>
      <c r="J30" s="207">
        <f t="shared" si="6"/>
        <v>70614803</v>
      </c>
      <c r="K30" s="207">
        <f t="shared" si="6"/>
        <v>73592343</v>
      </c>
      <c r="L30" s="207">
        <f t="shared" si="6"/>
        <v>71629573</v>
      </c>
      <c r="M30" s="207">
        <f t="shared" si="6"/>
        <v>71629573</v>
      </c>
      <c r="N30" s="207">
        <f t="shared" si="6"/>
        <v>74024343</v>
      </c>
      <c r="O30" s="207">
        <f t="shared" si="6"/>
        <v>69666803</v>
      </c>
      <c r="P30" s="207">
        <f t="shared" si="6"/>
        <v>73592343</v>
      </c>
      <c r="Q30" s="207">
        <f t="shared" si="6"/>
        <v>71629573</v>
      </c>
      <c r="R30" s="208">
        <f>SUM(R32:R40)</f>
        <v>862993647</v>
      </c>
      <c r="S30" s="837"/>
      <c r="T30" s="837"/>
      <c r="U30" s="837"/>
    </row>
    <row r="31" spans="2:21" s="1" customFormat="1">
      <c r="B31" s="204" t="s">
        <v>369</v>
      </c>
      <c r="C31" s="205"/>
      <c r="D31" s="202" t="s">
        <v>487</v>
      </c>
      <c r="E31" s="205"/>
      <c r="F31" s="207">
        <f>IFERROR(SUM(F32:F39)/F29,0)</f>
        <v>24048524.333333332</v>
      </c>
      <c r="G31" s="207">
        <f>IFERROR(SUM(G32:G39)/G29,0)</f>
        <v>24390781</v>
      </c>
      <c r="H31" s="207">
        <f t="shared" ref="H31:Q31" si="7">IFERROR(SUM(H32:H39)/H29,0)</f>
        <v>22568011.333333332</v>
      </c>
      <c r="I31" s="207">
        <f t="shared" si="7"/>
        <v>24530781</v>
      </c>
      <c r="J31" s="207">
        <f t="shared" si="7"/>
        <v>23538267.666666668</v>
      </c>
      <c r="K31" s="207">
        <f t="shared" si="7"/>
        <v>24530781</v>
      </c>
      <c r="L31" s="207">
        <f t="shared" si="7"/>
        <v>23876524.333333332</v>
      </c>
      <c r="M31" s="207">
        <f t="shared" si="7"/>
        <v>23876524.333333332</v>
      </c>
      <c r="N31" s="207">
        <f t="shared" si="7"/>
        <v>24674781</v>
      </c>
      <c r="O31" s="207">
        <f t="shared" si="7"/>
        <v>23222267.666666668</v>
      </c>
      <c r="P31" s="207">
        <f t="shared" si="7"/>
        <v>24530781</v>
      </c>
      <c r="Q31" s="207">
        <f t="shared" si="7"/>
        <v>23876524.333333332</v>
      </c>
      <c r="R31" s="208"/>
      <c r="S31" s="837"/>
      <c r="T31" s="837"/>
      <c r="U31" s="837"/>
    </row>
    <row r="32" spans="2:21" s="11" customFormat="1">
      <c r="B32" s="209" t="s">
        <v>369</v>
      </c>
      <c r="C32" s="210">
        <v>6421002604</v>
      </c>
      <c r="D32" s="211" t="s">
        <v>488</v>
      </c>
      <c r="E32" s="211" t="s">
        <v>489</v>
      </c>
      <c r="F32" s="1330">
        <v>48848000</v>
      </c>
      <c r="G32" s="1330">
        <v>50726770</v>
      </c>
      <c r="H32" s="1330">
        <v>45090461</v>
      </c>
      <c r="I32" s="1330">
        <v>50726770</v>
      </c>
      <c r="J32" s="1330">
        <v>46969230</v>
      </c>
      <c r="K32" s="1330">
        <v>50726770</v>
      </c>
      <c r="L32" s="1330">
        <v>48848000</v>
      </c>
      <c r="M32" s="1330">
        <v>48848000</v>
      </c>
      <c r="N32" s="1330">
        <v>50726770</v>
      </c>
      <c r="O32" s="1330">
        <v>46969230</v>
      </c>
      <c r="P32" s="1330">
        <v>50726770</v>
      </c>
      <c r="Q32" s="1330">
        <v>48848000</v>
      </c>
      <c r="R32" s="217">
        <f>SUM(F32:Q32)</f>
        <v>588054771</v>
      </c>
      <c r="S32" s="18"/>
      <c r="T32" s="18"/>
      <c r="U32" s="18"/>
    </row>
    <row r="33" spans="2:21" s="11" customFormat="1">
      <c r="B33" s="209" t="s">
        <v>369</v>
      </c>
      <c r="C33" s="210">
        <v>6421002605</v>
      </c>
      <c r="D33" s="210" t="s">
        <v>490</v>
      </c>
      <c r="E33" s="211" t="s">
        <v>491</v>
      </c>
      <c r="F33" s="1330">
        <v>3867133</v>
      </c>
      <c r="G33" s="1330">
        <v>3867133</v>
      </c>
      <c r="H33" s="1330">
        <v>3867133</v>
      </c>
      <c r="I33" s="1330">
        <v>3867133</v>
      </c>
      <c r="J33" s="1330">
        <v>3867133</v>
      </c>
      <c r="K33" s="1330">
        <v>3867133</v>
      </c>
      <c r="L33" s="1330">
        <v>3867133</v>
      </c>
      <c r="M33" s="1330">
        <v>3867133</v>
      </c>
      <c r="N33" s="1330">
        <v>3867133</v>
      </c>
      <c r="O33" s="1330">
        <v>3867133</v>
      </c>
      <c r="P33" s="1330">
        <v>3867133</v>
      </c>
      <c r="Q33" s="1330">
        <v>3867133</v>
      </c>
      <c r="R33" s="217">
        <f t="shared" ref="R33:R40" si="8">SUM(F33:Q33)</f>
        <v>46405596</v>
      </c>
      <c r="S33" s="18"/>
      <c r="T33" s="18"/>
      <c r="U33" s="18"/>
    </row>
    <row r="34" spans="2:21" s="11" customFormat="1">
      <c r="B34" s="209" t="s">
        <v>369</v>
      </c>
      <c r="C34" s="210">
        <v>6421002802</v>
      </c>
      <c r="D34" s="211" t="s">
        <v>492</v>
      </c>
      <c r="E34" s="211" t="s">
        <v>493</v>
      </c>
      <c r="F34" s="1330">
        <v>600000</v>
      </c>
      <c r="G34" s="1330">
        <v>0</v>
      </c>
      <c r="H34" s="1330">
        <v>0</v>
      </c>
      <c r="I34" s="1330">
        <v>0</v>
      </c>
      <c r="J34" s="1330">
        <v>1200000</v>
      </c>
      <c r="K34" s="1330">
        <v>0</v>
      </c>
      <c r="L34" s="1330">
        <v>0</v>
      </c>
      <c r="M34" s="1330">
        <v>0</v>
      </c>
      <c r="N34" s="1330">
        <v>600000</v>
      </c>
      <c r="O34" s="1330">
        <v>0</v>
      </c>
      <c r="P34" s="1330">
        <v>0</v>
      </c>
      <c r="Q34" s="1330">
        <v>0</v>
      </c>
      <c r="R34" s="217">
        <f t="shared" si="8"/>
        <v>2400000</v>
      </c>
      <c r="S34" s="18"/>
      <c r="T34" s="18"/>
      <c r="U34" s="18"/>
    </row>
    <row r="35" spans="2:21" s="11" customFormat="1">
      <c r="B35" s="209" t="s">
        <v>369</v>
      </c>
      <c r="C35" s="210">
        <v>6421002806</v>
      </c>
      <c r="D35" s="210" t="s">
        <v>494</v>
      </c>
      <c r="E35" s="211" t="s">
        <v>491</v>
      </c>
      <c r="F35" s="1330">
        <v>5251160</v>
      </c>
      <c r="G35" s="1330">
        <v>5251160</v>
      </c>
      <c r="H35" s="1330">
        <v>5251160</v>
      </c>
      <c r="I35" s="1330">
        <v>5251160</v>
      </c>
      <c r="J35" s="1330">
        <v>5251160</v>
      </c>
      <c r="K35" s="1330">
        <v>5251160</v>
      </c>
      <c r="L35" s="1330">
        <v>5251160</v>
      </c>
      <c r="M35" s="1330">
        <v>5251160</v>
      </c>
      <c r="N35" s="1330">
        <v>5251160</v>
      </c>
      <c r="O35" s="1330">
        <v>5251160</v>
      </c>
      <c r="P35" s="1330">
        <v>5251160</v>
      </c>
      <c r="Q35" s="1330">
        <v>5251160</v>
      </c>
      <c r="R35" s="217">
        <f t="shared" si="8"/>
        <v>63013920</v>
      </c>
      <c r="S35" s="18"/>
      <c r="T35" s="18"/>
      <c r="U35" s="18"/>
    </row>
    <row r="36" spans="2:21" s="11" customFormat="1">
      <c r="B36" s="209" t="s">
        <v>369</v>
      </c>
      <c r="C36" s="210">
        <v>6421007202</v>
      </c>
      <c r="D36" s="211" t="s">
        <v>495</v>
      </c>
      <c r="E36" s="211" t="s">
        <v>493</v>
      </c>
      <c r="F36" s="1330">
        <v>0</v>
      </c>
      <c r="G36" s="1330">
        <v>0</v>
      </c>
      <c r="H36" s="1330">
        <v>0</v>
      </c>
      <c r="I36" s="1330">
        <v>0</v>
      </c>
      <c r="J36" s="1330">
        <v>0</v>
      </c>
      <c r="K36" s="1330">
        <v>0</v>
      </c>
      <c r="L36" s="1330">
        <v>0</v>
      </c>
      <c r="M36" s="1330">
        <v>0</v>
      </c>
      <c r="N36" s="1330">
        <v>0</v>
      </c>
      <c r="O36" s="1330">
        <v>0</v>
      </c>
      <c r="P36" s="1330">
        <v>0</v>
      </c>
      <c r="Q36" s="1330">
        <v>0</v>
      </c>
      <c r="R36" s="217">
        <f t="shared" si="8"/>
        <v>0</v>
      </c>
      <c r="S36" s="18"/>
      <c r="T36" s="18"/>
      <c r="U36" s="18"/>
    </row>
    <row r="37" spans="2:21" s="11" customFormat="1">
      <c r="B37" s="209" t="s">
        <v>369</v>
      </c>
      <c r="C37" s="210">
        <v>6421003202</v>
      </c>
      <c r="D37" s="210" t="s">
        <v>496</v>
      </c>
      <c r="E37" s="211" t="s">
        <v>493</v>
      </c>
      <c r="F37" s="1330">
        <v>2100000</v>
      </c>
      <c r="G37" s="1330">
        <v>1848000</v>
      </c>
      <c r="H37" s="1330">
        <v>2016000</v>
      </c>
      <c r="I37" s="1330">
        <v>2268000</v>
      </c>
      <c r="J37" s="1330">
        <v>1848000</v>
      </c>
      <c r="K37" s="1330">
        <v>2268000</v>
      </c>
      <c r="L37" s="1330">
        <v>2184000</v>
      </c>
      <c r="M37" s="1330">
        <v>2184000</v>
      </c>
      <c r="N37" s="1330">
        <v>2100000</v>
      </c>
      <c r="O37" s="1330">
        <v>2100000</v>
      </c>
      <c r="P37" s="1330">
        <v>2268000</v>
      </c>
      <c r="Q37" s="1330">
        <v>2184000</v>
      </c>
      <c r="R37" s="217">
        <f t="shared" si="8"/>
        <v>25368000</v>
      </c>
      <c r="S37" s="18"/>
      <c r="T37" s="18"/>
      <c r="U37" s="18"/>
    </row>
    <row r="38" spans="2:21" s="11" customFormat="1">
      <c r="B38" s="209" t="s">
        <v>369</v>
      </c>
      <c r="C38" s="210">
        <v>6421002603</v>
      </c>
      <c r="D38" s="211" t="s">
        <v>497</v>
      </c>
      <c r="E38" s="211" t="s">
        <v>491</v>
      </c>
      <c r="F38" s="1330">
        <v>0</v>
      </c>
      <c r="G38" s="1330">
        <v>0</v>
      </c>
      <c r="H38" s="1330">
        <v>0</v>
      </c>
      <c r="I38" s="1330">
        <v>0</v>
      </c>
      <c r="J38" s="1330">
        <v>0</v>
      </c>
      <c r="K38" s="1330">
        <v>0</v>
      </c>
      <c r="L38" s="1330">
        <v>0</v>
      </c>
      <c r="M38" s="1330">
        <v>0</v>
      </c>
      <c r="N38" s="1330">
        <v>0</v>
      </c>
      <c r="O38" s="1330">
        <v>0</v>
      </c>
      <c r="P38" s="1330">
        <v>0</v>
      </c>
      <c r="Q38" s="1330">
        <v>0</v>
      </c>
      <c r="R38" s="217">
        <f t="shared" si="8"/>
        <v>0</v>
      </c>
      <c r="S38" s="18"/>
      <c r="T38" s="18"/>
      <c r="U38" s="18"/>
    </row>
    <row r="39" spans="2:21" s="11" customFormat="1">
      <c r="B39" s="209" t="s">
        <v>369</v>
      </c>
      <c r="C39" s="210">
        <v>6421003401</v>
      </c>
      <c r="D39" s="210" t="s">
        <v>498</v>
      </c>
      <c r="E39" s="211" t="s">
        <v>493</v>
      </c>
      <c r="F39" s="1330">
        <v>11479280</v>
      </c>
      <c r="G39" s="1330">
        <v>11479280</v>
      </c>
      <c r="H39" s="1330">
        <v>11479280</v>
      </c>
      <c r="I39" s="1330">
        <v>11479280</v>
      </c>
      <c r="J39" s="1330">
        <v>11479280</v>
      </c>
      <c r="K39" s="1330">
        <v>11479280</v>
      </c>
      <c r="L39" s="1330">
        <v>11479280</v>
      </c>
      <c r="M39" s="1330">
        <v>11479280</v>
      </c>
      <c r="N39" s="1330">
        <v>11479280</v>
      </c>
      <c r="O39" s="1330">
        <v>11479280</v>
      </c>
      <c r="P39" s="1330">
        <v>11479280</v>
      </c>
      <c r="Q39" s="1330">
        <v>11479280</v>
      </c>
      <c r="R39" s="217">
        <f t="shared" si="8"/>
        <v>137751360</v>
      </c>
      <c r="S39" s="18"/>
      <c r="T39" s="18"/>
      <c r="U39" s="18"/>
    </row>
    <row r="40" spans="2:21" s="11" customFormat="1">
      <c r="B40" s="213" t="s">
        <v>369</v>
      </c>
      <c r="C40" s="214">
        <v>6421002703</v>
      </c>
      <c r="D40" s="215" t="s">
        <v>499</v>
      </c>
      <c r="E40" s="215" t="s">
        <v>491</v>
      </c>
      <c r="F40" s="1330">
        <v>0</v>
      </c>
      <c r="G40" s="1330">
        <v>0</v>
      </c>
      <c r="H40" s="1330">
        <v>0</v>
      </c>
      <c r="I40" s="1330">
        <v>0</v>
      </c>
      <c r="J40" s="1330">
        <v>0</v>
      </c>
      <c r="K40" s="1330">
        <v>0</v>
      </c>
      <c r="L40" s="1330">
        <v>0</v>
      </c>
      <c r="M40" s="1330">
        <v>0</v>
      </c>
      <c r="N40" s="1330">
        <v>0</v>
      </c>
      <c r="O40" s="1330">
        <v>0</v>
      </c>
      <c r="P40" s="1330">
        <v>0</v>
      </c>
      <c r="Q40" s="1330">
        <v>0</v>
      </c>
      <c r="R40" s="217">
        <f t="shared" si="8"/>
        <v>0</v>
      </c>
      <c r="S40" s="18"/>
      <c r="T40" s="18"/>
      <c r="U40" s="18"/>
    </row>
    <row r="41" spans="2:21" s="1" customFormat="1">
      <c r="B41" s="200" t="s">
        <v>377</v>
      </c>
      <c r="C41" s="201"/>
      <c r="D41" s="202" t="s">
        <v>485</v>
      </c>
      <c r="E41" s="201"/>
      <c r="F41" s="203">
        <v>1</v>
      </c>
      <c r="G41" s="203">
        <f>'[27]Dinh bien_HCNS'!F21</f>
        <v>1</v>
      </c>
      <c r="H41" s="203">
        <f>'[27]Dinh bien_HCNS'!G21</f>
        <v>1</v>
      </c>
      <c r="I41" s="203">
        <f>'[27]Dinh bien_HCNS'!H21</f>
        <v>1</v>
      </c>
      <c r="J41" s="203">
        <f>'[27]Dinh bien_HCNS'!I21</f>
        <v>1</v>
      </c>
      <c r="K41" s="203">
        <f>'[27]Dinh bien_HCNS'!J21</f>
        <v>1</v>
      </c>
      <c r="L41" s="203">
        <f>'[27]Dinh bien_HCNS'!K21</f>
        <v>1</v>
      </c>
      <c r="M41" s="203">
        <f>'[27]Dinh bien_HCNS'!L21</f>
        <v>1</v>
      </c>
      <c r="N41" s="203">
        <f>'[27]Dinh bien_HCNS'!M21</f>
        <v>1</v>
      </c>
      <c r="O41" s="203">
        <f>'[27]Dinh bien_HCNS'!N21</f>
        <v>1</v>
      </c>
      <c r="P41" s="203">
        <f>'[27]Dinh bien_HCNS'!O21</f>
        <v>1</v>
      </c>
      <c r="Q41" s="203">
        <f>'[27]Dinh bien_HCNS'!P21</f>
        <v>1</v>
      </c>
      <c r="R41" s="203">
        <v>1</v>
      </c>
      <c r="S41" s="837"/>
      <c r="T41" s="837"/>
      <c r="U41" s="837"/>
    </row>
    <row r="42" spans="2:21" s="1" customFormat="1">
      <c r="B42" s="204" t="s">
        <v>377</v>
      </c>
      <c r="C42" s="205"/>
      <c r="D42" s="206" t="s">
        <v>486</v>
      </c>
      <c r="E42" s="205"/>
      <c r="F42" s="207">
        <f>SUM(F44:F52)</f>
        <v>15462700</v>
      </c>
      <c r="G42" s="207">
        <f t="shared" ref="G42:Q42" si="9">SUM(G44:G52)</f>
        <v>15545623</v>
      </c>
      <c r="H42" s="207">
        <f t="shared" si="9"/>
        <v>14500854</v>
      </c>
      <c r="I42" s="207">
        <f t="shared" si="9"/>
        <v>15685623</v>
      </c>
      <c r="J42" s="207">
        <f t="shared" si="9"/>
        <v>15211777</v>
      </c>
      <c r="K42" s="207">
        <f t="shared" si="9"/>
        <v>15685623</v>
      </c>
      <c r="L42" s="207">
        <f t="shared" si="9"/>
        <v>15290700</v>
      </c>
      <c r="M42" s="207">
        <f t="shared" si="9"/>
        <v>15290700</v>
      </c>
      <c r="N42" s="207">
        <f t="shared" si="9"/>
        <v>15829623</v>
      </c>
      <c r="O42" s="207">
        <f t="shared" si="9"/>
        <v>14895777</v>
      </c>
      <c r="P42" s="207">
        <f t="shared" si="9"/>
        <v>15685623</v>
      </c>
      <c r="Q42" s="207">
        <f t="shared" si="9"/>
        <v>15290700</v>
      </c>
      <c r="R42" s="208">
        <f>SUM(R44:R52)</f>
        <v>184375323</v>
      </c>
      <c r="S42" s="837"/>
      <c r="T42" s="837"/>
      <c r="U42" s="837"/>
    </row>
    <row r="43" spans="2:21" s="1" customFormat="1">
      <c r="B43" s="204" t="s">
        <v>377</v>
      </c>
      <c r="C43" s="1267"/>
      <c r="D43" s="202" t="s">
        <v>487</v>
      </c>
      <c r="E43" s="205"/>
      <c r="F43" s="207">
        <f>IFERROR(SUM(F44:F51)/F41,0)</f>
        <v>15462700</v>
      </c>
      <c r="G43" s="207">
        <f>IFERROR(SUM(G44:G51)/G41,0)</f>
        <v>15545623</v>
      </c>
      <c r="H43" s="207">
        <f t="shared" ref="H43:Q43" si="10">IFERROR(SUM(H44:H51)/H41,0)</f>
        <v>14500854</v>
      </c>
      <c r="I43" s="207">
        <f t="shared" si="10"/>
        <v>15685623</v>
      </c>
      <c r="J43" s="207">
        <f t="shared" si="10"/>
        <v>15211777</v>
      </c>
      <c r="K43" s="207">
        <f t="shared" si="10"/>
        <v>15685623</v>
      </c>
      <c r="L43" s="207">
        <f t="shared" si="10"/>
        <v>15290700</v>
      </c>
      <c r="M43" s="207">
        <f t="shared" si="10"/>
        <v>15290700</v>
      </c>
      <c r="N43" s="207">
        <f t="shared" si="10"/>
        <v>15829623</v>
      </c>
      <c r="O43" s="207">
        <f t="shared" si="10"/>
        <v>14895777</v>
      </c>
      <c r="P43" s="207">
        <f t="shared" si="10"/>
        <v>15685623</v>
      </c>
      <c r="Q43" s="207">
        <f t="shared" si="10"/>
        <v>15290700</v>
      </c>
      <c r="R43" s="208"/>
      <c r="S43" s="837"/>
      <c r="T43" s="837"/>
      <c r="U43" s="837"/>
    </row>
    <row r="44" spans="2:21" s="11" customFormat="1">
      <c r="B44" s="209" t="s">
        <v>377</v>
      </c>
      <c r="C44" s="1268">
        <v>6421002604</v>
      </c>
      <c r="D44" s="211" t="s">
        <v>488</v>
      </c>
      <c r="E44" s="211" t="s">
        <v>489</v>
      </c>
      <c r="F44" s="1330">
        <v>9540000</v>
      </c>
      <c r="G44" s="1330">
        <v>9906923</v>
      </c>
      <c r="H44" s="1330">
        <v>8806154</v>
      </c>
      <c r="I44" s="1330">
        <v>9906923</v>
      </c>
      <c r="J44" s="1330">
        <v>9173077</v>
      </c>
      <c r="K44" s="1330">
        <v>9906923</v>
      </c>
      <c r="L44" s="1330">
        <v>9540000</v>
      </c>
      <c r="M44" s="1330">
        <v>9540000</v>
      </c>
      <c r="N44" s="1330">
        <v>9906923</v>
      </c>
      <c r="O44" s="1330">
        <v>9173077</v>
      </c>
      <c r="P44" s="1330">
        <v>9906923</v>
      </c>
      <c r="Q44" s="1330">
        <v>9540000</v>
      </c>
      <c r="R44" s="217">
        <f>SUM(F44:Q44)</f>
        <v>114846923</v>
      </c>
      <c r="S44" s="18"/>
      <c r="T44" s="18"/>
      <c r="U44" s="18"/>
    </row>
    <row r="45" spans="2:21" s="11" customFormat="1">
      <c r="B45" s="209" t="s">
        <v>377</v>
      </c>
      <c r="C45" s="1268">
        <v>6421002605</v>
      </c>
      <c r="D45" s="210" t="s">
        <v>490</v>
      </c>
      <c r="E45" s="211" t="s">
        <v>491</v>
      </c>
      <c r="F45" s="1330">
        <v>755250</v>
      </c>
      <c r="G45" s="1330">
        <v>755250</v>
      </c>
      <c r="H45" s="1330">
        <v>755250</v>
      </c>
      <c r="I45" s="1330">
        <v>755250</v>
      </c>
      <c r="J45" s="1330">
        <v>755250</v>
      </c>
      <c r="K45" s="1330">
        <v>755250</v>
      </c>
      <c r="L45" s="1330">
        <v>755250</v>
      </c>
      <c r="M45" s="1330">
        <v>755250</v>
      </c>
      <c r="N45" s="1330">
        <v>755250</v>
      </c>
      <c r="O45" s="1330">
        <v>755250</v>
      </c>
      <c r="P45" s="1330">
        <v>755250</v>
      </c>
      <c r="Q45" s="1330">
        <v>755250</v>
      </c>
      <c r="R45" s="217">
        <f t="shared" ref="R45:R52" si="11">SUM(F45:Q45)</f>
        <v>9063000</v>
      </c>
      <c r="S45" s="18"/>
      <c r="T45" s="18"/>
      <c r="U45" s="18"/>
    </row>
    <row r="46" spans="2:21" s="11" customFormat="1">
      <c r="B46" s="209" t="s">
        <v>377</v>
      </c>
      <c r="C46" s="1268">
        <v>6421002802</v>
      </c>
      <c r="D46" s="211" t="s">
        <v>492</v>
      </c>
      <c r="E46" s="211" t="s">
        <v>493</v>
      </c>
      <c r="F46" s="1330">
        <v>1200000</v>
      </c>
      <c r="G46" s="1330">
        <v>1000000</v>
      </c>
      <c r="H46" s="1330">
        <v>1000000</v>
      </c>
      <c r="I46" s="1330">
        <v>1000000</v>
      </c>
      <c r="J46" s="1330">
        <v>1400000</v>
      </c>
      <c r="K46" s="1330">
        <v>1000000</v>
      </c>
      <c r="L46" s="1330">
        <v>1000000</v>
      </c>
      <c r="M46" s="1330">
        <v>1000000</v>
      </c>
      <c r="N46" s="1330">
        <v>1200000</v>
      </c>
      <c r="O46" s="1330">
        <v>1000000</v>
      </c>
      <c r="P46" s="1330">
        <v>1000000</v>
      </c>
      <c r="Q46" s="1330">
        <v>1000000</v>
      </c>
      <c r="R46" s="217">
        <f t="shared" si="11"/>
        <v>12800000</v>
      </c>
      <c r="S46" s="18"/>
      <c r="T46" s="18"/>
      <c r="U46" s="18"/>
    </row>
    <row r="47" spans="2:21" s="11" customFormat="1">
      <c r="B47" s="209" t="s">
        <v>377</v>
      </c>
      <c r="C47" s="1268">
        <v>6421002806</v>
      </c>
      <c r="D47" s="210" t="s">
        <v>494</v>
      </c>
      <c r="E47" s="211" t="s">
        <v>491</v>
      </c>
      <c r="F47" s="1330">
        <v>1025550</v>
      </c>
      <c r="G47" s="1330">
        <v>1025550</v>
      </c>
      <c r="H47" s="1330">
        <v>1025550</v>
      </c>
      <c r="I47" s="1330">
        <v>1025550</v>
      </c>
      <c r="J47" s="1330">
        <v>1025550</v>
      </c>
      <c r="K47" s="1330">
        <v>1025550</v>
      </c>
      <c r="L47" s="1330">
        <v>1025550</v>
      </c>
      <c r="M47" s="1330">
        <v>1025550</v>
      </c>
      <c r="N47" s="1330">
        <v>1025550</v>
      </c>
      <c r="O47" s="1330">
        <v>1025550</v>
      </c>
      <c r="P47" s="1330">
        <v>1025550</v>
      </c>
      <c r="Q47" s="1330">
        <v>1025550</v>
      </c>
      <c r="R47" s="217">
        <f t="shared" si="11"/>
        <v>12306600</v>
      </c>
      <c r="S47" s="18"/>
      <c r="T47" s="18"/>
      <c r="U47" s="18"/>
    </row>
    <row r="48" spans="2:21" s="11" customFormat="1">
      <c r="B48" s="209" t="s">
        <v>377</v>
      </c>
      <c r="C48" s="1268">
        <v>6421007202</v>
      </c>
      <c r="D48" s="211" t="s">
        <v>495</v>
      </c>
      <c r="E48" s="211" t="s">
        <v>493</v>
      </c>
      <c r="F48" s="1330">
        <v>0</v>
      </c>
      <c r="G48" s="1330">
        <v>0</v>
      </c>
      <c r="H48" s="1330">
        <v>0</v>
      </c>
      <c r="I48" s="1330">
        <v>0</v>
      </c>
      <c r="J48" s="1330">
        <v>0</v>
      </c>
      <c r="K48" s="1330">
        <v>0</v>
      </c>
      <c r="L48" s="1330">
        <v>0</v>
      </c>
      <c r="M48" s="1330">
        <v>0</v>
      </c>
      <c r="N48" s="1330">
        <v>0</v>
      </c>
      <c r="O48" s="1330">
        <v>0</v>
      </c>
      <c r="P48" s="1330">
        <v>0</v>
      </c>
      <c r="Q48" s="1330">
        <v>0</v>
      </c>
      <c r="R48" s="217">
        <f t="shared" si="11"/>
        <v>0</v>
      </c>
      <c r="S48" s="18"/>
      <c r="T48" s="18"/>
      <c r="U48" s="18"/>
    </row>
    <row r="49" spans="2:21" s="11" customFormat="1">
      <c r="B49" s="209" t="s">
        <v>377</v>
      </c>
      <c r="C49" s="1268">
        <v>6421003202</v>
      </c>
      <c r="D49" s="210" t="s">
        <v>496</v>
      </c>
      <c r="E49" s="211" t="s">
        <v>493</v>
      </c>
      <c r="F49" s="1330">
        <v>700000</v>
      </c>
      <c r="G49" s="1330">
        <v>616000</v>
      </c>
      <c r="H49" s="1330">
        <v>672000</v>
      </c>
      <c r="I49" s="1330">
        <v>756000</v>
      </c>
      <c r="J49" s="1330">
        <v>616000</v>
      </c>
      <c r="K49" s="1330">
        <v>756000</v>
      </c>
      <c r="L49" s="1330">
        <v>728000</v>
      </c>
      <c r="M49" s="1330">
        <v>728000</v>
      </c>
      <c r="N49" s="1330">
        <v>700000</v>
      </c>
      <c r="O49" s="1330">
        <v>700000</v>
      </c>
      <c r="P49" s="1330">
        <v>756000</v>
      </c>
      <c r="Q49" s="1330">
        <v>728000</v>
      </c>
      <c r="R49" s="217">
        <f t="shared" si="11"/>
        <v>8456000</v>
      </c>
      <c r="S49" s="18"/>
      <c r="T49" s="18"/>
      <c r="U49" s="18"/>
    </row>
    <row r="50" spans="2:21" s="11" customFormat="1">
      <c r="B50" s="209" t="s">
        <v>377</v>
      </c>
      <c r="C50" s="1268">
        <v>6421002603</v>
      </c>
      <c r="D50" s="211" t="s">
        <v>497</v>
      </c>
      <c r="E50" s="211" t="s">
        <v>491</v>
      </c>
      <c r="F50" s="1330">
        <v>0</v>
      </c>
      <c r="G50" s="1330">
        <v>0</v>
      </c>
      <c r="H50" s="1330">
        <v>0</v>
      </c>
      <c r="I50" s="1330">
        <v>0</v>
      </c>
      <c r="J50" s="1330">
        <v>0</v>
      </c>
      <c r="K50" s="1330">
        <v>0</v>
      </c>
      <c r="L50" s="1330">
        <v>0</v>
      </c>
      <c r="M50" s="1330">
        <v>0</v>
      </c>
      <c r="N50" s="1330">
        <v>0</v>
      </c>
      <c r="O50" s="1330">
        <v>0</v>
      </c>
      <c r="P50" s="1330">
        <v>0</v>
      </c>
      <c r="Q50" s="1330">
        <v>0</v>
      </c>
      <c r="R50" s="217">
        <f t="shared" si="11"/>
        <v>0</v>
      </c>
      <c r="S50" s="18"/>
      <c r="T50" s="18"/>
      <c r="U50" s="18"/>
    </row>
    <row r="51" spans="2:21" s="11" customFormat="1">
      <c r="B51" s="209" t="s">
        <v>377</v>
      </c>
      <c r="C51" s="1268">
        <v>6421003401</v>
      </c>
      <c r="D51" s="210" t="s">
        <v>498</v>
      </c>
      <c r="E51" s="211" t="s">
        <v>493</v>
      </c>
      <c r="F51" s="1330">
        <v>2241900</v>
      </c>
      <c r="G51" s="1330">
        <v>2241900</v>
      </c>
      <c r="H51" s="1330">
        <v>2241900</v>
      </c>
      <c r="I51" s="1330">
        <v>2241900</v>
      </c>
      <c r="J51" s="1330">
        <v>2241900</v>
      </c>
      <c r="K51" s="1330">
        <v>2241900</v>
      </c>
      <c r="L51" s="1330">
        <v>2241900</v>
      </c>
      <c r="M51" s="1330">
        <v>2241900</v>
      </c>
      <c r="N51" s="1330">
        <v>2241900</v>
      </c>
      <c r="O51" s="1330">
        <v>2241900</v>
      </c>
      <c r="P51" s="1330">
        <v>2241900</v>
      </c>
      <c r="Q51" s="1330">
        <v>2241900</v>
      </c>
      <c r="R51" s="217">
        <f t="shared" si="11"/>
        <v>26902800</v>
      </c>
      <c r="S51" s="18"/>
      <c r="T51" s="18"/>
      <c r="U51" s="18"/>
    </row>
    <row r="52" spans="2:21" s="11" customFormat="1">
      <c r="B52" s="213" t="s">
        <v>377</v>
      </c>
      <c r="C52" s="1269">
        <v>6421002703</v>
      </c>
      <c r="D52" s="215" t="s">
        <v>499</v>
      </c>
      <c r="E52" s="215" t="s">
        <v>491</v>
      </c>
      <c r="F52" s="1330">
        <v>0</v>
      </c>
      <c r="G52" s="1330">
        <v>0</v>
      </c>
      <c r="H52" s="1330">
        <v>0</v>
      </c>
      <c r="I52" s="1330">
        <v>0</v>
      </c>
      <c r="J52" s="1330">
        <v>0</v>
      </c>
      <c r="K52" s="1330">
        <v>0</v>
      </c>
      <c r="L52" s="1330">
        <v>0</v>
      </c>
      <c r="M52" s="1330">
        <v>0</v>
      </c>
      <c r="N52" s="1330">
        <v>0</v>
      </c>
      <c r="O52" s="1330">
        <v>0</v>
      </c>
      <c r="P52" s="1330">
        <v>0</v>
      </c>
      <c r="Q52" s="1330">
        <v>0</v>
      </c>
      <c r="R52" s="218">
        <f t="shared" si="11"/>
        <v>0</v>
      </c>
      <c r="S52" s="18"/>
      <c r="T52" s="18"/>
      <c r="U52" s="18"/>
    </row>
    <row r="53" spans="2:21" s="1" customFormat="1" outlineLevel="1">
      <c r="B53" s="200" t="s">
        <v>379</v>
      </c>
      <c r="C53" s="1270"/>
      <c r="D53" s="202" t="s">
        <v>485</v>
      </c>
      <c r="E53" s="201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837"/>
      <c r="T53" s="837"/>
      <c r="U53" s="837"/>
    </row>
    <row r="54" spans="2:21" s="1" customFormat="1" outlineLevel="1">
      <c r="B54" s="204" t="s">
        <v>379</v>
      </c>
      <c r="C54" s="1267"/>
      <c r="D54" s="206" t="s">
        <v>486</v>
      </c>
      <c r="E54" s="205"/>
      <c r="F54" s="207">
        <f t="shared" ref="F54:Q54" si="12">SUM(F56:F63)</f>
        <v>0</v>
      </c>
      <c r="G54" s="207">
        <f t="shared" si="12"/>
        <v>0</v>
      </c>
      <c r="H54" s="207">
        <f t="shared" si="12"/>
        <v>0</v>
      </c>
      <c r="I54" s="207">
        <f t="shared" si="12"/>
        <v>0</v>
      </c>
      <c r="J54" s="207">
        <f t="shared" si="12"/>
        <v>0</v>
      </c>
      <c r="K54" s="207">
        <f t="shared" si="12"/>
        <v>0</v>
      </c>
      <c r="L54" s="207">
        <f t="shared" si="12"/>
        <v>0</v>
      </c>
      <c r="M54" s="207">
        <f t="shared" si="12"/>
        <v>0</v>
      </c>
      <c r="N54" s="207">
        <f t="shared" si="12"/>
        <v>0</v>
      </c>
      <c r="O54" s="207">
        <f t="shared" si="12"/>
        <v>0</v>
      </c>
      <c r="P54" s="207">
        <f t="shared" si="12"/>
        <v>0</v>
      </c>
      <c r="Q54" s="207">
        <f t="shared" si="12"/>
        <v>0</v>
      </c>
      <c r="R54" s="208">
        <f>SUM(F54:Q54)</f>
        <v>0</v>
      </c>
      <c r="S54" s="837"/>
      <c r="T54" s="837"/>
      <c r="U54" s="837"/>
    </row>
    <row r="55" spans="2:21" s="1" customFormat="1" outlineLevel="1">
      <c r="B55" s="204" t="s">
        <v>379</v>
      </c>
      <c r="C55" s="1267"/>
      <c r="D55" s="202" t="s">
        <v>487</v>
      </c>
      <c r="E55" s="205"/>
      <c r="F55" s="207">
        <f>IFERROR(SUM(F56:F63)/F53,0)</f>
        <v>0</v>
      </c>
      <c r="G55" s="207">
        <f t="shared" ref="G55:Q55" si="13">IFERROR(SUM(G56:G63)/G53,0)</f>
        <v>0</v>
      </c>
      <c r="H55" s="207">
        <f t="shared" si="13"/>
        <v>0</v>
      </c>
      <c r="I55" s="207">
        <f t="shared" si="13"/>
        <v>0</v>
      </c>
      <c r="J55" s="207">
        <f t="shared" si="13"/>
        <v>0</v>
      </c>
      <c r="K55" s="207">
        <f t="shared" si="13"/>
        <v>0</v>
      </c>
      <c r="L55" s="207">
        <f t="shared" si="13"/>
        <v>0</v>
      </c>
      <c r="M55" s="207">
        <f t="shared" si="13"/>
        <v>0</v>
      </c>
      <c r="N55" s="207">
        <f t="shared" si="13"/>
        <v>0</v>
      </c>
      <c r="O55" s="207">
        <f t="shared" si="13"/>
        <v>0</v>
      </c>
      <c r="P55" s="207">
        <f t="shared" si="13"/>
        <v>0</v>
      </c>
      <c r="Q55" s="207">
        <f t="shared" si="13"/>
        <v>0</v>
      </c>
      <c r="R55" s="208"/>
      <c r="S55" s="837"/>
      <c r="T55" s="837"/>
      <c r="U55" s="837"/>
    </row>
    <row r="56" spans="2:21" s="11" customFormat="1" outlineLevel="1">
      <c r="B56" s="209" t="s">
        <v>379</v>
      </c>
      <c r="C56" s="1268">
        <v>6421002604</v>
      </c>
      <c r="D56" s="211" t="s">
        <v>488</v>
      </c>
      <c r="E56" s="211" t="s">
        <v>489</v>
      </c>
      <c r="F56" s="1366"/>
      <c r="G56" s="1366"/>
      <c r="H56" s="1366"/>
      <c r="I56" s="1366"/>
      <c r="J56" s="1366"/>
      <c r="K56" s="1366"/>
      <c r="L56" s="1366"/>
      <c r="M56" s="1366"/>
      <c r="N56" s="1366"/>
      <c r="O56" s="1366"/>
      <c r="P56" s="1366"/>
      <c r="Q56" s="1366"/>
      <c r="R56" s="217">
        <f>SUM(F56:Q56)</f>
        <v>0</v>
      </c>
      <c r="S56" s="18"/>
      <c r="T56" s="18"/>
      <c r="U56" s="18"/>
    </row>
    <row r="57" spans="2:21" s="11" customFormat="1" outlineLevel="1">
      <c r="B57" s="209" t="s">
        <v>379</v>
      </c>
      <c r="C57" s="1268">
        <v>6421002605</v>
      </c>
      <c r="D57" s="210" t="s">
        <v>490</v>
      </c>
      <c r="E57" s="211" t="s">
        <v>491</v>
      </c>
      <c r="F57" s="1366"/>
      <c r="G57" s="1366"/>
      <c r="H57" s="1366"/>
      <c r="I57" s="1366"/>
      <c r="J57" s="1366"/>
      <c r="K57" s="1366"/>
      <c r="L57" s="1366"/>
      <c r="M57" s="1366"/>
      <c r="N57" s="1366"/>
      <c r="O57" s="1366"/>
      <c r="P57" s="1366"/>
      <c r="Q57" s="1366"/>
      <c r="R57" s="217">
        <f t="shared" ref="R57:R64" si="14">SUM(F57:Q57)</f>
        <v>0</v>
      </c>
      <c r="S57" s="18"/>
      <c r="T57" s="18"/>
      <c r="U57" s="18"/>
    </row>
    <row r="58" spans="2:21" s="11" customFormat="1" outlineLevel="1">
      <c r="B58" s="209" t="s">
        <v>379</v>
      </c>
      <c r="C58" s="1268">
        <v>6421002802</v>
      </c>
      <c r="D58" s="211" t="s">
        <v>492</v>
      </c>
      <c r="E58" s="211" t="s">
        <v>493</v>
      </c>
      <c r="F58" s="1366"/>
      <c r="G58" s="1366"/>
      <c r="H58" s="1366"/>
      <c r="I58" s="1366"/>
      <c r="J58" s="1366"/>
      <c r="K58" s="1366"/>
      <c r="L58" s="1366"/>
      <c r="M58" s="1366"/>
      <c r="N58" s="1366"/>
      <c r="O58" s="1366"/>
      <c r="P58" s="1366"/>
      <c r="Q58" s="1366"/>
      <c r="R58" s="217">
        <f t="shared" si="14"/>
        <v>0</v>
      </c>
      <c r="S58" s="18"/>
      <c r="T58" s="18"/>
      <c r="U58" s="18"/>
    </row>
    <row r="59" spans="2:21" s="11" customFormat="1" outlineLevel="1">
      <c r="B59" s="209" t="s">
        <v>379</v>
      </c>
      <c r="C59" s="1268">
        <v>6421002806</v>
      </c>
      <c r="D59" s="210" t="s">
        <v>494</v>
      </c>
      <c r="E59" s="211" t="s">
        <v>491</v>
      </c>
      <c r="F59" s="1366"/>
      <c r="G59" s="1366"/>
      <c r="H59" s="1366"/>
      <c r="I59" s="1366"/>
      <c r="J59" s="1366"/>
      <c r="K59" s="1366"/>
      <c r="L59" s="1366"/>
      <c r="M59" s="1366"/>
      <c r="N59" s="1366"/>
      <c r="O59" s="1366"/>
      <c r="P59" s="1366"/>
      <c r="Q59" s="1366"/>
      <c r="R59" s="217">
        <f t="shared" si="14"/>
        <v>0</v>
      </c>
      <c r="S59" s="18"/>
      <c r="T59" s="18"/>
      <c r="U59" s="18"/>
    </row>
    <row r="60" spans="2:21" s="11" customFormat="1" outlineLevel="1">
      <c r="B60" s="209" t="s">
        <v>379</v>
      </c>
      <c r="C60" s="1268">
        <v>6421007202</v>
      </c>
      <c r="D60" s="211" t="s">
        <v>495</v>
      </c>
      <c r="E60" s="211" t="s">
        <v>493</v>
      </c>
      <c r="F60" s="1366"/>
      <c r="G60" s="1366"/>
      <c r="H60" s="1366"/>
      <c r="I60" s="1366"/>
      <c r="J60" s="1366"/>
      <c r="K60" s="1366"/>
      <c r="L60" s="1366"/>
      <c r="M60" s="1366"/>
      <c r="N60" s="1366"/>
      <c r="O60" s="1366"/>
      <c r="P60" s="1366"/>
      <c r="Q60" s="1366"/>
      <c r="R60" s="217">
        <f t="shared" si="14"/>
        <v>0</v>
      </c>
      <c r="S60" s="18"/>
      <c r="T60" s="18"/>
      <c r="U60" s="18"/>
    </row>
    <row r="61" spans="2:21" s="11" customFormat="1" outlineLevel="1">
      <c r="B61" s="209" t="s">
        <v>379</v>
      </c>
      <c r="C61" s="1268">
        <v>6421003202</v>
      </c>
      <c r="D61" s="210" t="s">
        <v>496</v>
      </c>
      <c r="E61" s="211" t="s">
        <v>493</v>
      </c>
      <c r="F61" s="1366"/>
      <c r="G61" s="1366"/>
      <c r="H61" s="1366"/>
      <c r="I61" s="1366"/>
      <c r="J61" s="1366"/>
      <c r="K61" s="1366"/>
      <c r="L61" s="1366"/>
      <c r="M61" s="1366"/>
      <c r="N61" s="1366"/>
      <c r="O61" s="1366"/>
      <c r="P61" s="1366"/>
      <c r="Q61" s="1366"/>
      <c r="R61" s="217">
        <f t="shared" si="14"/>
        <v>0</v>
      </c>
      <c r="S61" s="18"/>
      <c r="T61" s="18"/>
      <c r="U61" s="18"/>
    </row>
    <row r="62" spans="2:21" s="11" customFormat="1" outlineLevel="1">
      <c r="B62" s="209" t="s">
        <v>379</v>
      </c>
      <c r="C62" s="1268">
        <v>6421002603</v>
      </c>
      <c r="D62" s="211" t="s">
        <v>497</v>
      </c>
      <c r="E62" s="211" t="s">
        <v>491</v>
      </c>
      <c r="F62" s="1366"/>
      <c r="G62" s="1366"/>
      <c r="H62" s="1366"/>
      <c r="I62" s="1366"/>
      <c r="J62" s="1366"/>
      <c r="K62" s="1366"/>
      <c r="L62" s="1366"/>
      <c r="M62" s="1366"/>
      <c r="N62" s="1366"/>
      <c r="O62" s="1366"/>
      <c r="P62" s="1366"/>
      <c r="Q62" s="1366"/>
      <c r="R62" s="217">
        <f t="shared" si="14"/>
        <v>0</v>
      </c>
      <c r="S62" s="18"/>
      <c r="T62" s="18"/>
      <c r="U62" s="18"/>
    </row>
    <row r="63" spans="2:21" s="11" customFormat="1" outlineLevel="1">
      <c r="B63" s="209" t="s">
        <v>379</v>
      </c>
      <c r="C63" s="1268">
        <v>6421003401</v>
      </c>
      <c r="D63" s="210" t="s">
        <v>498</v>
      </c>
      <c r="E63" s="211" t="s">
        <v>493</v>
      </c>
      <c r="F63" s="1366"/>
      <c r="G63" s="1366"/>
      <c r="H63" s="1366"/>
      <c r="I63" s="1366"/>
      <c r="J63" s="1366"/>
      <c r="K63" s="1366"/>
      <c r="L63" s="1366"/>
      <c r="M63" s="1366"/>
      <c r="N63" s="1366"/>
      <c r="O63" s="1366"/>
      <c r="P63" s="1366"/>
      <c r="Q63" s="1366"/>
      <c r="R63" s="217">
        <f t="shared" si="14"/>
        <v>0</v>
      </c>
      <c r="S63" s="18"/>
      <c r="T63" s="18"/>
      <c r="U63" s="18"/>
    </row>
    <row r="64" spans="2:21" s="11" customFormat="1" outlineLevel="1">
      <c r="B64" s="213" t="s">
        <v>379</v>
      </c>
      <c r="C64" s="1269">
        <v>6421002703</v>
      </c>
      <c r="D64" s="215" t="s">
        <v>499</v>
      </c>
      <c r="E64" s="215" t="s">
        <v>491</v>
      </c>
      <c r="F64" s="1366"/>
      <c r="G64" s="1366"/>
      <c r="H64" s="1366"/>
      <c r="I64" s="1366"/>
      <c r="J64" s="1366"/>
      <c r="K64" s="1366"/>
      <c r="L64" s="1366"/>
      <c r="M64" s="1366"/>
      <c r="N64" s="1366"/>
      <c r="O64" s="1366"/>
      <c r="P64" s="1366"/>
      <c r="Q64" s="1366"/>
      <c r="R64" s="218">
        <f t="shared" si="14"/>
        <v>0</v>
      </c>
      <c r="S64" s="18"/>
      <c r="T64" s="18"/>
      <c r="U64" s="18"/>
    </row>
    <row r="65" spans="2:21" s="1" customFormat="1" outlineLevel="1">
      <c r="B65" s="200" t="s">
        <v>381</v>
      </c>
      <c r="C65" s="1270"/>
      <c r="D65" s="202" t="s">
        <v>485</v>
      </c>
      <c r="E65" s="201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837"/>
      <c r="T65" s="837"/>
      <c r="U65" s="837"/>
    </row>
    <row r="66" spans="2:21" s="1" customFormat="1" outlineLevel="1">
      <c r="B66" s="204" t="s">
        <v>381</v>
      </c>
      <c r="C66" s="1267"/>
      <c r="D66" s="206" t="s">
        <v>486</v>
      </c>
      <c r="E66" s="205"/>
      <c r="F66" s="207">
        <f t="shared" ref="F66:Q66" si="15">SUM(F68:F75)</f>
        <v>0</v>
      </c>
      <c r="G66" s="207">
        <f t="shared" si="15"/>
        <v>0</v>
      </c>
      <c r="H66" s="207">
        <f t="shared" si="15"/>
        <v>0</v>
      </c>
      <c r="I66" s="207">
        <f t="shared" si="15"/>
        <v>0</v>
      </c>
      <c r="J66" s="207">
        <f t="shared" si="15"/>
        <v>0</v>
      </c>
      <c r="K66" s="207">
        <f t="shared" si="15"/>
        <v>0</v>
      </c>
      <c r="L66" s="207">
        <f t="shared" si="15"/>
        <v>0</v>
      </c>
      <c r="M66" s="207">
        <f t="shared" si="15"/>
        <v>0</v>
      </c>
      <c r="N66" s="207">
        <f t="shared" si="15"/>
        <v>0</v>
      </c>
      <c r="O66" s="207">
        <f t="shared" si="15"/>
        <v>0</v>
      </c>
      <c r="P66" s="207">
        <f t="shared" si="15"/>
        <v>0</v>
      </c>
      <c r="Q66" s="207">
        <f t="shared" si="15"/>
        <v>0</v>
      </c>
      <c r="R66" s="208">
        <f>SUM(F66:Q66)</f>
        <v>0</v>
      </c>
      <c r="S66" s="837"/>
      <c r="T66" s="837"/>
      <c r="U66" s="837"/>
    </row>
    <row r="67" spans="2:21" s="1" customFormat="1" outlineLevel="1">
      <c r="B67" s="204" t="s">
        <v>381</v>
      </c>
      <c r="C67" s="1267"/>
      <c r="D67" s="202" t="s">
        <v>487</v>
      </c>
      <c r="E67" s="205"/>
      <c r="F67" s="207">
        <f>IFERROR(SUM(F68:F75)/F65,0)</f>
        <v>0</v>
      </c>
      <c r="G67" s="207">
        <f>IFERROR(SUM(G68:G75)/G65,0)</f>
        <v>0</v>
      </c>
      <c r="H67" s="207">
        <f t="shared" ref="H67:Q67" si="16">IFERROR(SUM(H68:H75)/H65,0)</f>
        <v>0</v>
      </c>
      <c r="I67" s="207">
        <f t="shared" si="16"/>
        <v>0</v>
      </c>
      <c r="J67" s="207">
        <f t="shared" si="16"/>
        <v>0</v>
      </c>
      <c r="K67" s="207">
        <f t="shared" si="16"/>
        <v>0</v>
      </c>
      <c r="L67" s="207">
        <f t="shared" si="16"/>
        <v>0</v>
      </c>
      <c r="M67" s="207">
        <f t="shared" si="16"/>
        <v>0</v>
      </c>
      <c r="N67" s="207">
        <f t="shared" si="16"/>
        <v>0</v>
      </c>
      <c r="O67" s="207">
        <f t="shared" si="16"/>
        <v>0</v>
      </c>
      <c r="P67" s="207">
        <f t="shared" si="16"/>
        <v>0</v>
      </c>
      <c r="Q67" s="207">
        <f t="shared" si="16"/>
        <v>0</v>
      </c>
      <c r="R67" s="208"/>
      <c r="S67" s="837"/>
      <c r="T67" s="837"/>
      <c r="U67" s="837"/>
    </row>
    <row r="68" spans="2:21" s="11" customFormat="1" outlineLevel="1">
      <c r="B68" s="209" t="s">
        <v>381</v>
      </c>
      <c r="C68" s="1268">
        <v>6421002604</v>
      </c>
      <c r="D68" s="211" t="s">
        <v>488</v>
      </c>
      <c r="E68" s="211" t="s">
        <v>489</v>
      </c>
      <c r="F68" s="1366"/>
      <c r="G68" s="1366"/>
      <c r="H68" s="1366"/>
      <c r="I68" s="1366"/>
      <c r="J68" s="1366"/>
      <c r="K68" s="1366"/>
      <c r="L68" s="1366"/>
      <c r="M68" s="1366"/>
      <c r="N68" s="1366"/>
      <c r="O68" s="1366"/>
      <c r="P68" s="1366"/>
      <c r="Q68" s="1366"/>
      <c r="R68" s="217">
        <f>SUM(F68:Q68)</f>
        <v>0</v>
      </c>
      <c r="S68" s="18"/>
      <c r="T68" s="18"/>
      <c r="U68" s="18"/>
    </row>
    <row r="69" spans="2:21" s="11" customFormat="1" outlineLevel="1">
      <c r="B69" s="209" t="s">
        <v>381</v>
      </c>
      <c r="C69" s="1268">
        <v>6421002605</v>
      </c>
      <c r="D69" s="210" t="s">
        <v>490</v>
      </c>
      <c r="E69" s="211" t="s">
        <v>491</v>
      </c>
      <c r="F69" s="1366"/>
      <c r="G69" s="1366"/>
      <c r="H69" s="1366"/>
      <c r="I69" s="1366"/>
      <c r="J69" s="1366"/>
      <c r="K69" s="1366"/>
      <c r="L69" s="1366"/>
      <c r="M69" s="1366"/>
      <c r="N69" s="1366"/>
      <c r="O69" s="1366"/>
      <c r="P69" s="1366"/>
      <c r="Q69" s="1366"/>
      <c r="R69" s="217">
        <f t="shared" ref="R69:R76" si="17">SUM(F69:Q69)</f>
        <v>0</v>
      </c>
      <c r="S69" s="18"/>
      <c r="T69" s="18"/>
      <c r="U69" s="18"/>
    </row>
    <row r="70" spans="2:21" s="11" customFormat="1" outlineLevel="1">
      <c r="B70" s="209" t="s">
        <v>381</v>
      </c>
      <c r="C70" s="1268">
        <v>6421002802</v>
      </c>
      <c r="D70" s="211" t="s">
        <v>492</v>
      </c>
      <c r="E70" s="211" t="s">
        <v>493</v>
      </c>
      <c r="F70" s="1366"/>
      <c r="G70" s="1366"/>
      <c r="H70" s="1366"/>
      <c r="I70" s="1366"/>
      <c r="J70" s="1366"/>
      <c r="K70" s="1366"/>
      <c r="L70" s="1366"/>
      <c r="M70" s="1366"/>
      <c r="N70" s="1366"/>
      <c r="O70" s="1366"/>
      <c r="P70" s="1366"/>
      <c r="Q70" s="1366"/>
      <c r="R70" s="217">
        <f t="shared" si="17"/>
        <v>0</v>
      </c>
      <c r="S70" s="18"/>
      <c r="T70" s="18"/>
      <c r="U70" s="18"/>
    </row>
    <row r="71" spans="2:21" s="11" customFormat="1" outlineLevel="1">
      <c r="B71" s="209" t="s">
        <v>381</v>
      </c>
      <c r="C71" s="1268">
        <v>6421002806</v>
      </c>
      <c r="D71" s="210" t="s">
        <v>494</v>
      </c>
      <c r="E71" s="211" t="s">
        <v>491</v>
      </c>
      <c r="F71" s="1366"/>
      <c r="G71" s="1366"/>
      <c r="H71" s="1366"/>
      <c r="I71" s="1366"/>
      <c r="J71" s="1366"/>
      <c r="K71" s="1366"/>
      <c r="L71" s="1366"/>
      <c r="M71" s="1366"/>
      <c r="N71" s="1366"/>
      <c r="O71" s="1366"/>
      <c r="P71" s="1366"/>
      <c r="Q71" s="1366"/>
      <c r="R71" s="217">
        <f t="shared" si="17"/>
        <v>0</v>
      </c>
      <c r="S71" s="18"/>
      <c r="T71" s="18"/>
      <c r="U71" s="18"/>
    </row>
    <row r="72" spans="2:21" s="11" customFormat="1" outlineLevel="1">
      <c r="B72" s="209" t="s">
        <v>381</v>
      </c>
      <c r="C72" s="1268">
        <v>6421007202</v>
      </c>
      <c r="D72" s="211" t="s">
        <v>495</v>
      </c>
      <c r="E72" s="211" t="s">
        <v>493</v>
      </c>
      <c r="F72" s="1366"/>
      <c r="G72" s="1366"/>
      <c r="H72" s="1366"/>
      <c r="I72" s="1366"/>
      <c r="J72" s="1366"/>
      <c r="K72" s="1366"/>
      <c r="L72" s="1366"/>
      <c r="M72" s="1366"/>
      <c r="N72" s="1366"/>
      <c r="O72" s="1366"/>
      <c r="P72" s="1366"/>
      <c r="Q72" s="1366"/>
      <c r="R72" s="217">
        <f t="shared" si="17"/>
        <v>0</v>
      </c>
      <c r="S72" s="18"/>
      <c r="T72" s="18"/>
      <c r="U72" s="18"/>
    </row>
    <row r="73" spans="2:21" s="11" customFormat="1" outlineLevel="1">
      <c r="B73" s="209" t="s">
        <v>381</v>
      </c>
      <c r="C73" s="1268">
        <v>6421003202</v>
      </c>
      <c r="D73" s="210" t="s">
        <v>496</v>
      </c>
      <c r="E73" s="211" t="s">
        <v>493</v>
      </c>
      <c r="F73" s="1366"/>
      <c r="G73" s="1366"/>
      <c r="H73" s="1366"/>
      <c r="I73" s="1366"/>
      <c r="J73" s="1366"/>
      <c r="K73" s="1366"/>
      <c r="L73" s="1366"/>
      <c r="M73" s="1366"/>
      <c r="N73" s="1366"/>
      <c r="O73" s="1366"/>
      <c r="P73" s="1366"/>
      <c r="Q73" s="1366"/>
      <c r="R73" s="217">
        <f t="shared" si="17"/>
        <v>0</v>
      </c>
      <c r="S73" s="18"/>
      <c r="T73" s="18"/>
      <c r="U73" s="18"/>
    </row>
    <row r="74" spans="2:21" s="11" customFormat="1" outlineLevel="1">
      <c r="B74" s="209" t="s">
        <v>381</v>
      </c>
      <c r="C74" s="1268">
        <v>6421002603</v>
      </c>
      <c r="D74" s="211" t="s">
        <v>497</v>
      </c>
      <c r="E74" s="211" t="s">
        <v>491</v>
      </c>
      <c r="F74" s="1366"/>
      <c r="G74" s="1366"/>
      <c r="H74" s="1366"/>
      <c r="I74" s="1366"/>
      <c r="J74" s="1366"/>
      <c r="K74" s="1366"/>
      <c r="L74" s="1366"/>
      <c r="M74" s="1366"/>
      <c r="N74" s="1366"/>
      <c r="O74" s="1366"/>
      <c r="P74" s="1366"/>
      <c r="Q74" s="1366"/>
      <c r="R74" s="217">
        <f t="shared" si="17"/>
        <v>0</v>
      </c>
      <c r="S74" s="18"/>
      <c r="T74" s="18"/>
      <c r="U74" s="18"/>
    </row>
    <row r="75" spans="2:21" s="11" customFormat="1" outlineLevel="1">
      <c r="B75" s="209" t="s">
        <v>381</v>
      </c>
      <c r="C75" s="1268">
        <v>6421003401</v>
      </c>
      <c r="D75" s="210" t="s">
        <v>498</v>
      </c>
      <c r="E75" s="211" t="s">
        <v>493</v>
      </c>
      <c r="F75" s="1366"/>
      <c r="G75" s="1366"/>
      <c r="H75" s="1366"/>
      <c r="I75" s="1366"/>
      <c r="J75" s="1366"/>
      <c r="K75" s="1366"/>
      <c r="L75" s="1366"/>
      <c r="M75" s="1366"/>
      <c r="N75" s="1366"/>
      <c r="O75" s="1366"/>
      <c r="P75" s="1366"/>
      <c r="Q75" s="1366"/>
      <c r="R75" s="217">
        <f t="shared" si="17"/>
        <v>0</v>
      </c>
      <c r="S75" s="18"/>
      <c r="T75" s="18"/>
      <c r="U75" s="18"/>
    </row>
    <row r="76" spans="2:21" s="11" customFormat="1" outlineLevel="1">
      <c r="B76" s="213" t="s">
        <v>381</v>
      </c>
      <c r="C76" s="1269">
        <v>6421002703</v>
      </c>
      <c r="D76" s="215" t="s">
        <v>499</v>
      </c>
      <c r="E76" s="215" t="s">
        <v>491</v>
      </c>
      <c r="F76" s="1366"/>
      <c r="G76" s="1366"/>
      <c r="H76" s="1366"/>
      <c r="I76" s="1366"/>
      <c r="J76" s="1366"/>
      <c r="K76" s="1366"/>
      <c r="L76" s="1366"/>
      <c r="M76" s="1366"/>
      <c r="N76" s="1366"/>
      <c r="O76" s="1366"/>
      <c r="P76" s="1366"/>
      <c r="Q76" s="1366"/>
      <c r="R76" s="218">
        <f t="shared" si="17"/>
        <v>0</v>
      </c>
      <c r="S76" s="18"/>
      <c r="T76" s="18"/>
      <c r="U76" s="18"/>
    </row>
    <row r="77" spans="2:21" s="1" customFormat="1">
      <c r="B77" s="200" t="s">
        <v>384</v>
      </c>
      <c r="C77" s="1270"/>
      <c r="D77" s="202" t="s">
        <v>485</v>
      </c>
      <c r="E77" s="201"/>
      <c r="F77" s="203">
        <f>'[27]Dinh bien_HCNS'!F27</f>
        <v>5</v>
      </c>
      <c r="G77" s="203">
        <f>'[27]Dinh bien_HCNS'!G27</f>
        <v>5</v>
      </c>
      <c r="H77" s="203">
        <f>'[27]Dinh bien_HCNS'!H27</f>
        <v>5</v>
      </c>
      <c r="I77" s="203">
        <f>'[27]Dinh bien_HCNS'!I27</f>
        <v>5</v>
      </c>
      <c r="J77" s="203">
        <f>'[27]Dinh bien_HCNS'!J27</f>
        <v>5</v>
      </c>
      <c r="K77" s="203">
        <f>'[27]Dinh bien_HCNS'!K27</f>
        <v>5</v>
      </c>
      <c r="L77" s="203">
        <f>'[27]Dinh bien_HCNS'!L27</f>
        <v>5</v>
      </c>
      <c r="M77" s="203">
        <f>'[27]Dinh bien_HCNS'!M27</f>
        <v>5</v>
      </c>
      <c r="N77" s="203">
        <f>'[27]Dinh bien_HCNS'!N27</f>
        <v>5</v>
      </c>
      <c r="O77" s="203">
        <f>'[27]Dinh bien_HCNS'!O27</f>
        <v>5</v>
      </c>
      <c r="P77" s="203">
        <f>'[27]Dinh bien_HCNS'!P27</f>
        <v>5</v>
      </c>
      <c r="Q77" s="203">
        <f>'[27]Dinh bien_HCNS'!Q27</f>
        <v>5</v>
      </c>
      <c r="R77" s="203"/>
      <c r="S77" s="837"/>
      <c r="T77" s="837"/>
      <c r="U77" s="837"/>
    </row>
    <row r="78" spans="2:21" s="1" customFormat="1">
      <c r="B78" s="204" t="s">
        <v>384</v>
      </c>
      <c r="C78" s="1267"/>
      <c r="D78" s="206" t="s">
        <v>486</v>
      </c>
      <c r="E78" s="205"/>
      <c r="F78" s="207">
        <f t="shared" ref="F78:Q78" si="18">SUM(F80:F87)</f>
        <v>70169394</v>
      </c>
      <c r="G78" s="207">
        <f t="shared" si="18"/>
        <v>66415548</v>
      </c>
      <c r="H78" s="207">
        <f t="shared" si="18"/>
        <v>66473086</v>
      </c>
      <c r="I78" s="207">
        <f t="shared" si="18"/>
        <v>70525548</v>
      </c>
      <c r="J78" s="207">
        <f t="shared" si="18"/>
        <v>68991240</v>
      </c>
      <c r="K78" s="207">
        <f t="shared" si="18"/>
        <v>70830548</v>
      </c>
      <c r="L78" s="207">
        <f t="shared" si="18"/>
        <v>69886394</v>
      </c>
      <c r="M78" s="207">
        <f t="shared" si="18"/>
        <v>69886394</v>
      </c>
      <c r="N78" s="207">
        <f t="shared" si="18"/>
        <v>70596548</v>
      </c>
      <c r="O78" s="207">
        <f t="shared" si="18"/>
        <v>68332240</v>
      </c>
      <c r="P78" s="207">
        <f t="shared" si="18"/>
        <v>71135548</v>
      </c>
      <c r="Q78" s="207">
        <f t="shared" si="18"/>
        <v>69581394</v>
      </c>
      <c r="R78" s="208">
        <f>SUM(F78:Q78)</f>
        <v>832823882</v>
      </c>
      <c r="S78" s="837"/>
      <c r="T78" s="837"/>
      <c r="U78" s="837"/>
    </row>
    <row r="79" spans="2:21" s="1" customFormat="1">
      <c r="B79" s="204" t="s">
        <v>384</v>
      </c>
      <c r="C79" s="1267"/>
      <c r="D79" s="202" t="s">
        <v>487</v>
      </c>
      <c r="E79" s="205"/>
      <c r="F79" s="207">
        <f>IFERROR(SUM(F80:F87)/F77,0)</f>
        <v>14033878.800000001</v>
      </c>
      <c r="G79" s="207">
        <f>IFERROR(SUM(G80:G87)/G77,0)</f>
        <v>13283109.6</v>
      </c>
      <c r="H79" s="207">
        <f t="shared" ref="H79:Q79" si="19">IFERROR(SUM(H80:H87)/H77,0)</f>
        <v>13294617.199999999</v>
      </c>
      <c r="I79" s="207">
        <f t="shared" si="19"/>
        <v>14105109.6</v>
      </c>
      <c r="J79" s="207">
        <f t="shared" si="19"/>
        <v>13798248</v>
      </c>
      <c r="K79" s="207">
        <f t="shared" si="19"/>
        <v>14166109.6</v>
      </c>
      <c r="L79" s="207">
        <f t="shared" si="19"/>
        <v>13977278.800000001</v>
      </c>
      <c r="M79" s="207">
        <f t="shared" si="19"/>
        <v>13977278.800000001</v>
      </c>
      <c r="N79" s="207">
        <f t="shared" si="19"/>
        <v>14119309.6</v>
      </c>
      <c r="O79" s="207">
        <f t="shared" si="19"/>
        <v>13666448</v>
      </c>
      <c r="P79" s="207">
        <f t="shared" si="19"/>
        <v>14227109.6</v>
      </c>
      <c r="Q79" s="207">
        <f t="shared" si="19"/>
        <v>13916278.800000001</v>
      </c>
      <c r="R79" s="208"/>
      <c r="S79" s="837"/>
      <c r="T79" s="837"/>
      <c r="U79" s="837"/>
    </row>
    <row r="80" spans="2:21" s="11" customFormat="1">
      <c r="B80" s="209" t="s">
        <v>384</v>
      </c>
      <c r="C80" s="1268">
        <v>6421002604</v>
      </c>
      <c r="D80" s="211" t="s">
        <v>488</v>
      </c>
      <c r="E80" s="211" t="s">
        <v>489</v>
      </c>
      <c r="F80" s="1330">
        <v>42176000</v>
      </c>
      <c r="G80" s="1330">
        <v>40158154</v>
      </c>
      <c r="H80" s="1330">
        <v>39491692</v>
      </c>
      <c r="I80" s="1330">
        <v>42958154</v>
      </c>
      <c r="J80" s="1330">
        <v>40833846</v>
      </c>
      <c r="K80" s="1330">
        <v>43238154</v>
      </c>
      <c r="L80" s="1330">
        <v>42456000</v>
      </c>
      <c r="M80" s="1330">
        <v>42456000</v>
      </c>
      <c r="N80" s="1330">
        <v>42678154</v>
      </c>
      <c r="O80" s="1330">
        <v>41113846</v>
      </c>
      <c r="P80" s="1330">
        <v>43518154</v>
      </c>
      <c r="Q80" s="1330">
        <v>42176000</v>
      </c>
      <c r="R80" s="217">
        <f>SUM(F80:Q80)</f>
        <v>503254154</v>
      </c>
      <c r="S80" s="18"/>
      <c r="T80" s="18"/>
      <c r="U80" s="18"/>
    </row>
    <row r="81" spans="2:21" s="11" customFormat="1">
      <c r="B81" s="209" t="s">
        <v>384</v>
      </c>
      <c r="C81" s="1268">
        <v>6421002605</v>
      </c>
      <c r="D81" s="210" t="s">
        <v>490</v>
      </c>
      <c r="E81" s="211" t="s">
        <v>491</v>
      </c>
      <c r="F81" s="1330">
        <v>2762601</v>
      </c>
      <c r="G81" s="1330">
        <v>2762601</v>
      </c>
      <c r="H81" s="1330">
        <v>2762601</v>
      </c>
      <c r="I81" s="1330">
        <v>2762601</v>
      </c>
      <c r="J81" s="1330">
        <v>2762601</v>
      </c>
      <c r="K81" s="1330">
        <v>2762601</v>
      </c>
      <c r="L81" s="1330">
        <v>2762601</v>
      </c>
      <c r="M81" s="1330">
        <v>2762601</v>
      </c>
      <c r="N81" s="1330">
        <v>2762601</v>
      </c>
      <c r="O81" s="1330">
        <v>2762601</v>
      </c>
      <c r="P81" s="1330">
        <v>2762601</v>
      </c>
      <c r="Q81" s="1330">
        <v>2762601</v>
      </c>
      <c r="R81" s="217">
        <f t="shared" ref="R81:R88" si="20">SUM(F81:Q81)</f>
        <v>33151212</v>
      </c>
      <c r="S81" s="18"/>
      <c r="T81" s="18"/>
      <c r="U81" s="18"/>
    </row>
    <row r="82" spans="2:21" s="11" customFormat="1">
      <c r="B82" s="209" t="s">
        <v>384</v>
      </c>
      <c r="C82" s="1268">
        <v>6421002802</v>
      </c>
      <c r="D82" s="211" t="s">
        <v>492</v>
      </c>
      <c r="E82" s="211" t="s">
        <v>493</v>
      </c>
      <c r="F82" s="1330">
        <v>4975000</v>
      </c>
      <c r="G82" s="1330">
        <v>4175000</v>
      </c>
      <c r="H82" s="1330">
        <v>4175000</v>
      </c>
      <c r="I82" s="1330">
        <v>4175000</v>
      </c>
      <c r="J82" s="1330">
        <v>5775000</v>
      </c>
      <c r="K82" s="1330">
        <v>4175000</v>
      </c>
      <c r="L82" s="1330">
        <v>4175000</v>
      </c>
      <c r="M82" s="1330">
        <v>4175000</v>
      </c>
      <c r="N82" s="1330">
        <v>4975000</v>
      </c>
      <c r="O82" s="1330">
        <v>4175000</v>
      </c>
      <c r="P82" s="1330">
        <v>4175000</v>
      </c>
      <c r="Q82" s="1330">
        <v>4175000</v>
      </c>
      <c r="R82" s="217">
        <f t="shared" si="20"/>
        <v>53300000</v>
      </c>
      <c r="S82" s="18"/>
      <c r="T82" s="18"/>
      <c r="U82" s="18"/>
    </row>
    <row r="83" spans="2:21" s="11" customFormat="1">
      <c r="B83" s="209" t="s">
        <v>384</v>
      </c>
      <c r="C83" s="1268">
        <v>6421002806</v>
      </c>
      <c r="D83" s="210" t="s">
        <v>494</v>
      </c>
      <c r="E83" s="211" t="s">
        <v>491</v>
      </c>
      <c r="F83" s="1330">
        <v>3751321</v>
      </c>
      <c r="G83" s="1330">
        <v>3751321</v>
      </c>
      <c r="H83" s="1330">
        <v>3751321</v>
      </c>
      <c r="I83" s="1330">
        <v>3751321</v>
      </c>
      <c r="J83" s="1330">
        <v>3751321</v>
      </c>
      <c r="K83" s="1330">
        <v>3751321</v>
      </c>
      <c r="L83" s="1330">
        <v>3751321</v>
      </c>
      <c r="M83" s="1330">
        <v>3751321</v>
      </c>
      <c r="N83" s="1330">
        <v>3751321</v>
      </c>
      <c r="O83" s="1330">
        <v>3751321</v>
      </c>
      <c r="P83" s="1330">
        <v>3751321</v>
      </c>
      <c r="Q83" s="1330">
        <v>3751321</v>
      </c>
      <c r="R83" s="217">
        <f t="shared" si="20"/>
        <v>45015852</v>
      </c>
      <c r="S83" s="18"/>
      <c r="T83" s="18"/>
      <c r="U83" s="18"/>
    </row>
    <row r="84" spans="2:21" s="11" customFormat="1">
      <c r="B84" s="209" t="s">
        <v>384</v>
      </c>
      <c r="C84" s="1268">
        <v>6421007202</v>
      </c>
      <c r="D84" s="211" t="s">
        <v>495</v>
      </c>
      <c r="E84" s="211" t="s">
        <v>493</v>
      </c>
      <c r="F84" s="1330">
        <v>227212</v>
      </c>
      <c r="G84" s="1330">
        <v>227212</v>
      </c>
      <c r="H84" s="1330">
        <v>227212</v>
      </c>
      <c r="I84" s="1330">
        <v>227212</v>
      </c>
      <c r="J84" s="1330">
        <v>227212</v>
      </c>
      <c r="K84" s="1330">
        <v>227212</v>
      </c>
      <c r="L84" s="1330">
        <v>227212</v>
      </c>
      <c r="M84" s="1330">
        <v>227212</v>
      </c>
      <c r="N84" s="1330">
        <v>227212</v>
      </c>
      <c r="O84" s="1330">
        <v>227212</v>
      </c>
      <c r="P84" s="1330">
        <v>227212</v>
      </c>
      <c r="Q84" s="1330">
        <v>227212</v>
      </c>
      <c r="R84" s="217">
        <f t="shared" si="20"/>
        <v>2726544</v>
      </c>
      <c r="S84" s="18"/>
      <c r="T84" s="18"/>
      <c r="U84" s="18"/>
    </row>
    <row r="85" spans="2:21" s="11" customFormat="1">
      <c r="B85" s="209" t="s">
        <v>384</v>
      </c>
      <c r="C85" s="1268">
        <v>6421003202</v>
      </c>
      <c r="D85" s="210" t="s">
        <v>496</v>
      </c>
      <c r="E85" s="211" t="s">
        <v>493</v>
      </c>
      <c r="F85" s="1330">
        <v>5950000</v>
      </c>
      <c r="G85" s="1330">
        <v>5014000</v>
      </c>
      <c r="H85" s="1330">
        <v>5738000</v>
      </c>
      <c r="I85" s="1330">
        <v>6324000</v>
      </c>
      <c r="J85" s="1330">
        <v>5314000</v>
      </c>
      <c r="K85" s="1330">
        <v>6349000</v>
      </c>
      <c r="L85" s="1330">
        <v>6187000</v>
      </c>
      <c r="M85" s="1330">
        <v>6187000</v>
      </c>
      <c r="N85" s="1330">
        <v>5875000</v>
      </c>
      <c r="O85" s="1330">
        <v>5975000</v>
      </c>
      <c r="P85" s="1330">
        <v>6374000</v>
      </c>
      <c r="Q85" s="1330">
        <v>6162000</v>
      </c>
      <c r="R85" s="217">
        <f t="shared" si="20"/>
        <v>71449000</v>
      </c>
      <c r="S85" s="18"/>
      <c r="T85" s="18"/>
      <c r="U85" s="18"/>
    </row>
    <row r="86" spans="2:21" s="11" customFormat="1">
      <c r="B86" s="209" t="s">
        <v>384</v>
      </c>
      <c r="C86" s="1268">
        <v>6421002603</v>
      </c>
      <c r="D86" s="211" t="s">
        <v>497</v>
      </c>
      <c r="E86" s="211" t="s">
        <v>491</v>
      </c>
      <c r="F86" s="1330">
        <v>2126700</v>
      </c>
      <c r="G86" s="1330">
        <v>2126700</v>
      </c>
      <c r="H86" s="1330">
        <v>2126700</v>
      </c>
      <c r="I86" s="1330">
        <v>2126700</v>
      </c>
      <c r="J86" s="1330">
        <v>2126700</v>
      </c>
      <c r="K86" s="1330">
        <v>2126700</v>
      </c>
      <c r="L86" s="1330">
        <v>2126700</v>
      </c>
      <c r="M86" s="1330">
        <v>2126700</v>
      </c>
      <c r="N86" s="1330">
        <v>2126700</v>
      </c>
      <c r="O86" s="1330">
        <v>2126700</v>
      </c>
      <c r="P86" s="1330">
        <v>2126700</v>
      </c>
      <c r="Q86" s="1330">
        <v>2126700</v>
      </c>
      <c r="R86" s="217">
        <f t="shared" si="20"/>
        <v>25520400</v>
      </c>
      <c r="S86" s="18"/>
      <c r="T86" s="18"/>
      <c r="U86" s="18"/>
    </row>
    <row r="87" spans="2:21" s="11" customFormat="1">
      <c r="B87" s="209" t="s">
        <v>384</v>
      </c>
      <c r="C87" s="1268">
        <v>6421003401</v>
      </c>
      <c r="D87" s="210" t="s">
        <v>498</v>
      </c>
      <c r="E87" s="211" t="s">
        <v>493</v>
      </c>
      <c r="F87" s="1330">
        <v>8200560</v>
      </c>
      <c r="G87" s="1330">
        <v>8200560</v>
      </c>
      <c r="H87" s="1330">
        <v>8200560</v>
      </c>
      <c r="I87" s="1330">
        <v>8200560</v>
      </c>
      <c r="J87" s="1330">
        <v>8200560</v>
      </c>
      <c r="K87" s="1330">
        <v>8200560</v>
      </c>
      <c r="L87" s="1330">
        <v>8200560</v>
      </c>
      <c r="M87" s="1330">
        <v>8200560</v>
      </c>
      <c r="N87" s="1330">
        <v>8200560</v>
      </c>
      <c r="O87" s="1330">
        <v>8200560</v>
      </c>
      <c r="P87" s="1330">
        <v>8200560</v>
      </c>
      <c r="Q87" s="1330">
        <v>8200560</v>
      </c>
      <c r="R87" s="217">
        <f t="shared" si="20"/>
        <v>98406720</v>
      </c>
      <c r="S87" s="18"/>
      <c r="T87" s="18"/>
      <c r="U87" s="18"/>
    </row>
    <row r="88" spans="2:21" s="11" customFormat="1">
      <c r="B88" s="213" t="s">
        <v>384</v>
      </c>
      <c r="C88" s="1269">
        <v>6421002703</v>
      </c>
      <c r="D88" s="215" t="s">
        <v>499</v>
      </c>
      <c r="E88" s="215" t="s">
        <v>491</v>
      </c>
      <c r="F88" s="1330">
        <v>7380923</v>
      </c>
      <c r="G88" s="1330">
        <v>6408185</v>
      </c>
      <c r="H88" s="1330">
        <v>7112677</v>
      </c>
      <c r="I88" s="1330">
        <v>8085415</v>
      </c>
      <c r="J88" s="1330">
        <v>6408185</v>
      </c>
      <c r="K88" s="1330">
        <v>8085415</v>
      </c>
      <c r="L88" s="1330">
        <v>7817169</v>
      </c>
      <c r="M88" s="1330">
        <v>7817169</v>
      </c>
      <c r="N88" s="1330">
        <v>7599045</v>
      </c>
      <c r="O88" s="1330">
        <v>7380923</v>
      </c>
      <c r="P88" s="1330">
        <v>8085415</v>
      </c>
      <c r="Q88" s="1330">
        <v>7817169</v>
      </c>
      <c r="R88" s="218">
        <f t="shared" si="20"/>
        <v>89997690</v>
      </c>
      <c r="S88" s="18"/>
      <c r="T88" s="18"/>
      <c r="U88" s="18"/>
    </row>
    <row r="89" spans="2:21" s="1" customFormat="1" outlineLevel="1" collapsed="1">
      <c r="B89" s="200" t="s">
        <v>388</v>
      </c>
      <c r="C89" s="1270"/>
      <c r="D89" s="202" t="s">
        <v>485</v>
      </c>
      <c r="E89" s="201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837"/>
      <c r="T89" s="837"/>
      <c r="U89" s="837"/>
    </row>
    <row r="90" spans="2:21" s="1" customFormat="1" outlineLevel="1">
      <c r="B90" s="204" t="s">
        <v>388</v>
      </c>
      <c r="C90" s="1267"/>
      <c r="D90" s="206" t="s">
        <v>486</v>
      </c>
      <c r="E90" s="205"/>
      <c r="F90" s="207">
        <f t="shared" ref="F90:Q90" si="21">SUM(F92:F99)</f>
        <v>0</v>
      </c>
      <c r="G90" s="207">
        <f t="shared" si="21"/>
        <v>0</v>
      </c>
      <c r="H90" s="207">
        <f t="shared" si="21"/>
        <v>0</v>
      </c>
      <c r="I90" s="207">
        <f t="shared" si="21"/>
        <v>0</v>
      </c>
      <c r="J90" s="207">
        <f t="shared" si="21"/>
        <v>0</v>
      </c>
      <c r="K90" s="207">
        <f t="shared" si="21"/>
        <v>0</v>
      </c>
      <c r="L90" s="207">
        <f t="shared" si="21"/>
        <v>0</v>
      </c>
      <c r="M90" s="207">
        <f t="shared" si="21"/>
        <v>0</v>
      </c>
      <c r="N90" s="207">
        <f t="shared" si="21"/>
        <v>0</v>
      </c>
      <c r="O90" s="207">
        <f t="shared" si="21"/>
        <v>0</v>
      </c>
      <c r="P90" s="207">
        <f t="shared" si="21"/>
        <v>0</v>
      </c>
      <c r="Q90" s="207">
        <f t="shared" si="21"/>
        <v>0</v>
      </c>
      <c r="R90" s="208">
        <f>SUM(F90:Q90)</f>
        <v>0</v>
      </c>
      <c r="S90" s="837"/>
      <c r="T90" s="837"/>
      <c r="U90" s="837"/>
    </row>
    <row r="91" spans="2:21" s="1" customFormat="1" outlineLevel="1">
      <c r="B91" s="204" t="s">
        <v>388</v>
      </c>
      <c r="C91" s="1267"/>
      <c r="D91" s="202" t="s">
        <v>487</v>
      </c>
      <c r="E91" s="205"/>
      <c r="F91" s="207">
        <f>IFERROR(SUM(F92:F99)/F89,0)</f>
        <v>0</v>
      </c>
      <c r="G91" s="207">
        <f>IFERROR(SUM(G92:G99)/G89,0)</f>
        <v>0</v>
      </c>
      <c r="H91" s="207">
        <f t="shared" ref="H91:Q91" si="22">IFERROR(SUM(H92:H99)/H89,0)</f>
        <v>0</v>
      </c>
      <c r="I91" s="207">
        <f t="shared" si="22"/>
        <v>0</v>
      </c>
      <c r="J91" s="207">
        <f t="shared" si="22"/>
        <v>0</v>
      </c>
      <c r="K91" s="207">
        <f t="shared" si="22"/>
        <v>0</v>
      </c>
      <c r="L91" s="207">
        <f t="shared" si="22"/>
        <v>0</v>
      </c>
      <c r="M91" s="207">
        <f t="shared" si="22"/>
        <v>0</v>
      </c>
      <c r="N91" s="207">
        <f t="shared" si="22"/>
        <v>0</v>
      </c>
      <c r="O91" s="207">
        <f t="shared" si="22"/>
        <v>0</v>
      </c>
      <c r="P91" s="207">
        <f t="shared" si="22"/>
        <v>0</v>
      </c>
      <c r="Q91" s="207">
        <f t="shared" si="22"/>
        <v>0</v>
      </c>
      <c r="R91" s="208"/>
      <c r="S91" s="837"/>
      <c r="T91" s="837"/>
      <c r="U91" s="837"/>
    </row>
    <row r="92" spans="2:21" s="11" customFormat="1" outlineLevel="1">
      <c r="B92" s="209" t="s">
        <v>388</v>
      </c>
      <c r="C92" s="1268">
        <v>6421002604</v>
      </c>
      <c r="D92" s="211" t="s">
        <v>488</v>
      </c>
      <c r="E92" s="211" t="s">
        <v>489</v>
      </c>
      <c r="F92" s="1366"/>
      <c r="G92" s="1366"/>
      <c r="H92" s="1366"/>
      <c r="I92" s="1366"/>
      <c r="J92" s="1366"/>
      <c r="K92" s="1366"/>
      <c r="L92" s="1366"/>
      <c r="M92" s="1366"/>
      <c r="N92" s="1366"/>
      <c r="O92" s="1366"/>
      <c r="P92" s="1366"/>
      <c r="Q92" s="1366"/>
      <c r="R92" s="217">
        <f>SUM(F92:Q92)</f>
        <v>0</v>
      </c>
      <c r="S92" s="18"/>
      <c r="T92" s="18"/>
      <c r="U92" s="18"/>
    </row>
    <row r="93" spans="2:21" s="11" customFormat="1" outlineLevel="1">
      <c r="B93" s="209" t="s">
        <v>388</v>
      </c>
      <c r="C93" s="1268">
        <v>6421002605</v>
      </c>
      <c r="D93" s="210" t="s">
        <v>490</v>
      </c>
      <c r="E93" s="211" t="s">
        <v>491</v>
      </c>
      <c r="F93" s="1366"/>
      <c r="G93" s="1366"/>
      <c r="H93" s="1366"/>
      <c r="I93" s="1366"/>
      <c r="J93" s="1366"/>
      <c r="K93" s="1366"/>
      <c r="L93" s="1366"/>
      <c r="M93" s="1366"/>
      <c r="N93" s="1366"/>
      <c r="O93" s="1366"/>
      <c r="P93" s="1366"/>
      <c r="Q93" s="1366"/>
      <c r="R93" s="217">
        <f t="shared" ref="R93:R100" si="23">SUM(F93:Q93)</f>
        <v>0</v>
      </c>
      <c r="S93" s="18"/>
      <c r="T93" s="18"/>
      <c r="U93" s="18"/>
    </row>
    <row r="94" spans="2:21" s="11" customFormat="1" outlineLevel="1">
      <c r="B94" s="209" t="s">
        <v>388</v>
      </c>
      <c r="C94" s="1268">
        <v>6421002802</v>
      </c>
      <c r="D94" s="211" t="s">
        <v>492</v>
      </c>
      <c r="E94" s="211" t="s">
        <v>493</v>
      </c>
      <c r="F94" s="1366"/>
      <c r="G94" s="1366"/>
      <c r="H94" s="1366"/>
      <c r="I94" s="1366"/>
      <c r="J94" s="1366"/>
      <c r="K94" s="1366"/>
      <c r="L94" s="1366"/>
      <c r="M94" s="1366"/>
      <c r="N94" s="1366"/>
      <c r="O94" s="1366"/>
      <c r="P94" s="1366"/>
      <c r="Q94" s="1366"/>
      <c r="R94" s="217">
        <f t="shared" si="23"/>
        <v>0</v>
      </c>
      <c r="S94" s="18"/>
      <c r="T94" s="18"/>
      <c r="U94" s="18"/>
    </row>
    <row r="95" spans="2:21" s="11" customFormat="1" outlineLevel="1">
      <c r="B95" s="209" t="s">
        <v>388</v>
      </c>
      <c r="C95" s="1268">
        <v>6421002806</v>
      </c>
      <c r="D95" s="210" t="s">
        <v>494</v>
      </c>
      <c r="E95" s="211" t="s">
        <v>491</v>
      </c>
      <c r="F95" s="1366"/>
      <c r="G95" s="1366"/>
      <c r="H95" s="1366"/>
      <c r="I95" s="1366"/>
      <c r="J95" s="1366"/>
      <c r="K95" s="1366"/>
      <c r="L95" s="1366"/>
      <c r="M95" s="1366"/>
      <c r="N95" s="1366"/>
      <c r="O95" s="1366"/>
      <c r="P95" s="1366"/>
      <c r="Q95" s="1366"/>
      <c r="R95" s="217">
        <f t="shared" si="23"/>
        <v>0</v>
      </c>
      <c r="S95" s="18"/>
      <c r="T95" s="18"/>
      <c r="U95" s="18"/>
    </row>
    <row r="96" spans="2:21" s="11" customFormat="1" outlineLevel="1">
      <c r="B96" s="209" t="s">
        <v>388</v>
      </c>
      <c r="C96" s="1268">
        <v>6421007202</v>
      </c>
      <c r="D96" s="211" t="s">
        <v>495</v>
      </c>
      <c r="E96" s="211" t="s">
        <v>493</v>
      </c>
      <c r="F96" s="1366"/>
      <c r="G96" s="1366"/>
      <c r="H96" s="1366"/>
      <c r="I96" s="1366"/>
      <c r="J96" s="1366"/>
      <c r="K96" s="1366"/>
      <c r="L96" s="1366"/>
      <c r="M96" s="1366"/>
      <c r="N96" s="1366"/>
      <c r="O96" s="1366"/>
      <c r="P96" s="1366"/>
      <c r="Q96" s="1366"/>
      <c r="R96" s="217">
        <f t="shared" si="23"/>
        <v>0</v>
      </c>
      <c r="S96" s="18"/>
      <c r="T96" s="18"/>
      <c r="U96" s="18"/>
    </row>
    <row r="97" spans="2:21" s="11" customFormat="1" outlineLevel="1">
      <c r="B97" s="209" t="s">
        <v>388</v>
      </c>
      <c r="C97" s="1268">
        <v>6421003202</v>
      </c>
      <c r="D97" s="210" t="s">
        <v>496</v>
      </c>
      <c r="E97" s="211" t="s">
        <v>493</v>
      </c>
      <c r="F97" s="1366"/>
      <c r="G97" s="1366"/>
      <c r="H97" s="1366"/>
      <c r="I97" s="1366"/>
      <c r="J97" s="1366"/>
      <c r="K97" s="1366"/>
      <c r="L97" s="1366"/>
      <c r="M97" s="1366"/>
      <c r="N97" s="1366"/>
      <c r="O97" s="1366"/>
      <c r="P97" s="1366"/>
      <c r="Q97" s="1366"/>
      <c r="R97" s="217">
        <f t="shared" si="23"/>
        <v>0</v>
      </c>
      <c r="S97" s="18"/>
      <c r="T97" s="18"/>
      <c r="U97" s="18"/>
    </row>
    <row r="98" spans="2:21" s="11" customFormat="1" outlineLevel="1">
      <c r="B98" s="209" t="s">
        <v>388</v>
      </c>
      <c r="C98" s="1268">
        <v>6421002603</v>
      </c>
      <c r="D98" s="211" t="s">
        <v>497</v>
      </c>
      <c r="E98" s="211" t="s">
        <v>491</v>
      </c>
      <c r="F98" s="1366"/>
      <c r="G98" s="1366"/>
      <c r="H98" s="1366"/>
      <c r="I98" s="1366"/>
      <c r="J98" s="1366"/>
      <c r="K98" s="1366"/>
      <c r="L98" s="1366"/>
      <c r="M98" s="1366"/>
      <c r="N98" s="1366"/>
      <c r="O98" s="1366"/>
      <c r="P98" s="1366"/>
      <c r="Q98" s="1366"/>
      <c r="R98" s="217">
        <f t="shared" si="23"/>
        <v>0</v>
      </c>
      <c r="S98" s="18"/>
      <c r="T98" s="18"/>
      <c r="U98" s="18"/>
    </row>
    <row r="99" spans="2:21" s="11" customFormat="1" outlineLevel="1">
      <c r="B99" s="209" t="s">
        <v>388</v>
      </c>
      <c r="C99" s="1268">
        <v>6421003401</v>
      </c>
      <c r="D99" s="210" t="s">
        <v>498</v>
      </c>
      <c r="E99" s="211" t="s">
        <v>493</v>
      </c>
      <c r="F99" s="1366"/>
      <c r="G99" s="1366"/>
      <c r="H99" s="1366"/>
      <c r="I99" s="1366"/>
      <c r="J99" s="1366"/>
      <c r="K99" s="1366"/>
      <c r="L99" s="1366"/>
      <c r="M99" s="1366"/>
      <c r="N99" s="1366"/>
      <c r="O99" s="1366"/>
      <c r="P99" s="1366"/>
      <c r="Q99" s="1366"/>
      <c r="R99" s="217">
        <f t="shared" si="23"/>
        <v>0</v>
      </c>
      <c r="S99" s="18"/>
      <c r="T99" s="18"/>
      <c r="U99" s="18"/>
    </row>
    <row r="100" spans="2:21" s="11" customFormat="1" outlineLevel="1">
      <c r="B100" s="213" t="s">
        <v>388</v>
      </c>
      <c r="C100" s="1269">
        <v>6421002703</v>
      </c>
      <c r="D100" s="215" t="s">
        <v>499</v>
      </c>
      <c r="E100" s="215" t="s">
        <v>491</v>
      </c>
      <c r="F100" s="1366"/>
      <c r="G100" s="1366"/>
      <c r="H100" s="1366"/>
      <c r="I100" s="1366"/>
      <c r="J100" s="1366"/>
      <c r="K100" s="1366"/>
      <c r="L100" s="1366"/>
      <c r="M100" s="1366"/>
      <c r="N100" s="1366"/>
      <c r="O100" s="1366"/>
      <c r="P100" s="1366"/>
      <c r="Q100" s="1366"/>
      <c r="R100" s="218">
        <f t="shared" si="23"/>
        <v>0</v>
      </c>
      <c r="S100" s="18"/>
      <c r="T100" s="18"/>
      <c r="U100" s="18"/>
    </row>
    <row r="101" spans="2:21" s="1" customFormat="1" ht="13.5" customHeight="1" outlineLevel="1">
      <c r="B101" s="200" t="s">
        <v>389</v>
      </c>
      <c r="C101" s="1270"/>
      <c r="D101" s="202" t="s">
        <v>485</v>
      </c>
      <c r="E101" s="201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837"/>
      <c r="T101" s="837"/>
      <c r="U101" s="837"/>
    </row>
    <row r="102" spans="2:21" s="1" customFormat="1" outlineLevel="1">
      <c r="B102" s="204" t="s">
        <v>389</v>
      </c>
      <c r="C102" s="1267"/>
      <c r="D102" s="206" t="s">
        <v>486</v>
      </c>
      <c r="E102" s="205"/>
      <c r="F102" s="207">
        <f t="shared" ref="F102:Q102" si="24">SUM(F104:F111)</f>
        <v>0</v>
      </c>
      <c r="G102" s="207">
        <f t="shared" si="24"/>
        <v>0</v>
      </c>
      <c r="H102" s="207">
        <f t="shared" si="24"/>
        <v>0</v>
      </c>
      <c r="I102" s="207">
        <f t="shared" si="24"/>
        <v>0</v>
      </c>
      <c r="J102" s="207">
        <f t="shared" si="24"/>
        <v>0</v>
      </c>
      <c r="K102" s="207">
        <f t="shared" si="24"/>
        <v>0</v>
      </c>
      <c r="L102" s="207">
        <f t="shared" si="24"/>
        <v>0</v>
      </c>
      <c r="M102" s="207">
        <f t="shared" si="24"/>
        <v>0</v>
      </c>
      <c r="N102" s="207">
        <f t="shared" si="24"/>
        <v>0</v>
      </c>
      <c r="O102" s="207">
        <f t="shared" si="24"/>
        <v>0</v>
      </c>
      <c r="P102" s="207">
        <f t="shared" si="24"/>
        <v>0</v>
      </c>
      <c r="Q102" s="207">
        <f t="shared" si="24"/>
        <v>0</v>
      </c>
      <c r="R102" s="208">
        <f>SUM(F102:Q102)</f>
        <v>0</v>
      </c>
      <c r="S102" s="837"/>
      <c r="T102" s="837"/>
      <c r="U102" s="837"/>
    </row>
    <row r="103" spans="2:21" s="1" customFormat="1" outlineLevel="1">
      <c r="B103" s="204" t="s">
        <v>389</v>
      </c>
      <c r="C103" s="1267"/>
      <c r="D103" s="202" t="s">
        <v>487</v>
      </c>
      <c r="E103" s="205"/>
      <c r="F103" s="207">
        <f>IFERROR(SUM(F104:F111)/F101,0)</f>
        <v>0</v>
      </c>
      <c r="G103" s="207">
        <f>IFERROR(SUM(G104:G111)/G101,0)</f>
        <v>0</v>
      </c>
      <c r="H103" s="207">
        <f t="shared" ref="H103:Q103" si="25">IFERROR(SUM(H104:H111)/H101,0)</f>
        <v>0</v>
      </c>
      <c r="I103" s="207">
        <f t="shared" si="25"/>
        <v>0</v>
      </c>
      <c r="J103" s="207">
        <f t="shared" si="25"/>
        <v>0</v>
      </c>
      <c r="K103" s="207">
        <f t="shared" si="25"/>
        <v>0</v>
      </c>
      <c r="L103" s="207">
        <f t="shared" si="25"/>
        <v>0</v>
      </c>
      <c r="M103" s="207">
        <f t="shared" si="25"/>
        <v>0</v>
      </c>
      <c r="N103" s="207">
        <f t="shared" si="25"/>
        <v>0</v>
      </c>
      <c r="O103" s="207">
        <f t="shared" si="25"/>
        <v>0</v>
      </c>
      <c r="P103" s="207">
        <f t="shared" si="25"/>
        <v>0</v>
      </c>
      <c r="Q103" s="207">
        <f t="shared" si="25"/>
        <v>0</v>
      </c>
      <c r="R103" s="208"/>
      <c r="S103" s="837"/>
      <c r="T103" s="837"/>
      <c r="U103" s="837"/>
    </row>
    <row r="104" spans="2:21" s="11" customFormat="1" outlineLevel="1">
      <c r="B104" s="209" t="s">
        <v>389</v>
      </c>
      <c r="C104" s="1268">
        <v>6421002604</v>
      </c>
      <c r="D104" s="211" t="s">
        <v>488</v>
      </c>
      <c r="E104" s="211" t="s">
        <v>489</v>
      </c>
      <c r="F104" s="1366"/>
      <c r="G104" s="1366"/>
      <c r="H104" s="1366"/>
      <c r="I104" s="1366"/>
      <c r="J104" s="1366"/>
      <c r="K104" s="1366"/>
      <c r="L104" s="1366"/>
      <c r="M104" s="1366"/>
      <c r="N104" s="1366"/>
      <c r="O104" s="1366"/>
      <c r="P104" s="1366"/>
      <c r="Q104" s="1366"/>
      <c r="R104" s="217">
        <f>SUM(F104:Q104)</f>
        <v>0</v>
      </c>
      <c r="S104" s="18"/>
      <c r="T104" s="18"/>
      <c r="U104" s="18"/>
    </row>
    <row r="105" spans="2:21" s="11" customFormat="1" outlineLevel="1">
      <c r="B105" s="209" t="s">
        <v>389</v>
      </c>
      <c r="C105" s="1268">
        <v>6421002605</v>
      </c>
      <c r="D105" s="210" t="s">
        <v>490</v>
      </c>
      <c r="E105" s="211" t="s">
        <v>491</v>
      </c>
      <c r="F105" s="1366"/>
      <c r="G105" s="1366"/>
      <c r="H105" s="1366"/>
      <c r="I105" s="1366"/>
      <c r="J105" s="1366"/>
      <c r="K105" s="1366"/>
      <c r="L105" s="1366"/>
      <c r="M105" s="1366"/>
      <c r="N105" s="1366"/>
      <c r="O105" s="1366"/>
      <c r="P105" s="1366"/>
      <c r="Q105" s="1366"/>
      <c r="R105" s="217">
        <f t="shared" ref="R105:R112" si="26">SUM(F105:Q105)</f>
        <v>0</v>
      </c>
      <c r="S105" s="18"/>
      <c r="T105" s="18"/>
      <c r="U105" s="18"/>
    </row>
    <row r="106" spans="2:21" s="11" customFormat="1" outlineLevel="1">
      <c r="B106" s="209" t="s">
        <v>389</v>
      </c>
      <c r="C106" s="1268">
        <v>6421002802</v>
      </c>
      <c r="D106" s="211" t="s">
        <v>492</v>
      </c>
      <c r="E106" s="211" t="s">
        <v>493</v>
      </c>
      <c r="F106" s="1366"/>
      <c r="G106" s="1366"/>
      <c r="H106" s="1366"/>
      <c r="I106" s="1366"/>
      <c r="J106" s="1366"/>
      <c r="K106" s="1366"/>
      <c r="L106" s="1366"/>
      <c r="M106" s="1366"/>
      <c r="N106" s="1366"/>
      <c r="O106" s="1366"/>
      <c r="P106" s="1366"/>
      <c r="Q106" s="1366"/>
      <c r="R106" s="217">
        <f t="shared" si="26"/>
        <v>0</v>
      </c>
      <c r="S106" s="18"/>
      <c r="T106" s="18"/>
      <c r="U106" s="18"/>
    </row>
    <row r="107" spans="2:21" s="11" customFormat="1" outlineLevel="1">
      <c r="B107" s="209" t="s">
        <v>389</v>
      </c>
      <c r="C107" s="1268">
        <v>6421002806</v>
      </c>
      <c r="D107" s="210" t="s">
        <v>494</v>
      </c>
      <c r="E107" s="211" t="s">
        <v>491</v>
      </c>
      <c r="F107" s="1366"/>
      <c r="G107" s="1366"/>
      <c r="H107" s="1366"/>
      <c r="I107" s="1366"/>
      <c r="J107" s="1366"/>
      <c r="K107" s="1366"/>
      <c r="L107" s="1366"/>
      <c r="M107" s="1366"/>
      <c r="N107" s="1366"/>
      <c r="O107" s="1366"/>
      <c r="P107" s="1366"/>
      <c r="Q107" s="1366"/>
      <c r="R107" s="217">
        <f t="shared" si="26"/>
        <v>0</v>
      </c>
      <c r="S107" s="18"/>
      <c r="T107" s="18"/>
      <c r="U107" s="18"/>
    </row>
    <row r="108" spans="2:21" s="11" customFormat="1" outlineLevel="1">
      <c r="B108" s="209" t="s">
        <v>389</v>
      </c>
      <c r="C108" s="1268">
        <v>6421007202</v>
      </c>
      <c r="D108" s="211" t="s">
        <v>495</v>
      </c>
      <c r="E108" s="211" t="s">
        <v>493</v>
      </c>
      <c r="F108" s="1366"/>
      <c r="G108" s="1366"/>
      <c r="H108" s="1366"/>
      <c r="I108" s="1366"/>
      <c r="J108" s="1366"/>
      <c r="K108" s="1366"/>
      <c r="L108" s="1366"/>
      <c r="M108" s="1366"/>
      <c r="N108" s="1366"/>
      <c r="O108" s="1366"/>
      <c r="P108" s="1366"/>
      <c r="Q108" s="1366"/>
      <c r="R108" s="217">
        <f t="shared" si="26"/>
        <v>0</v>
      </c>
      <c r="S108" s="18"/>
      <c r="T108" s="18"/>
      <c r="U108" s="18"/>
    </row>
    <row r="109" spans="2:21" s="11" customFormat="1" outlineLevel="1">
      <c r="B109" s="209" t="s">
        <v>389</v>
      </c>
      <c r="C109" s="1268">
        <v>6421003202</v>
      </c>
      <c r="D109" s="210" t="s">
        <v>496</v>
      </c>
      <c r="E109" s="211" t="s">
        <v>493</v>
      </c>
      <c r="F109" s="1366"/>
      <c r="G109" s="1366"/>
      <c r="H109" s="1366"/>
      <c r="I109" s="1366"/>
      <c r="J109" s="1366"/>
      <c r="K109" s="1366"/>
      <c r="L109" s="1366"/>
      <c r="M109" s="1366"/>
      <c r="N109" s="1366"/>
      <c r="O109" s="1366"/>
      <c r="P109" s="1366"/>
      <c r="Q109" s="1366"/>
      <c r="R109" s="217">
        <f t="shared" si="26"/>
        <v>0</v>
      </c>
      <c r="S109" s="18"/>
      <c r="T109" s="18"/>
      <c r="U109" s="18"/>
    </row>
    <row r="110" spans="2:21" s="11" customFormat="1" outlineLevel="1">
      <c r="B110" s="209" t="s">
        <v>389</v>
      </c>
      <c r="C110" s="1268">
        <v>6421002603</v>
      </c>
      <c r="D110" s="211" t="s">
        <v>497</v>
      </c>
      <c r="E110" s="211" t="s">
        <v>491</v>
      </c>
      <c r="F110" s="1366"/>
      <c r="G110" s="1366"/>
      <c r="H110" s="1366"/>
      <c r="I110" s="1366"/>
      <c r="J110" s="1366"/>
      <c r="K110" s="1366"/>
      <c r="L110" s="1366"/>
      <c r="M110" s="1366"/>
      <c r="N110" s="1366"/>
      <c r="O110" s="1366"/>
      <c r="P110" s="1366"/>
      <c r="Q110" s="1366"/>
      <c r="R110" s="217">
        <f t="shared" si="26"/>
        <v>0</v>
      </c>
      <c r="S110" s="18"/>
      <c r="T110" s="18"/>
      <c r="U110" s="18"/>
    </row>
    <row r="111" spans="2:21" s="11" customFormat="1" outlineLevel="1">
      <c r="B111" s="209" t="s">
        <v>389</v>
      </c>
      <c r="C111" s="1268">
        <v>6421003401</v>
      </c>
      <c r="D111" s="210" t="s">
        <v>498</v>
      </c>
      <c r="E111" s="211" t="s">
        <v>493</v>
      </c>
      <c r="F111" s="1366"/>
      <c r="G111" s="1366"/>
      <c r="H111" s="1366"/>
      <c r="I111" s="1366"/>
      <c r="J111" s="1366"/>
      <c r="K111" s="1366"/>
      <c r="L111" s="1366"/>
      <c r="M111" s="1366"/>
      <c r="N111" s="1366"/>
      <c r="O111" s="1366"/>
      <c r="P111" s="1366"/>
      <c r="Q111" s="1366"/>
      <c r="R111" s="217">
        <f t="shared" si="26"/>
        <v>0</v>
      </c>
      <c r="S111" s="18"/>
      <c r="T111" s="18"/>
      <c r="U111" s="18"/>
    </row>
    <row r="112" spans="2:21" s="11" customFormat="1" outlineLevel="1">
      <c r="B112" s="213" t="s">
        <v>389</v>
      </c>
      <c r="C112" s="1269">
        <v>6421002703</v>
      </c>
      <c r="D112" s="215" t="s">
        <v>499</v>
      </c>
      <c r="E112" s="215" t="s">
        <v>491</v>
      </c>
      <c r="F112" s="1366"/>
      <c r="G112" s="1366"/>
      <c r="H112" s="1366"/>
      <c r="I112" s="1366"/>
      <c r="J112" s="1366"/>
      <c r="K112" s="1366"/>
      <c r="L112" s="1366"/>
      <c r="M112" s="1366"/>
      <c r="N112" s="1366"/>
      <c r="O112" s="1366"/>
      <c r="P112" s="1366"/>
      <c r="Q112" s="1366"/>
      <c r="R112" s="218">
        <f t="shared" si="26"/>
        <v>0</v>
      </c>
      <c r="S112" s="18"/>
      <c r="T112" s="18"/>
      <c r="U112" s="18"/>
    </row>
    <row r="113" spans="2:21" s="1" customFormat="1" outlineLevel="1">
      <c r="B113" s="200" t="s">
        <v>390</v>
      </c>
      <c r="C113" s="1270"/>
      <c r="D113" s="202" t="s">
        <v>485</v>
      </c>
      <c r="E113" s="201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837"/>
      <c r="T113" s="837"/>
      <c r="U113" s="837"/>
    </row>
    <row r="114" spans="2:21" s="1" customFormat="1" outlineLevel="1">
      <c r="B114" s="204" t="s">
        <v>390</v>
      </c>
      <c r="C114" s="1267"/>
      <c r="D114" s="206" t="s">
        <v>486</v>
      </c>
      <c r="E114" s="205"/>
      <c r="F114" s="207">
        <f t="shared" ref="F114:Q114" si="27">SUM(F116:F123)</f>
        <v>0</v>
      </c>
      <c r="G114" s="207">
        <f t="shared" si="27"/>
        <v>0</v>
      </c>
      <c r="H114" s="207">
        <f t="shared" si="27"/>
        <v>0</v>
      </c>
      <c r="I114" s="207">
        <f t="shared" si="27"/>
        <v>0</v>
      </c>
      <c r="J114" s="207">
        <f t="shared" si="27"/>
        <v>0</v>
      </c>
      <c r="K114" s="207">
        <f t="shared" si="27"/>
        <v>0</v>
      </c>
      <c r="L114" s="207">
        <f t="shared" si="27"/>
        <v>0</v>
      </c>
      <c r="M114" s="207">
        <f t="shared" si="27"/>
        <v>0</v>
      </c>
      <c r="N114" s="207">
        <f t="shared" si="27"/>
        <v>0</v>
      </c>
      <c r="O114" s="207">
        <f t="shared" si="27"/>
        <v>0</v>
      </c>
      <c r="P114" s="207">
        <f t="shared" si="27"/>
        <v>0</v>
      </c>
      <c r="Q114" s="207">
        <f t="shared" si="27"/>
        <v>0</v>
      </c>
      <c r="R114" s="208">
        <f>SUM(F114:Q114)</f>
        <v>0</v>
      </c>
      <c r="S114" s="837"/>
      <c r="T114" s="837"/>
      <c r="U114" s="837"/>
    </row>
    <row r="115" spans="2:21" s="1" customFormat="1" outlineLevel="1">
      <c r="B115" s="204" t="s">
        <v>390</v>
      </c>
      <c r="C115" s="1267"/>
      <c r="D115" s="202" t="s">
        <v>487</v>
      </c>
      <c r="E115" s="205"/>
      <c r="F115" s="207">
        <f>IFERROR(SUM(F116:F123)/F113,0)</f>
        <v>0</v>
      </c>
      <c r="G115" s="207">
        <f>IFERROR(SUM(G116:G123)/G113,0)</f>
        <v>0</v>
      </c>
      <c r="H115" s="207">
        <f t="shared" ref="H115:Q115" si="28">IFERROR(SUM(H116:H123)/H113,0)</f>
        <v>0</v>
      </c>
      <c r="I115" s="207">
        <f t="shared" si="28"/>
        <v>0</v>
      </c>
      <c r="J115" s="207">
        <f t="shared" si="28"/>
        <v>0</v>
      </c>
      <c r="K115" s="207">
        <f t="shared" si="28"/>
        <v>0</v>
      </c>
      <c r="L115" s="207">
        <f t="shared" si="28"/>
        <v>0</v>
      </c>
      <c r="M115" s="207">
        <f t="shared" si="28"/>
        <v>0</v>
      </c>
      <c r="N115" s="207">
        <f t="shared" si="28"/>
        <v>0</v>
      </c>
      <c r="O115" s="207">
        <f t="shared" si="28"/>
        <v>0</v>
      </c>
      <c r="P115" s="207">
        <f t="shared" si="28"/>
        <v>0</v>
      </c>
      <c r="Q115" s="207">
        <f t="shared" si="28"/>
        <v>0</v>
      </c>
      <c r="R115" s="208"/>
      <c r="S115" s="837"/>
      <c r="T115" s="837"/>
      <c r="U115" s="837"/>
    </row>
    <row r="116" spans="2:21" s="11" customFormat="1" outlineLevel="1">
      <c r="B116" s="209" t="s">
        <v>390</v>
      </c>
      <c r="C116" s="1268">
        <v>6421002604</v>
      </c>
      <c r="D116" s="211" t="s">
        <v>488</v>
      </c>
      <c r="E116" s="211" t="s">
        <v>489</v>
      </c>
      <c r="F116" s="1366"/>
      <c r="G116" s="1366"/>
      <c r="H116" s="1366"/>
      <c r="I116" s="1366"/>
      <c r="J116" s="1366"/>
      <c r="K116" s="1366"/>
      <c r="L116" s="1366"/>
      <c r="M116" s="1366"/>
      <c r="N116" s="1366"/>
      <c r="O116" s="1366"/>
      <c r="P116" s="1366"/>
      <c r="Q116" s="1366"/>
      <c r="R116" s="217">
        <f>SUM(F116:Q116)</f>
        <v>0</v>
      </c>
      <c r="S116" s="18"/>
      <c r="T116" s="18"/>
      <c r="U116" s="18"/>
    </row>
    <row r="117" spans="2:21" s="11" customFormat="1" outlineLevel="1">
      <c r="B117" s="209" t="s">
        <v>390</v>
      </c>
      <c r="C117" s="1268">
        <v>6421002605</v>
      </c>
      <c r="D117" s="210" t="s">
        <v>490</v>
      </c>
      <c r="E117" s="211" t="s">
        <v>491</v>
      </c>
      <c r="F117" s="1366"/>
      <c r="G117" s="1366"/>
      <c r="H117" s="1366"/>
      <c r="I117" s="1366"/>
      <c r="J117" s="1366"/>
      <c r="K117" s="1366"/>
      <c r="L117" s="1366"/>
      <c r="M117" s="1366"/>
      <c r="N117" s="1366"/>
      <c r="O117" s="1366"/>
      <c r="P117" s="1366"/>
      <c r="Q117" s="1366"/>
      <c r="R117" s="217">
        <f t="shared" ref="R117:R124" si="29">SUM(F117:Q117)</f>
        <v>0</v>
      </c>
      <c r="S117" s="18"/>
      <c r="T117" s="18"/>
      <c r="U117" s="18"/>
    </row>
    <row r="118" spans="2:21" s="11" customFormat="1" outlineLevel="1">
      <c r="B118" s="209" t="s">
        <v>390</v>
      </c>
      <c r="C118" s="1268">
        <v>6421002802</v>
      </c>
      <c r="D118" s="211" t="s">
        <v>492</v>
      </c>
      <c r="E118" s="211" t="s">
        <v>493</v>
      </c>
      <c r="F118" s="1366"/>
      <c r="G118" s="1366"/>
      <c r="H118" s="1366"/>
      <c r="I118" s="1366"/>
      <c r="J118" s="1366"/>
      <c r="K118" s="1366"/>
      <c r="L118" s="1366"/>
      <c r="M118" s="1366"/>
      <c r="N118" s="1366"/>
      <c r="O118" s="1366"/>
      <c r="P118" s="1366"/>
      <c r="Q118" s="1366"/>
      <c r="R118" s="217">
        <f t="shared" si="29"/>
        <v>0</v>
      </c>
      <c r="S118" s="18"/>
      <c r="T118" s="18"/>
      <c r="U118" s="18"/>
    </row>
    <row r="119" spans="2:21" s="11" customFormat="1" outlineLevel="1">
      <c r="B119" s="209" t="s">
        <v>390</v>
      </c>
      <c r="C119" s="1268">
        <v>6421002806</v>
      </c>
      <c r="D119" s="210" t="s">
        <v>494</v>
      </c>
      <c r="E119" s="211" t="s">
        <v>491</v>
      </c>
      <c r="F119" s="1366"/>
      <c r="G119" s="1366"/>
      <c r="H119" s="1366"/>
      <c r="I119" s="1366"/>
      <c r="J119" s="1366"/>
      <c r="K119" s="1366"/>
      <c r="L119" s="1366"/>
      <c r="M119" s="1366"/>
      <c r="N119" s="1366"/>
      <c r="O119" s="1366"/>
      <c r="P119" s="1366"/>
      <c r="Q119" s="1366"/>
      <c r="R119" s="217">
        <f t="shared" si="29"/>
        <v>0</v>
      </c>
      <c r="S119" s="18"/>
      <c r="T119" s="18"/>
      <c r="U119" s="18"/>
    </row>
    <row r="120" spans="2:21" s="11" customFormat="1" outlineLevel="1">
      <c r="B120" s="209" t="s">
        <v>390</v>
      </c>
      <c r="C120" s="1268">
        <v>6421007202</v>
      </c>
      <c r="D120" s="211" t="s">
        <v>495</v>
      </c>
      <c r="E120" s="211" t="s">
        <v>493</v>
      </c>
      <c r="F120" s="1366"/>
      <c r="G120" s="1366"/>
      <c r="H120" s="1366"/>
      <c r="I120" s="1366"/>
      <c r="J120" s="1366"/>
      <c r="K120" s="1366"/>
      <c r="L120" s="1366"/>
      <c r="M120" s="1366"/>
      <c r="N120" s="1366"/>
      <c r="O120" s="1366"/>
      <c r="P120" s="1366"/>
      <c r="Q120" s="1366"/>
      <c r="R120" s="217">
        <f t="shared" si="29"/>
        <v>0</v>
      </c>
      <c r="S120" s="18"/>
      <c r="T120" s="18"/>
      <c r="U120" s="18"/>
    </row>
    <row r="121" spans="2:21" s="11" customFormat="1" outlineLevel="1">
      <c r="B121" s="209" t="s">
        <v>390</v>
      </c>
      <c r="C121" s="1268">
        <v>6421003202</v>
      </c>
      <c r="D121" s="210" t="s">
        <v>496</v>
      </c>
      <c r="E121" s="211" t="s">
        <v>493</v>
      </c>
      <c r="F121" s="1366"/>
      <c r="G121" s="1366"/>
      <c r="H121" s="1366"/>
      <c r="I121" s="1366"/>
      <c r="J121" s="1366"/>
      <c r="K121" s="1366"/>
      <c r="L121" s="1366"/>
      <c r="M121" s="1366"/>
      <c r="N121" s="1366"/>
      <c r="O121" s="1366"/>
      <c r="P121" s="1366"/>
      <c r="Q121" s="1366"/>
      <c r="R121" s="217">
        <f t="shared" si="29"/>
        <v>0</v>
      </c>
      <c r="S121" s="18"/>
      <c r="T121" s="18"/>
      <c r="U121" s="18"/>
    </row>
    <row r="122" spans="2:21" s="11" customFormat="1" outlineLevel="1">
      <c r="B122" s="209" t="s">
        <v>390</v>
      </c>
      <c r="C122" s="1268">
        <v>6421002603</v>
      </c>
      <c r="D122" s="211" t="s">
        <v>497</v>
      </c>
      <c r="E122" s="211" t="s">
        <v>491</v>
      </c>
      <c r="F122" s="1366"/>
      <c r="G122" s="1366"/>
      <c r="H122" s="1366"/>
      <c r="I122" s="1366"/>
      <c r="J122" s="1366"/>
      <c r="K122" s="1366"/>
      <c r="L122" s="1366"/>
      <c r="M122" s="1366"/>
      <c r="N122" s="1366"/>
      <c r="O122" s="1366"/>
      <c r="P122" s="1366"/>
      <c r="Q122" s="1366"/>
      <c r="R122" s="217">
        <f t="shared" si="29"/>
        <v>0</v>
      </c>
      <c r="S122" s="18"/>
      <c r="T122" s="18"/>
      <c r="U122" s="18"/>
    </row>
    <row r="123" spans="2:21" s="11" customFormat="1" outlineLevel="1">
      <c r="B123" s="209" t="s">
        <v>390</v>
      </c>
      <c r="C123" s="1268">
        <v>6421003401</v>
      </c>
      <c r="D123" s="210" t="s">
        <v>498</v>
      </c>
      <c r="E123" s="211" t="s">
        <v>493</v>
      </c>
      <c r="F123" s="1366"/>
      <c r="G123" s="1366"/>
      <c r="H123" s="1366"/>
      <c r="I123" s="1366"/>
      <c r="J123" s="1366"/>
      <c r="K123" s="1366"/>
      <c r="L123" s="1366"/>
      <c r="M123" s="1366"/>
      <c r="N123" s="1366"/>
      <c r="O123" s="1366"/>
      <c r="P123" s="1366"/>
      <c r="Q123" s="1366"/>
      <c r="R123" s="217">
        <f t="shared" si="29"/>
        <v>0</v>
      </c>
      <c r="S123" s="18"/>
      <c r="T123" s="18"/>
      <c r="U123" s="18"/>
    </row>
    <row r="124" spans="2:21" s="11" customFormat="1" outlineLevel="1">
      <c r="B124" s="213" t="s">
        <v>390</v>
      </c>
      <c r="C124" s="1269">
        <v>6421002703</v>
      </c>
      <c r="D124" s="215" t="s">
        <v>499</v>
      </c>
      <c r="E124" s="215" t="s">
        <v>491</v>
      </c>
      <c r="F124" s="1366"/>
      <c r="G124" s="1366"/>
      <c r="H124" s="1366"/>
      <c r="I124" s="1366"/>
      <c r="J124" s="1366"/>
      <c r="K124" s="1366"/>
      <c r="L124" s="1366"/>
      <c r="M124" s="1366"/>
      <c r="N124" s="1366"/>
      <c r="O124" s="1366"/>
      <c r="P124" s="1366"/>
      <c r="Q124" s="1366"/>
      <c r="R124" s="218">
        <f t="shared" si="29"/>
        <v>0</v>
      </c>
      <c r="S124" s="18"/>
      <c r="T124" s="18"/>
      <c r="U124" s="18"/>
    </row>
    <row r="125" spans="2:21" s="1" customFormat="1" outlineLevel="1">
      <c r="B125" s="200" t="s">
        <v>392</v>
      </c>
      <c r="C125" s="1270"/>
      <c r="D125" s="202" t="s">
        <v>485</v>
      </c>
      <c r="E125" s="201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837"/>
      <c r="T125" s="837"/>
      <c r="U125" s="837"/>
    </row>
    <row r="126" spans="2:21" s="1" customFormat="1" outlineLevel="1">
      <c r="B126" s="204" t="s">
        <v>392</v>
      </c>
      <c r="C126" s="1267"/>
      <c r="D126" s="206" t="s">
        <v>500</v>
      </c>
      <c r="E126" s="205"/>
      <c r="F126" s="207">
        <f t="shared" ref="F126:Q126" si="30">SUM(F128:F135)</f>
        <v>0</v>
      </c>
      <c r="G126" s="207">
        <f t="shared" si="30"/>
        <v>0</v>
      </c>
      <c r="H126" s="207">
        <f t="shared" si="30"/>
        <v>0</v>
      </c>
      <c r="I126" s="207">
        <f t="shared" si="30"/>
        <v>0</v>
      </c>
      <c r="J126" s="207">
        <f t="shared" si="30"/>
        <v>0</v>
      </c>
      <c r="K126" s="207">
        <f t="shared" si="30"/>
        <v>0</v>
      </c>
      <c r="L126" s="207">
        <f t="shared" si="30"/>
        <v>0</v>
      </c>
      <c r="M126" s="207">
        <f t="shared" si="30"/>
        <v>0</v>
      </c>
      <c r="N126" s="207">
        <f t="shared" si="30"/>
        <v>0</v>
      </c>
      <c r="O126" s="207">
        <f t="shared" si="30"/>
        <v>0</v>
      </c>
      <c r="P126" s="207">
        <f t="shared" si="30"/>
        <v>0</v>
      </c>
      <c r="Q126" s="207">
        <f t="shared" si="30"/>
        <v>0</v>
      </c>
      <c r="R126" s="208">
        <f>SUM(F126:Q126)</f>
        <v>0</v>
      </c>
      <c r="S126" s="837"/>
      <c r="T126" s="837"/>
      <c r="U126" s="837"/>
    </row>
    <row r="127" spans="2:21" s="1" customFormat="1" outlineLevel="1">
      <c r="B127" s="204" t="s">
        <v>392</v>
      </c>
      <c r="C127" s="1267"/>
      <c r="D127" s="202" t="s">
        <v>487</v>
      </c>
      <c r="E127" s="205"/>
      <c r="F127" s="207">
        <f>IFERROR(SUM(F128:F135)/F125,0)</f>
        <v>0</v>
      </c>
      <c r="G127" s="207">
        <f>IFERROR(SUM(G128:G135)/G125,0)</f>
        <v>0</v>
      </c>
      <c r="H127" s="207">
        <f t="shared" ref="H127:Q127" si="31">IFERROR(SUM(H128:H135)/H125,0)</f>
        <v>0</v>
      </c>
      <c r="I127" s="207">
        <f t="shared" si="31"/>
        <v>0</v>
      </c>
      <c r="J127" s="207">
        <f t="shared" si="31"/>
        <v>0</v>
      </c>
      <c r="K127" s="207">
        <f t="shared" si="31"/>
        <v>0</v>
      </c>
      <c r="L127" s="207">
        <f t="shared" si="31"/>
        <v>0</v>
      </c>
      <c r="M127" s="207">
        <f t="shared" si="31"/>
        <v>0</v>
      </c>
      <c r="N127" s="207">
        <f t="shared" si="31"/>
        <v>0</v>
      </c>
      <c r="O127" s="207">
        <f t="shared" si="31"/>
        <v>0</v>
      </c>
      <c r="P127" s="207">
        <f t="shared" si="31"/>
        <v>0</v>
      </c>
      <c r="Q127" s="207">
        <f t="shared" si="31"/>
        <v>0</v>
      </c>
      <c r="R127" s="208"/>
      <c r="S127" s="837"/>
      <c r="T127" s="837"/>
      <c r="U127" s="837"/>
    </row>
    <row r="128" spans="2:21" s="11" customFormat="1" outlineLevel="1">
      <c r="B128" s="209" t="s">
        <v>392</v>
      </c>
      <c r="C128" s="1268">
        <v>6271002604</v>
      </c>
      <c r="D128" s="211" t="s">
        <v>488</v>
      </c>
      <c r="E128" s="211" t="s">
        <v>491</v>
      </c>
      <c r="F128" s="1366"/>
      <c r="G128" s="1366"/>
      <c r="H128" s="1366"/>
      <c r="I128" s="1366"/>
      <c r="J128" s="1366"/>
      <c r="K128" s="1366"/>
      <c r="L128" s="1366"/>
      <c r="M128" s="1366"/>
      <c r="N128" s="1366"/>
      <c r="O128" s="1366"/>
      <c r="P128" s="1366"/>
      <c r="Q128" s="1366"/>
      <c r="R128" s="217">
        <f>SUM(F128:Q128)</f>
        <v>0</v>
      </c>
      <c r="S128" s="18"/>
      <c r="T128" s="18"/>
      <c r="U128" s="18"/>
    </row>
    <row r="129" spans="2:21" s="11" customFormat="1" outlineLevel="1">
      <c r="B129" s="209" t="s">
        <v>392</v>
      </c>
      <c r="C129" s="1268">
        <v>6271002605</v>
      </c>
      <c r="D129" s="210" t="s">
        <v>490</v>
      </c>
      <c r="E129" s="211" t="s">
        <v>491</v>
      </c>
      <c r="F129" s="1366"/>
      <c r="G129" s="1366"/>
      <c r="H129" s="1366"/>
      <c r="I129" s="1366"/>
      <c r="J129" s="1366"/>
      <c r="K129" s="1366"/>
      <c r="L129" s="1366"/>
      <c r="M129" s="1366"/>
      <c r="N129" s="1366"/>
      <c r="O129" s="1366"/>
      <c r="P129" s="1366"/>
      <c r="Q129" s="1366"/>
      <c r="R129" s="217">
        <f t="shared" ref="R129:R136" si="32">SUM(F129:Q129)</f>
        <v>0</v>
      </c>
      <c r="S129" s="18"/>
      <c r="T129" s="18"/>
      <c r="U129" s="18"/>
    </row>
    <row r="130" spans="2:21" s="11" customFormat="1" outlineLevel="1">
      <c r="B130" s="209" t="s">
        <v>392</v>
      </c>
      <c r="C130" s="1268">
        <v>6271002802</v>
      </c>
      <c r="D130" s="211" t="s">
        <v>492</v>
      </c>
      <c r="E130" s="211" t="s">
        <v>493</v>
      </c>
      <c r="F130" s="1366"/>
      <c r="G130" s="1366"/>
      <c r="H130" s="1366"/>
      <c r="I130" s="1366"/>
      <c r="J130" s="1366"/>
      <c r="K130" s="1366"/>
      <c r="L130" s="1366"/>
      <c r="M130" s="1366"/>
      <c r="N130" s="1366"/>
      <c r="O130" s="1366"/>
      <c r="P130" s="1366"/>
      <c r="Q130" s="1366"/>
      <c r="R130" s="217">
        <f t="shared" si="32"/>
        <v>0</v>
      </c>
      <c r="S130" s="18"/>
      <c r="T130" s="18"/>
      <c r="U130" s="18"/>
    </row>
    <row r="131" spans="2:21" s="11" customFormat="1" outlineLevel="1">
      <c r="B131" s="209" t="s">
        <v>392</v>
      </c>
      <c r="C131" s="1268">
        <v>6271002806</v>
      </c>
      <c r="D131" s="210" t="s">
        <v>501</v>
      </c>
      <c r="E131" s="211" t="s">
        <v>491</v>
      </c>
      <c r="F131" s="1366"/>
      <c r="G131" s="1366"/>
      <c r="H131" s="1366"/>
      <c r="I131" s="1366"/>
      <c r="J131" s="1366"/>
      <c r="K131" s="1366"/>
      <c r="L131" s="1366"/>
      <c r="M131" s="1366"/>
      <c r="N131" s="1366"/>
      <c r="O131" s="1366"/>
      <c r="P131" s="1366"/>
      <c r="Q131" s="1366"/>
      <c r="R131" s="217">
        <f t="shared" si="32"/>
        <v>0</v>
      </c>
      <c r="S131" s="18"/>
      <c r="T131" s="18"/>
      <c r="U131" s="18"/>
    </row>
    <row r="132" spans="2:21" s="11" customFormat="1" outlineLevel="1">
      <c r="B132" s="209" t="s">
        <v>392</v>
      </c>
      <c r="C132" s="1268">
        <v>6271007202</v>
      </c>
      <c r="D132" s="211" t="s">
        <v>495</v>
      </c>
      <c r="E132" s="211" t="s">
        <v>493</v>
      </c>
      <c r="F132" s="1366"/>
      <c r="G132" s="1366"/>
      <c r="H132" s="1366"/>
      <c r="I132" s="1366"/>
      <c r="J132" s="1366"/>
      <c r="K132" s="1366"/>
      <c r="L132" s="1366"/>
      <c r="M132" s="1366"/>
      <c r="N132" s="1366"/>
      <c r="O132" s="1366"/>
      <c r="P132" s="1366"/>
      <c r="Q132" s="1366"/>
      <c r="R132" s="217">
        <f t="shared" si="32"/>
        <v>0</v>
      </c>
      <c r="S132" s="18"/>
      <c r="T132" s="18"/>
      <c r="U132" s="18"/>
    </row>
    <row r="133" spans="2:21" s="11" customFormat="1" outlineLevel="1">
      <c r="B133" s="209" t="s">
        <v>392</v>
      </c>
      <c r="C133" s="1268">
        <v>6271003202</v>
      </c>
      <c r="D133" s="210" t="s">
        <v>496</v>
      </c>
      <c r="E133" s="211" t="s">
        <v>493</v>
      </c>
      <c r="F133" s="1366"/>
      <c r="G133" s="1366"/>
      <c r="H133" s="1366"/>
      <c r="I133" s="1366"/>
      <c r="J133" s="1366"/>
      <c r="K133" s="1366"/>
      <c r="L133" s="1366"/>
      <c r="M133" s="1366"/>
      <c r="N133" s="1366"/>
      <c r="O133" s="1366"/>
      <c r="P133" s="1366"/>
      <c r="Q133" s="1366"/>
      <c r="R133" s="217">
        <f t="shared" si="32"/>
        <v>0</v>
      </c>
      <c r="S133" s="18"/>
      <c r="T133" s="18"/>
      <c r="U133" s="18"/>
    </row>
    <row r="134" spans="2:21" s="11" customFormat="1" outlineLevel="1">
      <c r="B134" s="209" t="s">
        <v>392</v>
      </c>
      <c r="C134" s="1268">
        <v>6271002603</v>
      </c>
      <c r="D134" s="211" t="s">
        <v>497</v>
      </c>
      <c r="E134" s="211" t="s">
        <v>491</v>
      </c>
      <c r="F134" s="1366"/>
      <c r="G134" s="1366"/>
      <c r="H134" s="1366"/>
      <c r="I134" s="1366"/>
      <c r="J134" s="1366"/>
      <c r="K134" s="1366"/>
      <c r="L134" s="1366"/>
      <c r="M134" s="1366"/>
      <c r="N134" s="1366"/>
      <c r="O134" s="1366"/>
      <c r="P134" s="1366"/>
      <c r="Q134" s="1366"/>
      <c r="R134" s="217">
        <f t="shared" si="32"/>
        <v>0</v>
      </c>
      <c r="S134" s="18"/>
      <c r="T134" s="18"/>
      <c r="U134" s="18"/>
    </row>
    <row r="135" spans="2:21" s="11" customFormat="1" outlineLevel="1">
      <c r="B135" s="209" t="s">
        <v>392</v>
      </c>
      <c r="C135" s="1268">
        <v>6271003401</v>
      </c>
      <c r="D135" s="210" t="s">
        <v>498</v>
      </c>
      <c r="E135" s="211" t="s">
        <v>493</v>
      </c>
      <c r="F135" s="1366"/>
      <c r="G135" s="1366"/>
      <c r="H135" s="1366"/>
      <c r="I135" s="1366"/>
      <c r="J135" s="1366"/>
      <c r="K135" s="1366"/>
      <c r="L135" s="1366"/>
      <c r="M135" s="1366"/>
      <c r="N135" s="1366"/>
      <c r="O135" s="1366"/>
      <c r="P135" s="1366"/>
      <c r="Q135" s="1366"/>
      <c r="R135" s="217">
        <f t="shared" si="32"/>
        <v>0</v>
      </c>
      <c r="S135" s="18"/>
      <c r="T135" s="18"/>
      <c r="U135" s="18"/>
    </row>
    <row r="136" spans="2:21" s="11" customFormat="1" outlineLevel="1">
      <c r="B136" s="213" t="s">
        <v>392</v>
      </c>
      <c r="C136" s="1269">
        <v>6271002703</v>
      </c>
      <c r="D136" s="215" t="s">
        <v>499</v>
      </c>
      <c r="E136" s="215" t="s">
        <v>491</v>
      </c>
      <c r="F136" s="1366"/>
      <c r="G136" s="1366"/>
      <c r="H136" s="1366"/>
      <c r="I136" s="1366"/>
      <c r="J136" s="1366"/>
      <c r="K136" s="1366"/>
      <c r="L136" s="1366"/>
      <c r="M136" s="1366"/>
      <c r="N136" s="1366"/>
      <c r="O136" s="1366"/>
      <c r="P136" s="1366"/>
      <c r="Q136" s="1366"/>
      <c r="R136" s="218">
        <f t="shared" si="32"/>
        <v>0</v>
      </c>
      <c r="S136" s="18"/>
      <c r="T136" s="18"/>
      <c r="U136" s="18"/>
    </row>
    <row r="137" spans="2:21" s="1" customFormat="1">
      <c r="B137" s="200" t="s">
        <v>394</v>
      </c>
      <c r="C137" s="1270"/>
      <c r="D137" s="202" t="s">
        <v>485</v>
      </c>
      <c r="E137" s="201"/>
      <c r="F137" s="203">
        <f>'[27]Dinh bien_HCNS'!F39</f>
        <v>2</v>
      </c>
      <c r="G137" s="203">
        <f>'[27]Dinh bien_HCNS'!G39</f>
        <v>2</v>
      </c>
      <c r="H137" s="203">
        <f>'[27]Dinh bien_HCNS'!H39</f>
        <v>2</v>
      </c>
      <c r="I137" s="203">
        <f>'[27]Dinh bien_HCNS'!I39</f>
        <v>2</v>
      </c>
      <c r="J137" s="203">
        <f>'[27]Dinh bien_HCNS'!J39</f>
        <v>2</v>
      </c>
      <c r="K137" s="203">
        <f>'[27]Dinh bien_HCNS'!K39</f>
        <v>2</v>
      </c>
      <c r="L137" s="203">
        <f>'[27]Dinh bien_HCNS'!L39</f>
        <v>2</v>
      </c>
      <c r="M137" s="203">
        <f>'[27]Dinh bien_HCNS'!M39</f>
        <v>2</v>
      </c>
      <c r="N137" s="203">
        <f>'[27]Dinh bien_HCNS'!N39</f>
        <v>2</v>
      </c>
      <c r="O137" s="203">
        <f>'[27]Dinh bien_HCNS'!O39</f>
        <v>2</v>
      </c>
      <c r="P137" s="203">
        <f>'[27]Dinh bien_HCNS'!P39</f>
        <v>2</v>
      </c>
      <c r="Q137" s="203">
        <f>'[27]Dinh bien_HCNS'!Q39</f>
        <v>2</v>
      </c>
      <c r="R137" s="203">
        <f>Q137</f>
        <v>2</v>
      </c>
      <c r="S137" s="837"/>
      <c r="T137" s="837"/>
      <c r="U137" s="837"/>
    </row>
    <row r="138" spans="2:21" s="1" customFormat="1">
      <c r="B138" s="204" t="s">
        <v>394</v>
      </c>
      <c r="C138" s="1267"/>
      <c r="D138" s="206" t="s">
        <v>500</v>
      </c>
      <c r="E138" s="205"/>
      <c r="F138" s="207">
        <f>SUM(F140:F148)</f>
        <v>28833776</v>
      </c>
      <c r="G138" s="207">
        <f t="shared" ref="G138:Q138" si="33">SUM(G140:G148)</f>
        <v>28299590</v>
      </c>
      <c r="H138" s="207">
        <f t="shared" si="33"/>
        <v>27264622</v>
      </c>
      <c r="I138" s="207">
        <f t="shared" si="33"/>
        <v>30228006</v>
      </c>
      <c r="J138" s="207">
        <f t="shared" si="33"/>
        <v>28446700</v>
      </c>
      <c r="K138" s="207">
        <f t="shared" si="33"/>
        <v>30228006</v>
      </c>
      <c r="L138" s="207">
        <f t="shared" si="33"/>
        <v>29385298</v>
      </c>
      <c r="M138" s="207">
        <f t="shared" si="33"/>
        <v>29385298</v>
      </c>
      <c r="N138" s="207">
        <f t="shared" si="33"/>
        <v>30030744</v>
      </c>
      <c r="O138" s="207">
        <f t="shared" si="33"/>
        <v>28542592</v>
      </c>
      <c r="P138" s="207">
        <f t="shared" si="33"/>
        <v>30228006</v>
      </c>
      <c r="Q138" s="207">
        <f t="shared" si="33"/>
        <v>29385298</v>
      </c>
      <c r="R138" s="208">
        <f>SUM(R140:R148)</f>
        <v>350257936</v>
      </c>
      <c r="S138" s="837"/>
      <c r="T138" s="837"/>
      <c r="U138" s="837"/>
    </row>
    <row r="139" spans="2:21" s="1" customFormat="1">
      <c r="B139" s="204" t="s">
        <v>394</v>
      </c>
      <c r="C139" s="1267"/>
      <c r="D139" s="202" t="s">
        <v>487</v>
      </c>
      <c r="E139" s="205"/>
      <c r="F139" s="207">
        <f>IFERROR(SUM(F140:F147)/F137,0)</f>
        <v>12022949</v>
      </c>
      <c r="G139" s="207">
        <f>IFERROR(SUM(G140:G147)/G137,0)</f>
        <v>11973487</v>
      </c>
      <c r="H139" s="207">
        <f t="shared" ref="H139:Q139" si="34">IFERROR(SUM(H140:H147)/H137,0)</f>
        <v>11238372</v>
      </c>
      <c r="I139" s="207">
        <f t="shared" si="34"/>
        <v>12175987</v>
      </c>
      <c r="J139" s="207">
        <f t="shared" si="34"/>
        <v>11829411</v>
      </c>
      <c r="K139" s="207">
        <f t="shared" si="34"/>
        <v>12175987</v>
      </c>
      <c r="L139" s="207">
        <f t="shared" si="34"/>
        <v>11863449</v>
      </c>
      <c r="M139" s="207">
        <f t="shared" si="34"/>
        <v>11863449</v>
      </c>
      <c r="N139" s="207">
        <f t="shared" si="34"/>
        <v>12294987</v>
      </c>
      <c r="O139" s="207">
        <f t="shared" si="34"/>
        <v>11550911</v>
      </c>
      <c r="P139" s="207">
        <f t="shared" si="34"/>
        <v>12175987</v>
      </c>
      <c r="Q139" s="207">
        <f t="shared" si="34"/>
        <v>11863449</v>
      </c>
      <c r="R139" s="208"/>
      <c r="S139" s="837"/>
      <c r="T139" s="837"/>
      <c r="U139" s="837"/>
    </row>
    <row r="140" spans="2:21" s="11" customFormat="1">
      <c r="B140" s="209" t="s">
        <v>394</v>
      </c>
      <c r="C140" s="1268">
        <v>6271002604</v>
      </c>
      <c r="D140" s="211" t="s">
        <v>488</v>
      </c>
      <c r="E140" s="211" t="s">
        <v>491</v>
      </c>
      <c r="F140" s="1330">
        <v>14146000</v>
      </c>
      <c r="G140" s="1330">
        <v>14690076</v>
      </c>
      <c r="H140" s="1330">
        <v>13057846</v>
      </c>
      <c r="I140" s="1330">
        <v>14690076</v>
      </c>
      <c r="J140" s="1330">
        <v>13601924</v>
      </c>
      <c r="K140" s="1330">
        <v>14690076</v>
      </c>
      <c r="L140" s="1330">
        <v>14146000</v>
      </c>
      <c r="M140" s="1330">
        <v>14146000</v>
      </c>
      <c r="N140" s="1330">
        <v>14690076</v>
      </c>
      <c r="O140" s="1330">
        <v>13601924</v>
      </c>
      <c r="P140" s="1330">
        <v>14690076</v>
      </c>
      <c r="Q140" s="1330">
        <v>14146000</v>
      </c>
      <c r="R140" s="217">
        <f t="shared" ref="R140:R148" si="35">SUM(F140:Q140)</f>
        <v>170296074</v>
      </c>
      <c r="S140" s="18"/>
      <c r="T140" s="18"/>
      <c r="U140" s="18"/>
    </row>
    <row r="141" spans="2:21" s="11" customFormat="1">
      <c r="B141" s="209" t="s">
        <v>394</v>
      </c>
      <c r="C141" s="1268">
        <v>6271002605</v>
      </c>
      <c r="D141" s="210" t="s">
        <v>490</v>
      </c>
      <c r="E141" s="211" t="s">
        <v>491</v>
      </c>
      <c r="F141" s="1330">
        <v>1119892</v>
      </c>
      <c r="G141" s="1330">
        <v>1119892</v>
      </c>
      <c r="H141" s="1330">
        <v>1119892</v>
      </c>
      <c r="I141" s="1330">
        <v>1119892</v>
      </c>
      <c r="J141" s="1330">
        <v>1119892</v>
      </c>
      <c r="K141" s="1330">
        <v>1119892</v>
      </c>
      <c r="L141" s="1330">
        <v>1119892</v>
      </c>
      <c r="M141" s="1330">
        <v>1119892</v>
      </c>
      <c r="N141" s="1330">
        <v>1119892</v>
      </c>
      <c r="O141" s="1330">
        <v>1119892</v>
      </c>
      <c r="P141" s="1330">
        <v>1119892</v>
      </c>
      <c r="Q141" s="1330">
        <v>1119892</v>
      </c>
      <c r="R141" s="217">
        <f t="shared" si="35"/>
        <v>13438704</v>
      </c>
      <c r="S141" s="18"/>
      <c r="T141" s="18"/>
      <c r="U141" s="18"/>
    </row>
    <row r="142" spans="2:21" s="11" customFormat="1">
      <c r="B142" s="209" t="s">
        <v>394</v>
      </c>
      <c r="C142" s="1268">
        <v>6271002802</v>
      </c>
      <c r="D142" s="211" t="s">
        <v>492</v>
      </c>
      <c r="E142" s="211" t="s">
        <v>493</v>
      </c>
      <c r="F142" s="1330">
        <v>1910000</v>
      </c>
      <c r="G142" s="1330">
        <v>1510000</v>
      </c>
      <c r="H142" s="1330">
        <v>1510000</v>
      </c>
      <c r="I142" s="1330">
        <v>1510000</v>
      </c>
      <c r="J142" s="1330">
        <v>2310000</v>
      </c>
      <c r="K142" s="1330">
        <v>1510000</v>
      </c>
      <c r="L142" s="1330">
        <v>1510000</v>
      </c>
      <c r="M142" s="1330">
        <v>1510000</v>
      </c>
      <c r="N142" s="1330">
        <v>1910000</v>
      </c>
      <c r="O142" s="1330">
        <v>1510000</v>
      </c>
      <c r="P142" s="1330">
        <v>1510000</v>
      </c>
      <c r="Q142" s="1330">
        <v>1510000</v>
      </c>
      <c r="R142" s="217">
        <f t="shared" si="35"/>
        <v>19720000</v>
      </c>
      <c r="S142" s="18"/>
      <c r="T142" s="18"/>
      <c r="U142" s="18"/>
    </row>
    <row r="143" spans="2:21" s="11" customFormat="1">
      <c r="B143" s="209" t="s">
        <v>394</v>
      </c>
      <c r="C143" s="1268">
        <v>6271002806</v>
      </c>
      <c r="D143" s="210" t="s">
        <v>501</v>
      </c>
      <c r="E143" s="211" t="s">
        <v>491</v>
      </c>
      <c r="F143" s="1330">
        <v>1520696</v>
      </c>
      <c r="G143" s="1330">
        <v>1520696</v>
      </c>
      <c r="H143" s="1330">
        <v>1520696</v>
      </c>
      <c r="I143" s="1330">
        <v>1520696</v>
      </c>
      <c r="J143" s="1330">
        <v>1520696</v>
      </c>
      <c r="K143" s="1330">
        <v>1520696</v>
      </c>
      <c r="L143" s="1330">
        <v>1520696</v>
      </c>
      <c r="M143" s="1330">
        <v>1520696</v>
      </c>
      <c r="N143" s="1330">
        <v>1520696</v>
      </c>
      <c r="O143" s="1330">
        <v>1520696</v>
      </c>
      <c r="P143" s="1330">
        <v>1520696</v>
      </c>
      <c r="Q143" s="1330">
        <v>1520696</v>
      </c>
      <c r="R143" s="217">
        <f t="shared" si="35"/>
        <v>18248352</v>
      </c>
      <c r="S143" s="18"/>
      <c r="T143" s="18"/>
      <c r="U143" s="18"/>
    </row>
    <row r="144" spans="2:21" s="11" customFormat="1">
      <c r="B144" s="209" t="s">
        <v>394</v>
      </c>
      <c r="C144" s="1268">
        <v>6271007202</v>
      </c>
      <c r="D144" s="211" t="s">
        <v>495</v>
      </c>
      <c r="E144" s="211" t="s">
        <v>493</v>
      </c>
      <c r="F144" s="1330">
        <v>0</v>
      </c>
      <c r="G144" s="1330">
        <v>0</v>
      </c>
      <c r="H144" s="1330">
        <v>0</v>
      </c>
      <c r="I144" s="1330">
        <v>0</v>
      </c>
      <c r="J144" s="1330">
        <v>0</v>
      </c>
      <c r="K144" s="1330">
        <v>0</v>
      </c>
      <c r="L144" s="1330">
        <v>0</v>
      </c>
      <c r="M144" s="1330">
        <v>0</v>
      </c>
      <c r="N144" s="1330">
        <v>0</v>
      </c>
      <c r="O144" s="1330">
        <v>0</v>
      </c>
      <c r="P144" s="1330">
        <v>0</v>
      </c>
      <c r="Q144" s="1330">
        <v>0</v>
      </c>
      <c r="R144" s="217">
        <f t="shared" si="35"/>
        <v>0</v>
      </c>
      <c r="S144" s="18"/>
      <c r="T144" s="18"/>
      <c r="U144" s="18"/>
    </row>
    <row r="145" spans="2:21" s="11" customFormat="1">
      <c r="B145" s="209" t="s">
        <v>394</v>
      </c>
      <c r="C145" s="1268">
        <v>6271003202</v>
      </c>
      <c r="D145" s="210" t="s">
        <v>496</v>
      </c>
      <c r="E145" s="211" t="s">
        <v>493</v>
      </c>
      <c r="F145" s="1330">
        <v>2025000</v>
      </c>
      <c r="G145" s="1330">
        <v>1782000</v>
      </c>
      <c r="H145" s="1330">
        <v>1944000</v>
      </c>
      <c r="I145" s="1330">
        <v>2187000</v>
      </c>
      <c r="J145" s="1330">
        <v>1782000</v>
      </c>
      <c r="K145" s="1330">
        <v>2187000</v>
      </c>
      <c r="L145" s="1330">
        <v>2106000</v>
      </c>
      <c r="M145" s="1330">
        <v>2106000</v>
      </c>
      <c r="N145" s="1330">
        <v>2025000</v>
      </c>
      <c r="O145" s="1330">
        <v>2025000</v>
      </c>
      <c r="P145" s="1330">
        <v>2187000</v>
      </c>
      <c r="Q145" s="1330">
        <v>2106000</v>
      </c>
      <c r="R145" s="217">
        <f t="shared" si="35"/>
        <v>24462000</v>
      </c>
      <c r="S145" s="18"/>
      <c r="T145" s="18"/>
      <c r="U145" s="18"/>
    </row>
    <row r="146" spans="2:21" s="11" customFormat="1">
      <c r="B146" s="209" t="s">
        <v>394</v>
      </c>
      <c r="C146" s="1268">
        <v>6271002603</v>
      </c>
      <c r="D146" s="211" t="s">
        <v>497</v>
      </c>
      <c r="E146" s="211" t="s">
        <v>491</v>
      </c>
      <c r="F146" s="1330">
        <v>0</v>
      </c>
      <c r="G146" s="1330">
        <v>0</v>
      </c>
      <c r="H146" s="1330">
        <v>0</v>
      </c>
      <c r="I146" s="1330">
        <v>0</v>
      </c>
      <c r="J146" s="1330">
        <v>0</v>
      </c>
      <c r="K146" s="1330">
        <v>0</v>
      </c>
      <c r="L146" s="1330">
        <v>0</v>
      </c>
      <c r="M146" s="1330">
        <v>0</v>
      </c>
      <c r="N146" s="1330">
        <v>0</v>
      </c>
      <c r="O146" s="1330">
        <v>0</v>
      </c>
      <c r="P146" s="1330">
        <v>0</v>
      </c>
      <c r="Q146" s="1330">
        <v>0</v>
      </c>
      <c r="R146" s="217">
        <f t="shared" si="35"/>
        <v>0</v>
      </c>
      <c r="S146" s="18"/>
      <c r="T146" s="18"/>
      <c r="U146" s="18"/>
    </row>
    <row r="147" spans="2:21" s="11" customFormat="1">
      <c r="B147" s="209" t="s">
        <v>394</v>
      </c>
      <c r="C147" s="1268">
        <v>6271003401</v>
      </c>
      <c r="D147" s="210" t="s">
        <v>498</v>
      </c>
      <c r="E147" s="211" t="s">
        <v>493</v>
      </c>
      <c r="F147" s="1330">
        <v>3324310</v>
      </c>
      <c r="G147" s="1330">
        <v>3324310</v>
      </c>
      <c r="H147" s="1330">
        <v>3324310</v>
      </c>
      <c r="I147" s="1330">
        <v>3324310</v>
      </c>
      <c r="J147" s="1330">
        <v>3324310</v>
      </c>
      <c r="K147" s="1330">
        <v>3324310</v>
      </c>
      <c r="L147" s="1330">
        <v>3324310</v>
      </c>
      <c r="M147" s="1330">
        <v>3324310</v>
      </c>
      <c r="N147" s="1330">
        <v>3324310</v>
      </c>
      <c r="O147" s="1330">
        <v>3324310</v>
      </c>
      <c r="P147" s="1330">
        <v>3324310</v>
      </c>
      <c r="Q147" s="1330">
        <v>3324310</v>
      </c>
      <c r="R147" s="217">
        <f t="shared" si="35"/>
        <v>39891720</v>
      </c>
      <c r="S147" s="18"/>
      <c r="T147" s="18"/>
      <c r="U147" s="18"/>
    </row>
    <row r="148" spans="2:21" s="11" customFormat="1">
      <c r="B148" s="213" t="s">
        <v>394</v>
      </c>
      <c r="C148" s="1269">
        <v>6271002703</v>
      </c>
      <c r="D148" s="215" t="s">
        <v>499</v>
      </c>
      <c r="E148" s="215" t="s">
        <v>491</v>
      </c>
      <c r="F148" s="1330">
        <v>4787878</v>
      </c>
      <c r="G148" s="1330">
        <v>4352616</v>
      </c>
      <c r="H148" s="1330">
        <v>4787878</v>
      </c>
      <c r="I148" s="1330">
        <v>5876032</v>
      </c>
      <c r="J148" s="1330">
        <v>4787878</v>
      </c>
      <c r="K148" s="1330">
        <v>5876032</v>
      </c>
      <c r="L148" s="1330">
        <v>5658400</v>
      </c>
      <c r="M148" s="1330">
        <v>5658400</v>
      </c>
      <c r="N148" s="1330">
        <v>5440770</v>
      </c>
      <c r="O148" s="1330">
        <v>5440770</v>
      </c>
      <c r="P148" s="1330">
        <v>5876032</v>
      </c>
      <c r="Q148" s="1330">
        <v>5658400</v>
      </c>
      <c r="R148" s="218">
        <f t="shared" si="35"/>
        <v>64201086</v>
      </c>
      <c r="S148" s="18"/>
      <c r="T148" s="18"/>
      <c r="U148" s="18"/>
    </row>
    <row r="149" spans="2:21" s="1" customFormat="1">
      <c r="B149" s="200" t="s">
        <v>401</v>
      </c>
      <c r="C149" s="1270"/>
      <c r="D149" s="202" t="s">
        <v>485</v>
      </c>
      <c r="E149" s="201"/>
      <c r="F149" s="203">
        <f>'[27]Dinh bien_HCNS'!F43</f>
        <v>6</v>
      </c>
      <c r="G149" s="203">
        <f>'[27]Dinh bien_HCNS'!G43</f>
        <v>6</v>
      </c>
      <c r="H149" s="203">
        <f>'[27]Dinh bien_HCNS'!H43</f>
        <v>6</v>
      </c>
      <c r="I149" s="203">
        <f>'[27]Dinh bien_HCNS'!I43</f>
        <v>6</v>
      </c>
      <c r="J149" s="203">
        <f>'[27]Dinh bien_HCNS'!J43</f>
        <v>6</v>
      </c>
      <c r="K149" s="203">
        <f>'[27]Dinh bien_HCNS'!K43</f>
        <v>6</v>
      </c>
      <c r="L149" s="203">
        <f>'[27]Dinh bien_HCNS'!L43</f>
        <v>6</v>
      </c>
      <c r="M149" s="203">
        <f>'[27]Dinh bien_HCNS'!M43</f>
        <v>6</v>
      </c>
      <c r="N149" s="203">
        <f>'[27]Dinh bien_HCNS'!N43</f>
        <v>6</v>
      </c>
      <c r="O149" s="203">
        <f>'[27]Dinh bien_HCNS'!O43</f>
        <v>6</v>
      </c>
      <c r="P149" s="203">
        <f>'[27]Dinh bien_HCNS'!P43</f>
        <v>6</v>
      </c>
      <c r="Q149" s="203">
        <f>'[27]Dinh bien_HCNS'!Q43</f>
        <v>6</v>
      </c>
      <c r="R149" s="203">
        <f>Q149</f>
        <v>6</v>
      </c>
      <c r="S149" s="837"/>
      <c r="T149" s="837"/>
      <c r="U149" s="837"/>
    </row>
    <row r="150" spans="2:21" s="1" customFormat="1">
      <c r="B150" s="204" t="s">
        <v>401</v>
      </c>
      <c r="C150" s="1267"/>
      <c r="D150" s="206" t="s">
        <v>500</v>
      </c>
      <c r="E150" s="205"/>
      <c r="F150" s="207">
        <f>SUM(F152:F160)</f>
        <v>111247574</v>
      </c>
      <c r="G150" s="207">
        <f t="shared" ref="G150:Q150" si="36">SUM(G152:G160)</f>
        <v>109246297</v>
      </c>
      <c r="H150" s="207">
        <f t="shared" si="36"/>
        <v>104273470</v>
      </c>
      <c r="I150" s="207">
        <f t="shared" si="36"/>
        <v>113374128</v>
      </c>
      <c r="J150" s="207">
        <f t="shared" si="36"/>
        <v>107496607</v>
      </c>
      <c r="K150" s="207">
        <f t="shared" si="36"/>
        <v>113374128</v>
      </c>
      <c r="L150" s="207">
        <f t="shared" si="36"/>
        <v>111006283</v>
      </c>
      <c r="M150" s="207">
        <f t="shared" si="36"/>
        <v>111006283</v>
      </c>
      <c r="N150" s="207">
        <f t="shared" si="36"/>
        <v>113322419</v>
      </c>
      <c r="O150" s="207">
        <f t="shared" si="36"/>
        <v>107972729</v>
      </c>
      <c r="P150" s="207">
        <f t="shared" si="36"/>
        <v>113374128</v>
      </c>
      <c r="Q150" s="207">
        <f t="shared" si="36"/>
        <v>111006283</v>
      </c>
      <c r="R150" s="208">
        <f>SUM(R152:R160)</f>
        <v>1326700329</v>
      </c>
      <c r="S150" s="837"/>
      <c r="T150" s="837"/>
      <c r="U150" s="837"/>
    </row>
    <row r="151" spans="2:21" s="1" customFormat="1">
      <c r="B151" s="204" t="s">
        <v>401</v>
      </c>
      <c r="C151" s="1267"/>
      <c r="D151" s="202" t="s">
        <v>487</v>
      </c>
      <c r="E151" s="205"/>
      <c r="F151" s="207">
        <f>IFERROR(SUM(F152:F159)/F149,0)</f>
        <v>16322236.666666666</v>
      </c>
      <c r="G151" s="207">
        <f>IFERROR(SUM(G152:G159)/G149,0)</f>
        <v>16321544.166666666</v>
      </c>
      <c r="H151" s="207">
        <f t="shared" ref="H151:Q151" si="37">IFERROR(SUM(H152:H159)/H149,0)</f>
        <v>15381788.166666666</v>
      </c>
      <c r="I151" s="207">
        <f t="shared" si="37"/>
        <v>16565710.833333334</v>
      </c>
      <c r="J151" s="207">
        <f t="shared" si="37"/>
        <v>16029929.166666666</v>
      </c>
      <c r="K151" s="207">
        <f t="shared" si="37"/>
        <v>16565710.833333334</v>
      </c>
      <c r="L151" s="207">
        <f t="shared" si="37"/>
        <v>16171070</v>
      </c>
      <c r="M151" s="207">
        <f t="shared" si="37"/>
        <v>16171070</v>
      </c>
      <c r="N151" s="207">
        <f t="shared" si="37"/>
        <v>16668044.166666666</v>
      </c>
      <c r="O151" s="207">
        <f t="shared" si="37"/>
        <v>15776429.166666666</v>
      </c>
      <c r="P151" s="207">
        <f t="shared" si="37"/>
        <v>16565710.833333334</v>
      </c>
      <c r="Q151" s="207">
        <f t="shared" si="37"/>
        <v>16171070</v>
      </c>
      <c r="R151" s="208"/>
      <c r="S151" s="837"/>
      <c r="T151" s="837"/>
      <c r="U151" s="837"/>
    </row>
    <row r="152" spans="2:21" s="11" customFormat="1">
      <c r="B152" s="209" t="s">
        <v>401</v>
      </c>
      <c r="C152" s="1268">
        <v>6271002604</v>
      </c>
      <c r="D152" s="211" t="s">
        <v>488</v>
      </c>
      <c r="E152" s="211" t="s">
        <v>491</v>
      </c>
      <c r="F152" s="1330">
        <v>53946000</v>
      </c>
      <c r="G152" s="1330">
        <v>56020845</v>
      </c>
      <c r="H152" s="1330">
        <v>49796309</v>
      </c>
      <c r="I152" s="1330">
        <v>56020845</v>
      </c>
      <c r="J152" s="1330">
        <v>51871155</v>
      </c>
      <c r="K152" s="1330">
        <v>56020845</v>
      </c>
      <c r="L152" s="1330">
        <v>53946000</v>
      </c>
      <c r="M152" s="1330">
        <v>53946000</v>
      </c>
      <c r="N152" s="1330">
        <v>56020845</v>
      </c>
      <c r="O152" s="1330">
        <v>51871155</v>
      </c>
      <c r="P152" s="1330">
        <v>56020845</v>
      </c>
      <c r="Q152" s="1330">
        <v>53946000</v>
      </c>
      <c r="R152" s="217">
        <f>SUM(F152:Q152)</f>
        <v>649426844</v>
      </c>
      <c r="S152" s="18"/>
      <c r="T152" s="18"/>
      <c r="U152" s="18"/>
    </row>
    <row r="153" spans="2:21" s="11" customFormat="1">
      <c r="B153" s="209" t="s">
        <v>401</v>
      </c>
      <c r="C153" s="1268">
        <v>6271002605</v>
      </c>
      <c r="D153" s="210" t="s">
        <v>490</v>
      </c>
      <c r="E153" s="211" t="s">
        <v>491</v>
      </c>
      <c r="F153" s="1330">
        <v>4270728</v>
      </c>
      <c r="G153" s="1330">
        <v>4270728</v>
      </c>
      <c r="H153" s="1330">
        <v>4270728</v>
      </c>
      <c r="I153" s="1330">
        <v>4270728</v>
      </c>
      <c r="J153" s="1330">
        <v>4270728</v>
      </c>
      <c r="K153" s="1330">
        <v>4270728</v>
      </c>
      <c r="L153" s="1330">
        <v>4270728</v>
      </c>
      <c r="M153" s="1330">
        <v>4270728</v>
      </c>
      <c r="N153" s="1330">
        <v>4270728</v>
      </c>
      <c r="O153" s="1330">
        <v>4270728</v>
      </c>
      <c r="P153" s="1330">
        <v>4270728</v>
      </c>
      <c r="Q153" s="1330">
        <v>4270728</v>
      </c>
      <c r="R153" s="217">
        <f t="shared" ref="R153:R160" si="38">SUM(F153:Q153)</f>
        <v>51248736</v>
      </c>
      <c r="S153" s="18"/>
      <c r="T153" s="18"/>
      <c r="U153" s="18"/>
    </row>
    <row r="154" spans="2:21" s="11" customFormat="1">
      <c r="B154" s="209" t="s">
        <v>401</v>
      </c>
      <c r="C154" s="1268">
        <v>6271002802</v>
      </c>
      <c r="D154" s="211" t="s">
        <v>492</v>
      </c>
      <c r="E154" s="211" t="s">
        <v>493</v>
      </c>
      <c r="F154" s="1330">
        <v>9350000</v>
      </c>
      <c r="G154" s="1330">
        <v>8150000</v>
      </c>
      <c r="H154" s="1330">
        <v>8150000</v>
      </c>
      <c r="I154" s="1330">
        <v>8150000</v>
      </c>
      <c r="J154" s="1330">
        <v>10550000</v>
      </c>
      <c r="K154" s="1330">
        <v>8150000</v>
      </c>
      <c r="L154" s="1330">
        <v>8150000</v>
      </c>
      <c r="M154" s="1330">
        <v>8150000</v>
      </c>
      <c r="N154" s="1330">
        <v>9350000</v>
      </c>
      <c r="O154" s="1330">
        <v>8150000</v>
      </c>
      <c r="P154" s="1330">
        <v>8150000</v>
      </c>
      <c r="Q154" s="1330">
        <v>8150000</v>
      </c>
      <c r="R154" s="217">
        <f t="shared" si="38"/>
        <v>102600000</v>
      </c>
      <c r="S154" s="18"/>
      <c r="T154" s="18"/>
      <c r="U154" s="18"/>
    </row>
    <row r="155" spans="2:21" s="11" customFormat="1">
      <c r="B155" s="209" t="s">
        <v>401</v>
      </c>
      <c r="C155" s="1268">
        <v>6271002806</v>
      </c>
      <c r="D155" s="210" t="s">
        <v>501</v>
      </c>
      <c r="E155" s="211" t="s">
        <v>491</v>
      </c>
      <c r="F155" s="1330">
        <v>5799196</v>
      </c>
      <c r="G155" s="1330">
        <v>5799196</v>
      </c>
      <c r="H155" s="1330">
        <v>5799196</v>
      </c>
      <c r="I155" s="1330">
        <v>5799196</v>
      </c>
      <c r="J155" s="1330">
        <v>5799196</v>
      </c>
      <c r="K155" s="1330">
        <v>5799196</v>
      </c>
      <c r="L155" s="1330">
        <v>5799196</v>
      </c>
      <c r="M155" s="1330">
        <v>5799196</v>
      </c>
      <c r="N155" s="1330">
        <v>5799196</v>
      </c>
      <c r="O155" s="1330">
        <v>5799196</v>
      </c>
      <c r="P155" s="1330">
        <v>5799196</v>
      </c>
      <c r="Q155" s="1330">
        <v>5799196</v>
      </c>
      <c r="R155" s="217">
        <f t="shared" si="38"/>
        <v>69590352</v>
      </c>
      <c r="S155" s="18"/>
      <c r="T155" s="18"/>
      <c r="U155" s="18"/>
    </row>
    <row r="156" spans="2:21" s="11" customFormat="1">
      <c r="B156" s="209" t="s">
        <v>401</v>
      </c>
      <c r="C156" s="1268">
        <v>6271007202</v>
      </c>
      <c r="D156" s="211" t="s">
        <v>495</v>
      </c>
      <c r="E156" s="211" t="s">
        <v>493</v>
      </c>
      <c r="F156" s="1330">
        <v>541284</v>
      </c>
      <c r="G156" s="1330">
        <v>541284</v>
      </c>
      <c r="H156" s="1330">
        <v>541284</v>
      </c>
      <c r="I156" s="1330">
        <v>541284</v>
      </c>
      <c r="J156" s="1330">
        <v>541284</v>
      </c>
      <c r="K156" s="1330">
        <v>541284</v>
      </c>
      <c r="L156" s="1330">
        <v>541284</v>
      </c>
      <c r="M156" s="1330">
        <v>541284</v>
      </c>
      <c r="N156" s="1330">
        <v>541284</v>
      </c>
      <c r="O156" s="1330">
        <v>541284</v>
      </c>
      <c r="P156" s="1330">
        <v>541284</v>
      </c>
      <c r="Q156" s="1330">
        <v>541284</v>
      </c>
      <c r="R156" s="217">
        <f t="shared" si="38"/>
        <v>6495408</v>
      </c>
      <c r="S156" s="18"/>
      <c r="T156" s="18"/>
      <c r="U156" s="18"/>
    </row>
    <row r="157" spans="2:21" s="11" customFormat="1">
      <c r="B157" s="209" t="s">
        <v>401</v>
      </c>
      <c r="C157" s="1268">
        <v>6271003202</v>
      </c>
      <c r="D157" s="210" t="s">
        <v>496</v>
      </c>
      <c r="E157" s="211" t="s">
        <v>493</v>
      </c>
      <c r="F157" s="1330">
        <v>7325000</v>
      </c>
      <c r="G157" s="1330">
        <v>6446000</v>
      </c>
      <c r="H157" s="1330">
        <v>7032000</v>
      </c>
      <c r="I157" s="1330">
        <v>7911000</v>
      </c>
      <c r="J157" s="1330">
        <v>6446000</v>
      </c>
      <c r="K157" s="1330">
        <v>7911000</v>
      </c>
      <c r="L157" s="1330">
        <v>7618000</v>
      </c>
      <c r="M157" s="1330">
        <v>7618000</v>
      </c>
      <c r="N157" s="1330">
        <v>7325000</v>
      </c>
      <c r="O157" s="1330">
        <v>7325000</v>
      </c>
      <c r="P157" s="1330">
        <v>7911000</v>
      </c>
      <c r="Q157" s="1330">
        <v>7618000</v>
      </c>
      <c r="R157" s="217">
        <f t="shared" si="38"/>
        <v>88486000</v>
      </c>
      <c r="S157" s="18"/>
      <c r="T157" s="18"/>
      <c r="U157" s="18"/>
    </row>
    <row r="158" spans="2:21" s="11" customFormat="1">
      <c r="B158" s="209" t="s">
        <v>401</v>
      </c>
      <c r="C158" s="1268">
        <v>6271002603</v>
      </c>
      <c r="D158" s="211" t="s">
        <v>497</v>
      </c>
      <c r="E158" s="211" t="s">
        <v>491</v>
      </c>
      <c r="F158" s="1330">
        <v>4023902</v>
      </c>
      <c r="G158" s="1330">
        <v>4023902</v>
      </c>
      <c r="H158" s="1330">
        <v>4023902</v>
      </c>
      <c r="I158" s="1330">
        <v>4023902</v>
      </c>
      <c r="J158" s="1330">
        <v>4023902</v>
      </c>
      <c r="K158" s="1330">
        <v>4023902</v>
      </c>
      <c r="L158" s="1330">
        <v>4023902</v>
      </c>
      <c r="M158" s="1330">
        <v>4023902</v>
      </c>
      <c r="N158" s="1330">
        <v>4023902</v>
      </c>
      <c r="O158" s="1330">
        <v>4023902</v>
      </c>
      <c r="P158" s="1330">
        <v>4023902</v>
      </c>
      <c r="Q158" s="1330">
        <v>4023902</v>
      </c>
      <c r="R158" s="217">
        <f t="shared" si="38"/>
        <v>48286824</v>
      </c>
      <c r="S158" s="18"/>
      <c r="T158" s="18"/>
      <c r="U158" s="18"/>
    </row>
    <row r="159" spans="2:21" s="11" customFormat="1">
      <c r="B159" s="209" t="s">
        <v>401</v>
      </c>
      <c r="C159" s="1268">
        <v>6271003401</v>
      </c>
      <c r="D159" s="210" t="s">
        <v>498</v>
      </c>
      <c r="E159" s="211" t="s">
        <v>493</v>
      </c>
      <c r="F159" s="1330">
        <v>12677310</v>
      </c>
      <c r="G159" s="1330">
        <v>12677310</v>
      </c>
      <c r="H159" s="1330">
        <v>12677310</v>
      </c>
      <c r="I159" s="1330">
        <v>12677310</v>
      </c>
      <c r="J159" s="1330">
        <v>12677310</v>
      </c>
      <c r="K159" s="1330">
        <v>12677310</v>
      </c>
      <c r="L159" s="1330">
        <v>12677310</v>
      </c>
      <c r="M159" s="1330">
        <v>12677310</v>
      </c>
      <c r="N159" s="1330">
        <v>12677310</v>
      </c>
      <c r="O159" s="1330">
        <v>12677310</v>
      </c>
      <c r="P159" s="1330">
        <v>12677310</v>
      </c>
      <c r="Q159" s="1330">
        <v>12677310</v>
      </c>
      <c r="R159" s="217">
        <f t="shared" si="38"/>
        <v>152127720</v>
      </c>
      <c r="S159" s="18"/>
      <c r="T159" s="18"/>
      <c r="U159" s="18"/>
    </row>
    <row r="160" spans="2:21" s="11" customFormat="1">
      <c r="B160" s="213" t="s">
        <v>401</v>
      </c>
      <c r="C160" s="1269">
        <v>6271002703</v>
      </c>
      <c r="D160" s="215" t="s">
        <v>499</v>
      </c>
      <c r="E160" s="215" t="s">
        <v>491</v>
      </c>
      <c r="F160" s="1330">
        <v>13314154</v>
      </c>
      <c r="G160" s="1330">
        <v>11317032</v>
      </c>
      <c r="H160" s="1330">
        <v>11982741</v>
      </c>
      <c r="I160" s="1330">
        <v>13979863</v>
      </c>
      <c r="J160" s="1330">
        <v>11317032</v>
      </c>
      <c r="K160" s="1330">
        <v>13979863</v>
      </c>
      <c r="L160" s="1330">
        <v>13979863</v>
      </c>
      <c r="M160" s="1330">
        <v>13979863</v>
      </c>
      <c r="N160" s="1330">
        <v>13314154</v>
      </c>
      <c r="O160" s="1330">
        <v>13314154</v>
      </c>
      <c r="P160" s="1330">
        <v>13979863</v>
      </c>
      <c r="Q160" s="1330">
        <v>13979863</v>
      </c>
      <c r="R160" s="217">
        <f t="shared" si="38"/>
        <v>158438445</v>
      </c>
      <c r="S160" s="18"/>
      <c r="T160" s="18"/>
      <c r="U160" s="18"/>
    </row>
    <row r="161" spans="2:21" s="1" customFormat="1">
      <c r="B161" s="200" t="s">
        <v>475</v>
      </c>
      <c r="C161" s="1270"/>
      <c r="D161" s="202" t="s">
        <v>485</v>
      </c>
      <c r="E161" s="201"/>
      <c r="F161" s="203">
        <f>'[27]Dinh bien_HCNS'!F52</f>
        <v>2</v>
      </c>
      <c r="G161" s="203">
        <f>'[27]Dinh bien_HCNS'!G52</f>
        <v>2</v>
      </c>
      <c r="H161" s="203">
        <f>'[27]Dinh bien_HCNS'!H52</f>
        <v>2</v>
      </c>
      <c r="I161" s="203">
        <f>'[27]Dinh bien_HCNS'!I52</f>
        <v>2</v>
      </c>
      <c r="J161" s="203">
        <f>'[27]Dinh bien_HCNS'!J52</f>
        <v>2</v>
      </c>
      <c r="K161" s="203">
        <f>'[27]Dinh bien_HCNS'!K52</f>
        <v>2</v>
      </c>
      <c r="L161" s="203">
        <f>'[27]Dinh bien_HCNS'!L52</f>
        <v>2</v>
      </c>
      <c r="M161" s="203">
        <f>'[27]Dinh bien_HCNS'!M52</f>
        <v>2</v>
      </c>
      <c r="N161" s="203">
        <f>'[27]Dinh bien_HCNS'!N52</f>
        <v>2</v>
      </c>
      <c r="O161" s="203">
        <f>'[27]Dinh bien_HCNS'!O52</f>
        <v>2</v>
      </c>
      <c r="P161" s="203">
        <f>'[27]Dinh bien_HCNS'!P52</f>
        <v>2</v>
      </c>
      <c r="Q161" s="203">
        <f>'[27]Dinh bien_HCNS'!Q52</f>
        <v>2</v>
      </c>
      <c r="R161" s="203">
        <f>Q161</f>
        <v>2</v>
      </c>
      <c r="S161" s="837"/>
      <c r="T161" s="837"/>
      <c r="U161" s="837"/>
    </row>
    <row r="162" spans="2:21" s="1" customFormat="1">
      <c r="B162" s="204" t="s">
        <v>475</v>
      </c>
      <c r="C162" s="1267"/>
      <c r="D162" s="206" t="s">
        <v>500</v>
      </c>
      <c r="E162" s="205"/>
      <c r="F162" s="207">
        <f>SUM(F164:F172)</f>
        <v>77041851</v>
      </c>
      <c r="G162" s="207">
        <f t="shared" ref="G162:Q162" si="39">SUM(G164:G172)</f>
        <v>78468851</v>
      </c>
      <c r="H162" s="207">
        <f t="shared" si="39"/>
        <v>72595851</v>
      </c>
      <c r="I162" s="207">
        <f t="shared" si="39"/>
        <v>78748851</v>
      </c>
      <c r="J162" s="207">
        <f t="shared" si="39"/>
        <v>75278851</v>
      </c>
      <c r="K162" s="207">
        <f t="shared" si="39"/>
        <v>78748851</v>
      </c>
      <c r="L162" s="207">
        <f t="shared" si="39"/>
        <v>76697851</v>
      </c>
      <c r="M162" s="207">
        <f t="shared" si="39"/>
        <v>76697851</v>
      </c>
      <c r="N162" s="207">
        <f t="shared" si="39"/>
        <v>79036851</v>
      </c>
      <c r="O162" s="207">
        <f t="shared" si="39"/>
        <v>74646851</v>
      </c>
      <c r="P162" s="207">
        <f t="shared" si="39"/>
        <v>78748851</v>
      </c>
      <c r="Q162" s="207">
        <f t="shared" si="39"/>
        <v>76697851</v>
      </c>
      <c r="R162" s="208">
        <f>SUM(R164:R172)</f>
        <v>923409212</v>
      </c>
      <c r="S162" s="837"/>
      <c r="T162" s="837"/>
      <c r="U162" s="837"/>
    </row>
    <row r="163" spans="2:21" s="1" customFormat="1">
      <c r="B163" s="204" t="s">
        <v>475</v>
      </c>
      <c r="C163" s="1267"/>
      <c r="D163" s="202" t="s">
        <v>487</v>
      </c>
      <c r="E163" s="205"/>
      <c r="F163" s="207">
        <f>IFERROR(SUM(F164:F171)/F161,0)</f>
        <v>38520925.5</v>
      </c>
      <c r="G163" s="207">
        <f>IFERROR(SUM(G164:G171)/G161,0)</f>
        <v>39234425.5</v>
      </c>
      <c r="H163" s="207">
        <f t="shared" ref="H163:Q163" si="40">IFERROR(SUM(H164:H171)/H161,0)</f>
        <v>36297925.5</v>
      </c>
      <c r="I163" s="207">
        <f t="shared" si="40"/>
        <v>39374425.5</v>
      </c>
      <c r="J163" s="207">
        <f t="shared" si="40"/>
        <v>37639425.5</v>
      </c>
      <c r="K163" s="207">
        <f t="shared" si="40"/>
        <v>39374425.5</v>
      </c>
      <c r="L163" s="207">
        <f t="shared" si="40"/>
        <v>38348925.5</v>
      </c>
      <c r="M163" s="207">
        <f t="shared" si="40"/>
        <v>38348925.5</v>
      </c>
      <c r="N163" s="207">
        <f t="shared" si="40"/>
        <v>39518425.5</v>
      </c>
      <c r="O163" s="207">
        <f t="shared" si="40"/>
        <v>37323425.5</v>
      </c>
      <c r="P163" s="207">
        <f t="shared" si="40"/>
        <v>39374425.5</v>
      </c>
      <c r="Q163" s="207">
        <f t="shared" si="40"/>
        <v>38348925.5</v>
      </c>
      <c r="R163" s="208"/>
      <c r="S163" s="837"/>
      <c r="T163" s="837"/>
      <c r="U163" s="837"/>
    </row>
    <row r="164" spans="2:21" s="11" customFormat="1">
      <c r="B164" s="209" t="s">
        <v>475</v>
      </c>
      <c r="C164" s="1268">
        <v>6271002604</v>
      </c>
      <c r="D164" s="211" t="s">
        <v>488</v>
      </c>
      <c r="E164" s="211" t="s">
        <v>491</v>
      </c>
      <c r="F164" s="1330">
        <v>51870000</v>
      </c>
      <c r="G164" s="1330">
        <v>53865000</v>
      </c>
      <c r="H164" s="1330">
        <v>47880000</v>
      </c>
      <c r="I164" s="1330">
        <v>53865000</v>
      </c>
      <c r="J164" s="1330">
        <v>49875000</v>
      </c>
      <c r="K164" s="1330">
        <v>53865000</v>
      </c>
      <c r="L164" s="1330">
        <v>51870000</v>
      </c>
      <c r="M164" s="1330">
        <v>51870000</v>
      </c>
      <c r="N164" s="1330">
        <v>53865000</v>
      </c>
      <c r="O164" s="1330">
        <v>49875000</v>
      </c>
      <c r="P164" s="1330">
        <v>53865000</v>
      </c>
      <c r="Q164" s="1330">
        <v>51870000</v>
      </c>
      <c r="R164" s="217">
        <f>SUM(F164:Q164)</f>
        <v>624435000</v>
      </c>
      <c r="S164" s="18"/>
      <c r="T164" s="18"/>
      <c r="U164" s="18"/>
    </row>
    <row r="165" spans="2:21" s="11" customFormat="1">
      <c r="B165" s="209" t="s">
        <v>475</v>
      </c>
      <c r="C165" s="1268">
        <v>6271002605</v>
      </c>
      <c r="D165" s="210" t="s">
        <v>490</v>
      </c>
      <c r="E165" s="211" t="s">
        <v>491</v>
      </c>
      <c r="F165" s="1330">
        <v>4106375</v>
      </c>
      <c r="G165" s="1330">
        <v>4106375</v>
      </c>
      <c r="H165" s="1330">
        <v>4106375</v>
      </c>
      <c r="I165" s="1330">
        <v>4106375</v>
      </c>
      <c r="J165" s="1330">
        <v>4106375</v>
      </c>
      <c r="K165" s="1330">
        <v>4106375</v>
      </c>
      <c r="L165" s="1330">
        <v>4106375</v>
      </c>
      <c r="M165" s="1330">
        <v>4106375</v>
      </c>
      <c r="N165" s="1330">
        <v>4106375</v>
      </c>
      <c r="O165" s="1330">
        <v>4106375</v>
      </c>
      <c r="P165" s="1330">
        <v>4106375</v>
      </c>
      <c r="Q165" s="1330">
        <v>4106375</v>
      </c>
      <c r="R165" s="217">
        <f t="shared" ref="R165:R171" si="41">SUM(F165:Q165)</f>
        <v>49276500</v>
      </c>
      <c r="S165" s="18"/>
      <c r="T165" s="18"/>
      <c r="U165" s="18"/>
    </row>
    <row r="166" spans="2:21" s="11" customFormat="1">
      <c r="B166" s="209" t="s">
        <v>475</v>
      </c>
      <c r="C166" s="1268">
        <v>6271002802</v>
      </c>
      <c r="D166" s="211" t="s">
        <v>492</v>
      </c>
      <c r="E166" s="211" t="s">
        <v>493</v>
      </c>
      <c r="F166" s="1330">
        <v>1900000</v>
      </c>
      <c r="G166" s="1330">
        <v>1500000</v>
      </c>
      <c r="H166" s="1330">
        <v>1500000</v>
      </c>
      <c r="I166" s="1330">
        <v>1500000</v>
      </c>
      <c r="J166" s="1330">
        <v>2300000</v>
      </c>
      <c r="K166" s="1330">
        <v>1500000</v>
      </c>
      <c r="L166" s="1330">
        <v>1500000</v>
      </c>
      <c r="M166" s="1330">
        <v>1500000</v>
      </c>
      <c r="N166" s="1330">
        <v>1900000</v>
      </c>
      <c r="O166" s="1330">
        <v>1500000</v>
      </c>
      <c r="P166" s="1330">
        <v>1500000</v>
      </c>
      <c r="Q166" s="1330">
        <v>1500000</v>
      </c>
      <c r="R166" s="217">
        <f t="shared" si="41"/>
        <v>19600000</v>
      </c>
      <c r="S166" s="18"/>
      <c r="T166" s="18"/>
      <c r="U166" s="18"/>
    </row>
    <row r="167" spans="2:21" s="11" customFormat="1">
      <c r="B167" s="209" t="s">
        <v>475</v>
      </c>
      <c r="C167" s="1268">
        <v>6271002806</v>
      </c>
      <c r="D167" s="210" t="s">
        <v>501</v>
      </c>
      <c r="E167" s="211" t="s">
        <v>491</v>
      </c>
      <c r="F167" s="1330">
        <v>5576026</v>
      </c>
      <c r="G167" s="1330">
        <v>5576026</v>
      </c>
      <c r="H167" s="1330">
        <v>5576026</v>
      </c>
      <c r="I167" s="1330">
        <v>5576026</v>
      </c>
      <c r="J167" s="1330">
        <v>5576026</v>
      </c>
      <c r="K167" s="1330">
        <v>5576026</v>
      </c>
      <c r="L167" s="1330">
        <v>5576026</v>
      </c>
      <c r="M167" s="1330">
        <v>5576026</v>
      </c>
      <c r="N167" s="1330">
        <v>5576026</v>
      </c>
      <c r="O167" s="1330">
        <v>5576026</v>
      </c>
      <c r="P167" s="1330">
        <v>5576026</v>
      </c>
      <c r="Q167" s="1330">
        <v>5576026</v>
      </c>
      <c r="R167" s="217">
        <f t="shared" si="41"/>
        <v>66912312</v>
      </c>
      <c r="S167" s="18"/>
      <c r="T167" s="18"/>
      <c r="U167" s="18"/>
    </row>
    <row r="168" spans="2:21" s="11" customFormat="1">
      <c r="B168" s="209" t="s">
        <v>475</v>
      </c>
      <c r="C168" s="1268">
        <v>6271007202</v>
      </c>
      <c r="D168" s="211" t="s">
        <v>495</v>
      </c>
      <c r="E168" s="211" t="s">
        <v>493</v>
      </c>
      <c r="F168" s="1330">
        <v>0</v>
      </c>
      <c r="G168" s="1330">
        <v>0</v>
      </c>
      <c r="H168" s="1330">
        <v>0</v>
      </c>
      <c r="I168" s="1330">
        <v>0</v>
      </c>
      <c r="J168" s="1330">
        <v>0</v>
      </c>
      <c r="K168" s="1330">
        <v>0</v>
      </c>
      <c r="L168" s="1330">
        <v>0</v>
      </c>
      <c r="M168" s="1330">
        <v>0</v>
      </c>
      <c r="N168" s="1330">
        <v>0</v>
      </c>
      <c r="O168" s="1330">
        <v>0</v>
      </c>
      <c r="P168" s="1330">
        <v>0</v>
      </c>
      <c r="Q168" s="1330">
        <v>0</v>
      </c>
      <c r="R168" s="217">
        <f t="shared" si="41"/>
        <v>0</v>
      </c>
      <c r="S168" s="18"/>
      <c r="T168" s="18"/>
      <c r="U168" s="18"/>
    </row>
    <row r="169" spans="2:21" s="11" customFormat="1">
      <c r="B169" s="209" t="s">
        <v>475</v>
      </c>
      <c r="C169" s="1268">
        <v>6271003202</v>
      </c>
      <c r="D169" s="210" t="s">
        <v>496</v>
      </c>
      <c r="E169" s="211" t="s">
        <v>493</v>
      </c>
      <c r="F169" s="1330">
        <v>1400000</v>
      </c>
      <c r="G169" s="1330">
        <v>1232000</v>
      </c>
      <c r="H169" s="1330">
        <v>1344000</v>
      </c>
      <c r="I169" s="1330">
        <v>1512000</v>
      </c>
      <c r="J169" s="1330">
        <v>1232000</v>
      </c>
      <c r="K169" s="1330">
        <v>1512000</v>
      </c>
      <c r="L169" s="1330">
        <v>1456000</v>
      </c>
      <c r="M169" s="1330">
        <v>1456000</v>
      </c>
      <c r="N169" s="1330">
        <v>1400000</v>
      </c>
      <c r="O169" s="1330">
        <v>1400000</v>
      </c>
      <c r="P169" s="1330">
        <v>1512000</v>
      </c>
      <c r="Q169" s="1330">
        <v>1456000</v>
      </c>
      <c r="R169" s="217">
        <f t="shared" si="41"/>
        <v>16912000</v>
      </c>
      <c r="S169" s="18"/>
      <c r="T169" s="18"/>
      <c r="U169" s="18"/>
    </row>
    <row r="170" spans="2:21" s="11" customFormat="1">
      <c r="B170" s="209" t="s">
        <v>475</v>
      </c>
      <c r="C170" s="1268">
        <v>6271002603</v>
      </c>
      <c r="D170" s="211" t="s">
        <v>497</v>
      </c>
      <c r="E170" s="211" t="s">
        <v>491</v>
      </c>
      <c r="F170" s="1330">
        <v>0</v>
      </c>
      <c r="G170" s="1330">
        <v>0</v>
      </c>
      <c r="H170" s="1330">
        <v>0</v>
      </c>
      <c r="I170" s="1330">
        <v>0</v>
      </c>
      <c r="J170" s="1330">
        <v>0</v>
      </c>
      <c r="K170" s="1330">
        <v>0</v>
      </c>
      <c r="L170" s="1330">
        <v>0</v>
      </c>
      <c r="M170" s="1330">
        <v>0</v>
      </c>
      <c r="N170" s="1330">
        <v>0</v>
      </c>
      <c r="O170" s="1330">
        <v>0</v>
      </c>
      <c r="P170" s="1330">
        <v>0</v>
      </c>
      <c r="Q170" s="1330">
        <v>0</v>
      </c>
      <c r="R170" s="217">
        <f t="shared" si="41"/>
        <v>0</v>
      </c>
      <c r="S170" s="18"/>
      <c r="T170" s="18"/>
      <c r="U170" s="18"/>
    </row>
    <row r="171" spans="2:21" s="11" customFormat="1">
      <c r="B171" s="209" t="s">
        <v>475</v>
      </c>
      <c r="C171" s="1268">
        <v>6271003401</v>
      </c>
      <c r="D171" s="210" t="s">
        <v>498</v>
      </c>
      <c r="E171" s="211" t="s">
        <v>493</v>
      </c>
      <c r="F171" s="1330">
        <v>12189450</v>
      </c>
      <c r="G171" s="1330">
        <v>12189450</v>
      </c>
      <c r="H171" s="1330">
        <v>12189450</v>
      </c>
      <c r="I171" s="1330">
        <v>12189450</v>
      </c>
      <c r="J171" s="1330">
        <v>12189450</v>
      </c>
      <c r="K171" s="1330">
        <v>12189450</v>
      </c>
      <c r="L171" s="1330">
        <v>12189450</v>
      </c>
      <c r="M171" s="1330">
        <v>12189450</v>
      </c>
      <c r="N171" s="1330">
        <v>12189450</v>
      </c>
      <c r="O171" s="1330">
        <v>12189450</v>
      </c>
      <c r="P171" s="1330">
        <v>12189450</v>
      </c>
      <c r="Q171" s="1330">
        <v>12189450</v>
      </c>
      <c r="R171" s="217">
        <f t="shared" si="41"/>
        <v>146273400</v>
      </c>
      <c r="S171" s="18"/>
      <c r="T171" s="18"/>
      <c r="U171" s="18"/>
    </row>
    <row r="172" spans="2:21" s="11" customFormat="1">
      <c r="B172" s="213" t="s">
        <v>475</v>
      </c>
      <c r="C172" s="1269">
        <v>6271002703</v>
      </c>
      <c r="D172" s="215" t="s">
        <v>499</v>
      </c>
      <c r="E172" s="215" t="s">
        <v>491</v>
      </c>
      <c r="F172" s="1330">
        <v>0</v>
      </c>
      <c r="G172" s="1330">
        <v>0</v>
      </c>
      <c r="H172" s="1330">
        <v>0</v>
      </c>
      <c r="I172" s="1330">
        <v>0</v>
      </c>
      <c r="J172" s="1330">
        <v>0</v>
      </c>
      <c r="K172" s="1330">
        <v>0</v>
      </c>
      <c r="L172" s="1330">
        <v>0</v>
      </c>
      <c r="M172" s="1330">
        <v>0</v>
      </c>
      <c r="N172" s="1330">
        <v>0</v>
      </c>
      <c r="O172" s="1330">
        <v>0</v>
      </c>
      <c r="P172" s="1330">
        <v>0</v>
      </c>
      <c r="Q172" s="1330">
        <v>0</v>
      </c>
      <c r="R172" s="218"/>
      <c r="S172" s="18"/>
      <c r="T172" s="18"/>
      <c r="U172" s="18"/>
    </row>
    <row r="173" spans="2:21" s="1" customFormat="1">
      <c r="B173" s="200" t="s">
        <v>502</v>
      </c>
      <c r="C173" s="1270"/>
      <c r="D173" s="202" t="s">
        <v>485</v>
      </c>
      <c r="E173" s="201"/>
      <c r="F173" s="203">
        <f>'[27]Dinh bien_HCNS'!F57</f>
        <v>58</v>
      </c>
      <c r="G173" s="203">
        <f>'[27]Dinh bien_HCNS'!G57</f>
        <v>58</v>
      </c>
      <c r="H173" s="203">
        <f>'[27]Dinh bien_HCNS'!H57</f>
        <v>72</v>
      </c>
      <c r="I173" s="203">
        <f>'[27]Dinh bien_HCNS'!I57</f>
        <v>72</v>
      </c>
      <c r="J173" s="203">
        <f>'[27]Dinh bien_HCNS'!J57</f>
        <v>72</v>
      </c>
      <c r="K173" s="203">
        <f>'[27]Dinh bien_HCNS'!K57</f>
        <v>72</v>
      </c>
      <c r="L173" s="203">
        <f>'[27]Dinh bien_HCNS'!L57</f>
        <v>72</v>
      </c>
      <c r="M173" s="203">
        <f>'[27]Dinh bien_HCNS'!M57</f>
        <v>72</v>
      </c>
      <c r="N173" s="203">
        <f>'[27]Dinh bien_HCNS'!N57</f>
        <v>72</v>
      </c>
      <c r="O173" s="203">
        <f>'[27]Dinh bien_HCNS'!O57</f>
        <v>78</v>
      </c>
      <c r="P173" s="203">
        <f>'[27]Dinh bien_HCNS'!P57</f>
        <v>78</v>
      </c>
      <c r="Q173" s="203">
        <f>'[27]Dinh bien_HCNS'!Q57</f>
        <v>78</v>
      </c>
      <c r="R173" s="203">
        <f>Q173</f>
        <v>78</v>
      </c>
      <c r="S173" s="837"/>
      <c r="T173" s="837"/>
      <c r="U173" s="837"/>
    </row>
    <row r="174" spans="2:21" s="1" customFormat="1">
      <c r="B174" s="204" t="s">
        <v>502</v>
      </c>
      <c r="C174" s="1267"/>
      <c r="D174" s="206" t="s">
        <v>503</v>
      </c>
      <c r="E174" s="205"/>
      <c r="F174" s="207">
        <f>SUM(F176:F184)</f>
        <v>572077516.29720294</v>
      </c>
      <c r="G174" s="207">
        <f t="shared" ref="G174:Q174" si="42">SUM(G176:G184)</f>
        <v>403665664.27972037</v>
      </c>
      <c r="H174" s="207">
        <f t="shared" si="42"/>
        <v>670134469.59440577</v>
      </c>
      <c r="I174" s="207">
        <f t="shared" si="42"/>
        <v>652644007.43007004</v>
      </c>
      <c r="J174" s="207">
        <f t="shared" si="42"/>
        <v>673304377.64335656</v>
      </c>
      <c r="K174" s="207">
        <f t="shared" si="42"/>
        <v>670334007.43007004</v>
      </c>
      <c r="L174" s="207">
        <f t="shared" si="42"/>
        <v>699448060.5454545</v>
      </c>
      <c r="M174" s="207">
        <f t="shared" si="42"/>
        <v>699448060.5454545</v>
      </c>
      <c r="N174" s="207">
        <f t="shared" si="42"/>
        <v>632562177.47902107</v>
      </c>
      <c r="O174" s="207">
        <f t="shared" si="42"/>
        <v>742592113.66083908</v>
      </c>
      <c r="P174" s="207">
        <f t="shared" si="42"/>
        <v>735604007.43006992</v>
      </c>
      <c r="Q174" s="207">
        <f t="shared" si="42"/>
        <v>729338060.54545438</v>
      </c>
      <c r="R174" s="208">
        <f>SUM(R176:R184)</f>
        <v>7881152522.8811188</v>
      </c>
      <c r="S174" s="837"/>
      <c r="T174" s="837"/>
      <c r="U174" s="837"/>
    </row>
    <row r="175" spans="2:21" s="1" customFormat="1">
      <c r="B175" s="204" t="s">
        <v>502</v>
      </c>
      <c r="C175" s="1267"/>
      <c r="D175" s="202" t="s">
        <v>487</v>
      </c>
      <c r="E175" s="205"/>
      <c r="F175" s="207">
        <f>IFERROR(SUM(F176:F183)/F173,0)</f>
        <v>9037872.2151555363</v>
      </c>
      <c r="G175" s="207">
        <f>IFERROR(SUM(G176:G183)/G173,0)</f>
        <v>6238764.616108031</v>
      </c>
      <c r="H175" s="207">
        <f t="shared" ref="H175:Q175" si="43">IFERROR(SUM(H176:H183)/H173,0)</f>
        <v>8671533.8024475537</v>
      </c>
      <c r="I175" s="207">
        <f t="shared" si="43"/>
        <v>8363316.6966297608</v>
      </c>
      <c r="J175" s="207">
        <f t="shared" si="43"/>
        <v>8780115.0543900523</v>
      </c>
      <c r="K175" s="207">
        <f t="shared" si="43"/>
        <v>8609011.1410742048</v>
      </c>
      <c r="L175" s="207">
        <f t="shared" si="43"/>
        <v>9039342.7689393945</v>
      </c>
      <c r="M175" s="207">
        <f t="shared" si="43"/>
        <v>9039342.7689393945</v>
      </c>
      <c r="N175" s="207">
        <f t="shared" si="43"/>
        <v>8136341.9498348879</v>
      </c>
      <c r="O175" s="207">
        <f t="shared" si="43"/>
        <v>8921109.6996144857</v>
      </c>
      <c r="P175" s="207">
        <f t="shared" si="43"/>
        <v>8783574.3866325989</v>
      </c>
      <c r="Q175" s="207">
        <f t="shared" si="43"/>
        <v>8727213.8379953373</v>
      </c>
      <c r="R175" s="208"/>
      <c r="S175" s="837"/>
      <c r="T175" s="837"/>
      <c r="U175" s="837"/>
    </row>
    <row r="176" spans="2:21" s="11" customFormat="1">
      <c r="B176" s="209" t="s">
        <v>502</v>
      </c>
      <c r="C176" s="1268">
        <v>6220002601</v>
      </c>
      <c r="D176" s="211" t="s">
        <v>504</v>
      </c>
      <c r="E176" s="211" t="s">
        <v>489</v>
      </c>
      <c r="F176" s="1330">
        <v>415740818.81818181</v>
      </c>
      <c r="G176" s="1330">
        <v>271570850.72727275</v>
      </c>
      <c r="H176" s="1330">
        <v>510320755</v>
      </c>
      <c r="I176" s="1330">
        <v>488850850.72727275</v>
      </c>
      <c r="J176" s="1330">
        <v>513990786.90909088</v>
      </c>
      <c r="K176" s="1330">
        <v>505090850.72727275</v>
      </c>
      <c r="L176" s="1330">
        <v>533900818.81818181</v>
      </c>
      <c r="M176" s="1330">
        <v>533900818.81818181</v>
      </c>
      <c r="N176" s="1330">
        <v>472610850.72727275</v>
      </c>
      <c r="O176" s="1330">
        <v>575590786.90909088</v>
      </c>
      <c r="P176" s="1330">
        <v>565010850.72727275</v>
      </c>
      <c r="Q176" s="1330">
        <v>561340818.81818175</v>
      </c>
      <c r="R176" s="217">
        <f>SUM(F176:Q176)</f>
        <v>5947919857.7272739</v>
      </c>
      <c r="S176" s="18"/>
      <c r="T176" s="18"/>
      <c r="U176" s="18"/>
    </row>
    <row r="177" spans="2:21" s="11" customFormat="1">
      <c r="B177" s="209" t="s">
        <v>502</v>
      </c>
      <c r="C177" s="1268">
        <v>6220002602</v>
      </c>
      <c r="D177" s="210" t="s">
        <v>505</v>
      </c>
      <c r="E177" s="211" t="s">
        <v>489</v>
      </c>
      <c r="F177" s="1330">
        <v>7554149.9090909092</v>
      </c>
      <c r="G177" s="1330">
        <v>7554149.9090909092</v>
      </c>
      <c r="H177" s="1330">
        <v>7554149.9090909092</v>
      </c>
      <c r="I177" s="1330">
        <v>7554149.9090909092</v>
      </c>
      <c r="J177" s="1330">
        <v>7554149.9090909092</v>
      </c>
      <c r="K177" s="1330">
        <v>7554149.9090909092</v>
      </c>
      <c r="L177" s="1330">
        <v>7554149.9090909092</v>
      </c>
      <c r="M177" s="1330">
        <v>7554149.9090909092</v>
      </c>
      <c r="N177" s="1330">
        <v>7554149.9090909092</v>
      </c>
      <c r="O177" s="1330">
        <v>7554149.9090909092</v>
      </c>
      <c r="P177" s="1330">
        <v>7554149.9090909092</v>
      </c>
      <c r="Q177" s="1330">
        <v>7554149.9090909092</v>
      </c>
      <c r="R177" s="217">
        <f t="shared" ref="R177:R208" si="44">SUM(F177:Q177)</f>
        <v>90649798.909090891</v>
      </c>
      <c r="S177" s="18"/>
      <c r="T177" s="18"/>
      <c r="U177" s="18"/>
    </row>
    <row r="178" spans="2:21" s="11" customFormat="1">
      <c r="B178" s="209" t="s">
        <v>502</v>
      </c>
      <c r="C178" s="210">
        <v>6220002802</v>
      </c>
      <c r="D178" s="211" t="s">
        <v>506</v>
      </c>
      <c r="E178" s="211" t="s">
        <v>493</v>
      </c>
      <c r="F178" s="1330">
        <v>21840000</v>
      </c>
      <c r="G178" s="1330">
        <v>19040000</v>
      </c>
      <c r="H178" s="1330">
        <v>19040000</v>
      </c>
      <c r="I178" s="1330">
        <v>19040000</v>
      </c>
      <c r="J178" s="1330">
        <v>24640000</v>
      </c>
      <c r="K178" s="1330">
        <v>19040000</v>
      </c>
      <c r="L178" s="1330">
        <v>19040000</v>
      </c>
      <c r="M178" s="1330">
        <v>19040000</v>
      </c>
      <c r="N178" s="1330">
        <v>21840000</v>
      </c>
      <c r="O178" s="1330">
        <v>19040000</v>
      </c>
      <c r="P178" s="1330">
        <v>19040000</v>
      </c>
      <c r="Q178" s="1330">
        <v>19040000</v>
      </c>
      <c r="R178" s="217">
        <f t="shared" si="44"/>
        <v>239680000</v>
      </c>
      <c r="S178" s="18"/>
      <c r="T178" s="18"/>
      <c r="U178" s="18"/>
    </row>
    <row r="179" spans="2:21" s="11" customFormat="1">
      <c r="B179" s="209" t="s">
        <v>502</v>
      </c>
      <c r="C179" s="210">
        <v>6220002806</v>
      </c>
      <c r="D179" s="210" t="s">
        <v>507</v>
      </c>
      <c r="E179" s="211" t="s">
        <v>489</v>
      </c>
      <c r="F179" s="1330">
        <v>874693.90909090906</v>
      </c>
      <c r="G179" s="1330">
        <v>874693.90909090906</v>
      </c>
      <c r="H179" s="1330">
        <v>874693.90909090906</v>
      </c>
      <c r="I179" s="1330">
        <v>874693.90909090906</v>
      </c>
      <c r="J179" s="1330">
        <v>874693.90909090906</v>
      </c>
      <c r="K179" s="1330">
        <v>874693.90909090906</v>
      </c>
      <c r="L179" s="1330">
        <v>874693.90909090906</v>
      </c>
      <c r="M179" s="1330">
        <v>874693.90909090906</v>
      </c>
      <c r="N179" s="1330">
        <v>874693.90909090906</v>
      </c>
      <c r="O179" s="1330">
        <v>874693.90909090906</v>
      </c>
      <c r="P179" s="1330">
        <v>874693.90909090906</v>
      </c>
      <c r="Q179" s="1330">
        <v>874693.90909090906</v>
      </c>
      <c r="R179" s="217">
        <f t="shared" si="44"/>
        <v>10496326.909090906</v>
      </c>
      <c r="S179" s="18"/>
      <c r="T179" s="18"/>
      <c r="U179" s="18"/>
    </row>
    <row r="180" spans="2:21" s="11" customFormat="1">
      <c r="B180" s="209" t="s">
        <v>502</v>
      </c>
      <c r="C180" s="210">
        <v>6220007202</v>
      </c>
      <c r="D180" s="211" t="s">
        <v>495</v>
      </c>
      <c r="E180" s="211" t="s">
        <v>493</v>
      </c>
      <c r="F180" s="1330">
        <v>1215465.3636363635</v>
      </c>
      <c r="G180" s="1330">
        <v>1215465.3636363635</v>
      </c>
      <c r="H180" s="1330">
        <v>1215465.3636363635</v>
      </c>
      <c r="I180" s="1330">
        <v>1215465.3636363635</v>
      </c>
      <c r="J180" s="1330">
        <v>1215465.3636363635</v>
      </c>
      <c r="K180" s="1330">
        <v>1215465.3636363635</v>
      </c>
      <c r="L180" s="1330">
        <v>1215465.3636363635</v>
      </c>
      <c r="M180" s="1330">
        <v>1215465.3636363635</v>
      </c>
      <c r="N180" s="1330">
        <v>1215465.3636363635</v>
      </c>
      <c r="O180" s="1330">
        <v>1215465.3636363635</v>
      </c>
      <c r="P180" s="1330">
        <v>1215465.3636363635</v>
      </c>
      <c r="Q180" s="1330">
        <v>1215465.3636363635</v>
      </c>
      <c r="R180" s="217">
        <f t="shared" si="44"/>
        <v>14585584.363636361</v>
      </c>
      <c r="S180" s="18"/>
      <c r="T180" s="18"/>
      <c r="U180" s="18"/>
    </row>
    <row r="181" spans="2:21" s="11" customFormat="1">
      <c r="B181" s="209" t="s">
        <v>502</v>
      </c>
      <c r="C181" s="210">
        <v>6220003201</v>
      </c>
      <c r="D181" s="210" t="s">
        <v>508</v>
      </c>
      <c r="E181" s="211" t="s">
        <v>493</v>
      </c>
      <c r="F181" s="1330">
        <v>46752272.115384609</v>
      </c>
      <c r="G181" s="1330">
        <v>31373999.46153846</v>
      </c>
      <c r="H181" s="1330">
        <v>55126181.230769232</v>
      </c>
      <c r="I181" s="1330">
        <v>54404453.884615384</v>
      </c>
      <c r="J181" s="1330">
        <v>53673999.461538464</v>
      </c>
      <c r="K181" s="1330">
        <v>55854453.884615384</v>
      </c>
      <c r="L181" s="1330">
        <v>58028363</v>
      </c>
      <c r="M181" s="1330">
        <v>58028363</v>
      </c>
      <c r="N181" s="1330">
        <v>51502272.115384609</v>
      </c>
      <c r="O181" s="1330">
        <v>61352272.115384609</v>
      </c>
      <c r="P181" s="1330">
        <v>61204453.884615384</v>
      </c>
      <c r="Q181" s="1330">
        <v>60478363</v>
      </c>
      <c r="R181" s="217">
        <f t="shared" si="44"/>
        <v>647779447.15384614</v>
      </c>
      <c r="S181" s="18"/>
      <c r="T181" s="18"/>
      <c r="U181" s="18"/>
    </row>
    <row r="182" spans="2:21" s="11" customFormat="1">
      <c r="B182" s="209" t="s">
        <v>502</v>
      </c>
      <c r="C182" s="210">
        <v>6220002603</v>
      </c>
      <c r="D182" s="211" t="s">
        <v>509</v>
      </c>
      <c r="E182" s="211" t="s">
        <v>489</v>
      </c>
      <c r="F182" s="1330">
        <v>7795295.4545454551</v>
      </c>
      <c r="G182" s="1330">
        <v>7795295.4545454551</v>
      </c>
      <c r="H182" s="1330">
        <v>7795295.4545454551</v>
      </c>
      <c r="I182" s="1330">
        <v>7795295.4545454551</v>
      </c>
      <c r="J182" s="1330">
        <v>7795295.4545454551</v>
      </c>
      <c r="K182" s="1330">
        <v>7795295.4545454551</v>
      </c>
      <c r="L182" s="1330">
        <v>7795295.4545454551</v>
      </c>
      <c r="M182" s="1330">
        <v>7795295.4545454551</v>
      </c>
      <c r="N182" s="1330">
        <v>7795295.4545454551</v>
      </c>
      <c r="O182" s="1330">
        <v>7795295.4545454551</v>
      </c>
      <c r="P182" s="1330">
        <v>7795295.4545454551</v>
      </c>
      <c r="Q182" s="1330">
        <v>7795295.4545454551</v>
      </c>
      <c r="R182" s="217">
        <f t="shared" si="44"/>
        <v>93543545.454545453</v>
      </c>
      <c r="S182" s="18"/>
      <c r="T182" s="18"/>
      <c r="U182" s="18"/>
    </row>
    <row r="183" spans="2:21" s="11" customFormat="1">
      <c r="B183" s="209" t="s">
        <v>502</v>
      </c>
      <c r="C183" s="210">
        <v>6220003401</v>
      </c>
      <c r="D183" s="210" t="s">
        <v>510</v>
      </c>
      <c r="E183" s="211" t="s">
        <v>493</v>
      </c>
      <c r="F183" s="1330">
        <v>22423892.90909091</v>
      </c>
      <c r="G183" s="1330">
        <v>22423892.90909091</v>
      </c>
      <c r="H183" s="1330">
        <v>22423892.90909091</v>
      </c>
      <c r="I183" s="1330">
        <v>22423892.90909091</v>
      </c>
      <c r="J183" s="1330">
        <v>22423892.90909091</v>
      </c>
      <c r="K183" s="1330">
        <v>22423892.90909091</v>
      </c>
      <c r="L183" s="1330">
        <v>22423892.90909091</v>
      </c>
      <c r="M183" s="1330">
        <v>22423892.90909091</v>
      </c>
      <c r="N183" s="1330">
        <v>22423892.90909091</v>
      </c>
      <c r="O183" s="1330">
        <v>22423892.90909091</v>
      </c>
      <c r="P183" s="1330">
        <v>22423892.90909091</v>
      </c>
      <c r="Q183" s="1330">
        <v>22423892.90909091</v>
      </c>
      <c r="R183" s="217">
        <f t="shared" si="44"/>
        <v>269086714.90909094</v>
      </c>
      <c r="S183" s="18"/>
      <c r="T183" s="18"/>
      <c r="U183" s="18"/>
    </row>
    <row r="184" spans="2:21" s="11" customFormat="1">
      <c r="B184" s="213" t="s">
        <v>502</v>
      </c>
      <c r="C184" s="214">
        <v>6220002701</v>
      </c>
      <c r="D184" s="215" t="s">
        <v>511</v>
      </c>
      <c r="E184" s="215" t="s">
        <v>489</v>
      </c>
      <c r="F184" s="1330">
        <v>47880927.81818182</v>
      </c>
      <c r="G184" s="1330">
        <v>41817316.545454547</v>
      </c>
      <c r="H184" s="1330">
        <v>45784035.81818182</v>
      </c>
      <c r="I184" s="1330">
        <v>50485205.272727273</v>
      </c>
      <c r="J184" s="1330">
        <v>41136093.727272727</v>
      </c>
      <c r="K184" s="1330">
        <v>50485205.272727273</v>
      </c>
      <c r="L184" s="1330">
        <v>48615381.18181818</v>
      </c>
      <c r="M184" s="1330">
        <v>48615381.18181818</v>
      </c>
      <c r="N184" s="1330">
        <v>46745557.090909094</v>
      </c>
      <c r="O184" s="1330">
        <v>46745557.090909094</v>
      </c>
      <c r="P184" s="1330">
        <v>50485205.272727273</v>
      </c>
      <c r="Q184" s="1330">
        <v>48615381.18181818</v>
      </c>
      <c r="R184" s="218">
        <f t="shared" si="44"/>
        <v>567411247.45454538</v>
      </c>
      <c r="S184" s="18"/>
      <c r="T184" s="18"/>
      <c r="U184" s="18"/>
    </row>
    <row r="185" spans="2:21" s="1" customFormat="1">
      <c r="B185" s="200" t="s">
        <v>444</v>
      </c>
      <c r="C185" s="201"/>
      <c r="D185" s="202" t="s">
        <v>485</v>
      </c>
      <c r="E185" s="201"/>
      <c r="F185" s="203">
        <f>'[27]Dinh bien_HCNS'!F63</f>
        <v>8</v>
      </c>
      <c r="G185" s="203">
        <f>'[27]Dinh bien_HCNS'!G63</f>
        <v>8</v>
      </c>
      <c r="H185" s="203">
        <f>'[27]Dinh bien_HCNS'!H63</f>
        <v>8</v>
      </c>
      <c r="I185" s="203">
        <f>'[27]Dinh bien_HCNS'!I63</f>
        <v>8</v>
      </c>
      <c r="J185" s="203">
        <f>'[27]Dinh bien_HCNS'!J63</f>
        <v>8</v>
      </c>
      <c r="K185" s="203">
        <f>'[27]Dinh bien_HCNS'!K63</f>
        <v>8</v>
      </c>
      <c r="L185" s="203">
        <f>'[27]Dinh bien_HCNS'!L63</f>
        <v>8</v>
      </c>
      <c r="M185" s="203">
        <f>'[27]Dinh bien_HCNS'!M63</f>
        <v>8</v>
      </c>
      <c r="N185" s="203">
        <f>'[27]Dinh bien_HCNS'!N63</f>
        <v>8</v>
      </c>
      <c r="O185" s="203">
        <f>'[27]Dinh bien_HCNS'!O63</f>
        <v>8</v>
      </c>
      <c r="P185" s="203">
        <f>'[27]Dinh bien_HCNS'!P63</f>
        <v>8</v>
      </c>
      <c r="Q185" s="203">
        <f>'[27]Dinh bien_HCNS'!Q63</f>
        <v>8</v>
      </c>
      <c r="R185" s="203">
        <v>11</v>
      </c>
      <c r="S185" s="837"/>
      <c r="T185" s="837"/>
      <c r="U185" s="837"/>
    </row>
    <row r="186" spans="2:21" s="1" customFormat="1">
      <c r="B186" s="204" t="s">
        <v>444</v>
      </c>
      <c r="C186" s="205"/>
      <c r="D186" s="206" t="s">
        <v>503</v>
      </c>
      <c r="E186" s="205"/>
      <c r="F186" s="207">
        <f>SUM(F188:F196)</f>
        <v>127518580.74125877</v>
      </c>
      <c r="G186" s="207">
        <f t="shared" ref="G186:Q186" si="45">SUM(G188:G196)</f>
        <v>123306093.8741259</v>
      </c>
      <c r="H186" s="207">
        <f t="shared" si="45"/>
        <v>120111125.4825175</v>
      </c>
      <c r="I186" s="207">
        <f t="shared" si="45"/>
        <v>130333718.53146854</v>
      </c>
      <c r="J186" s="207">
        <f t="shared" si="45"/>
        <v>121922501.51048952</v>
      </c>
      <c r="K186" s="207">
        <f t="shared" si="45"/>
        <v>130333718.53146854</v>
      </c>
      <c r="L186" s="207">
        <f t="shared" si="45"/>
        <v>126753177.45454547</v>
      </c>
      <c r="M186" s="207">
        <f t="shared" si="45"/>
        <v>126753177.45454547</v>
      </c>
      <c r="N186" s="207">
        <f t="shared" si="45"/>
        <v>128966958.55944058</v>
      </c>
      <c r="O186" s="207">
        <f t="shared" si="45"/>
        <v>123172636.3776224</v>
      </c>
      <c r="P186" s="207">
        <f t="shared" si="45"/>
        <v>130333718.53146854</v>
      </c>
      <c r="Q186" s="207">
        <f t="shared" si="45"/>
        <v>126753177.45454547</v>
      </c>
      <c r="R186" s="208">
        <f>SUM(R188:R196)</f>
        <v>1516258584.5034964</v>
      </c>
      <c r="S186" s="837"/>
      <c r="T186" s="837"/>
      <c r="U186" s="837"/>
    </row>
    <row r="187" spans="2:21" s="1" customFormat="1">
      <c r="B187" s="204" t="s">
        <v>444</v>
      </c>
      <c r="C187" s="205"/>
      <c r="D187" s="202" t="s">
        <v>487</v>
      </c>
      <c r="E187" s="205"/>
      <c r="F187" s="207">
        <f>IFERROR(SUM(F188:F195)/F185,0)</f>
        <v>12519756.319930073</v>
      </c>
      <c r="G187" s="207">
        <f>IFERROR(SUM(G188:G195)/G185,0)</f>
        <v>12426310.552447556</v>
      </c>
      <c r="H187" s="207">
        <f t="shared" ref="H187:Q187" si="46">IFERROR(SUM(H188:H195)/H185,0)</f>
        <v>11743602.412587414</v>
      </c>
      <c r="I187" s="207">
        <f t="shared" si="46"/>
        <v>12685628.725524478</v>
      </c>
      <c r="J187" s="207">
        <f t="shared" si="46"/>
        <v>12302020.279720282</v>
      </c>
      <c r="K187" s="207">
        <f t="shared" si="46"/>
        <v>12685628.725524478</v>
      </c>
      <c r="L187" s="207">
        <f t="shared" si="46"/>
        <v>12371619.954545457</v>
      </c>
      <c r="M187" s="207">
        <f t="shared" si="46"/>
        <v>12371619.954545457</v>
      </c>
      <c r="N187" s="207">
        <f t="shared" si="46"/>
        <v>12781901.45629371</v>
      </c>
      <c r="O187" s="207">
        <f t="shared" si="46"/>
        <v>12057611.183566436</v>
      </c>
      <c r="P187" s="207">
        <f t="shared" si="46"/>
        <v>12685628.725524478</v>
      </c>
      <c r="Q187" s="207">
        <f t="shared" si="46"/>
        <v>12371619.954545457</v>
      </c>
      <c r="R187" s="208"/>
      <c r="S187" s="837"/>
      <c r="T187" s="837"/>
      <c r="U187" s="837"/>
    </row>
    <row r="188" spans="2:21" s="11" customFormat="1">
      <c r="B188" s="209" t="s">
        <v>444</v>
      </c>
      <c r="C188" s="210">
        <v>6220002601</v>
      </c>
      <c r="D188" s="211" t="s">
        <v>504</v>
      </c>
      <c r="E188" s="211" t="s">
        <v>489</v>
      </c>
      <c r="F188" s="1330">
        <v>54526182.18181818</v>
      </c>
      <c r="G188" s="1330">
        <v>56623343.272727273</v>
      </c>
      <c r="H188" s="1330">
        <v>50331860</v>
      </c>
      <c r="I188" s="1330">
        <v>56623343.272727273</v>
      </c>
      <c r="J188" s="1330">
        <v>52429021.090909094</v>
      </c>
      <c r="K188" s="1330">
        <v>56623343.272727273</v>
      </c>
      <c r="L188" s="1330">
        <v>54526182.18181818</v>
      </c>
      <c r="M188" s="1330">
        <v>54526182.18181818</v>
      </c>
      <c r="N188" s="1330">
        <v>56623343.272727273</v>
      </c>
      <c r="O188" s="1330">
        <v>52429021.090909094</v>
      </c>
      <c r="P188" s="1330">
        <v>56623343.272727273</v>
      </c>
      <c r="Q188" s="1330">
        <v>54526182.18181818</v>
      </c>
      <c r="R188" s="217">
        <f t="shared" si="44"/>
        <v>656411347.27272713</v>
      </c>
      <c r="S188" s="18"/>
      <c r="T188" s="18"/>
      <c r="U188" s="18"/>
    </row>
    <row r="189" spans="2:21" s="11" customFormat="1">
      <c r="B189" s="209" t="s">
        <v>444</v>
      </c>
      <c r="C189" s="210">
        <v>6220002602</v>
      </c>
      <c r="D189" s="210" t="s">
        <v>505</v>
      </c>
      <c r="E189" s="211" t="s">
        <v>489</v>
      </c>
      <c r="F189" s="1330">
        <v>4316657.0909090908</v>
      </c>
      <c r="G189" s="1330">
        <v>4316657.0909090908</v>
      </c>
      <c r="H189" s="1330">
        <v>4316657.0909090908</v>
      </c>
      <c r="I189" s="1330">
        <v>4316657.0909090908</v>
      </c>
      <c r="J189" s="1330">
        <v>4316657.0909090908</v>
      </c>
      <c r="K189" s="1330">
        <v>4316657.0909090908</v>
      </c>
      <c r="L189" s="1330">
        <v>4316657.0909090908</v>
      </c>
      <c r="M189" s="1330">
        <v>4316657.0909090908</v>
      </c>
      <c r="N189" s="1330">
        <v>4316657.0909090908</v>
      </c>
      <c r="O189" s="1330">
        <v>4316657.0909090908</v>
      </c>
      <c r="P189" s="1330">
        <v>4316657.0909090908</v>
      </c>
      <c r="Q189" s="1330">
        <v>4316657.0909090908</v>
      </c>
      <c r="R189" s="217">
        <f t="shared" si="44"/>
        <v>51799885.090909101</v>
      </c>
      <c r="S189" s="18"/>
      <c r="T189" s="18"/>
      <c r="U189" s="18"/>
    </row>
    <row r="190" spans="2:21" s="11" customFormat="1">
      <c r="B190" s="209" t="s">
        <v>444</v>
      </c>
      <c r="C190" s="210">
        <v>6220002802</v>
      </c>
      <c r="D190" s="211" t="s">
        <v>506</v>
      </c>
      <c r="E190" s="211" t="s">
        <v>493</v>
      </c>
      <c r="F190" s="1330">
        <v>12480000</v>
      </c>
      <c r="G190" s="1330">
        <v>10880000</v>
      </c>
      <c r="H190" s="1330">
        <v>10880000</v>
      </c>
      <c r="I190" s="1330">
        <v>10880000</v>
      </c>
      <c r="J190" s="1330">
        <v>14080000</v>
      </c>
      <c r="K190" s="1330">
        <v>10880000</v>
      </c>
      <c r="L190" s="1330">
        <v>10880000</v>
      </c>
      <c r="M190" s="1330">
        <v>10880000</v>
      </c>
      <c r="N190" s="1330">
        <v>12480000</v>
      </c>
      <c r="O190" s="1330">
        <v>10880000</v>
      </c>
      <c r="P190" s="1330">
        <v>10880000</v>
      </c>
      <c r="Q190" s="1330">
        <v>10880000</v>
      </c>
      <c r="R190" s="217">
        <f t="shared" si="44"/>
        <v>136960000</v>
      </c>
      <c r="S190" s="18"/>
      <c r="T190" s="18"/>
      <c r="U190" s="18"/>
    </row>
    <row r="191" spans="2:21" s="11" customFormat="1">
      <c r="B191" s="209" t="s">
        <v>444</v>
      </c>
      <c r="C191" s="210">
        <v>6220002806</v>
      </c>
      <c r="D191" s="210" t="s">
        <v>507</v>
      </c>
      <c r="E191" s="211" t="s">
        <v>489</v>
      </c>
      <c r="F191" s="1330">
        <v>499825.09090909088</v>
      </c>
      <c r="G191" s="1330">
        <v>499825.09090909088</v>
      </c>
      <c r="H191" s="1330">
        <v>499825.09090909088</v>
      </c>
      <c r="I191" s="1330">
        <v>499825.09090909088</v>
      </c>
      <c r="J191" s="1330">
        <v>499825.09090909088</v>
      </c>
      <c r="K191" s="1330">
        <v>499825.09090909088</v>
      </c>
      <c r="L191" s="1330">
        <v>499825.09090909088</v>
      </c>
      <c r="M191" s="1330">
        <v>499825.09090909088</v>
      </c>
      <c r="N191" s="1330">
        <v>499825.09090909088</v>
      </c>
      <c r="O191" s="1330">
        <v>499825.09090909088</v>
      </c>
      <c r="P191" s="1330">
        <v>499825.09090909088</v>
      </c>
      <c r="Q191" s="1330">
        <v>499825.09090909088</v>
      </c>
      <c r="R191" s="217">
        <f t="shared" si="44"/>
        <v>5997901.0909090908</v>
      </c>
      <c r="S191" s="18"/>
      <c r="T191" s="18"/>
      <c r="U191" s="18"/>
    </row>
    <row r="192" spans="2:21" s="11" customFormat="1">
      <c r="B192" s="209" t="s">
        <v>444</v>
      </c>
      <c r="C192" s="210">
        <v>6220007202</v>
      </c>
      <c r="D192" s="211" t="s">
        <v>495</v>
      </c>
      <c r="E192" s="211" t="s">
        <v>493</v>
      </c>
      <c r="F192" s="1330">
        <v>694551.63636363635</v>
      </c>
      <c r="G192" s="1330">
        <v>694551.63636363635</v>
      </c>
      <c r="H192" s="1330">
        <v>694551.63636363635</v>
      </c>
      <c r="I192" s="1330">
        <v>694551.63636363635</v>
      </c>
      <c r="J192" s="1330">
        <v>694551.63636363635</v>
      </c>
      <c r="K192" s="1330">
        <v>694551.63636363635</v>
      </c>
      <c r="L192" s="1330">
        <v>694551.63636363635</v>
      </c>
      <c r="M192" s="1330">
        <v>694551.63636363635</v>
      </c>
      <c r="N192" s="1330">
        <v>694551.63636363635</v>
      </c>
      <c r="O192" s="1330">
        <v>694551.63636363635</v>
      </c>
      <c r="P192" s="1330">
        <v>694551.63636363635</v>
      </c>
      <c r="Q192" s="1330">
        <v>694551.63636363635</v>
      </c>
      <c r="R192" s="217">
        <f t="shared" si="44"/>
        <v>8334619.6363636376</v>
      </c>
      <c r="S192" s="18"/>
      <c r="T192" s="18"/>
      <c r="U192" s="18"/>
    </row>
    <row r="193" spans="2:21" s="11" customFormat="1">
      <c r="B193" s="209" t="s">
        <v>444</v>
      </c>
      <c r="C193" s="210">
        <v>6220003201</v>
      </c>
      <c r="D193" s="210" t="s">
        <v>508</v>
      </c>
      <c r="E193" s="211" t="s">
        <v>493</v>
      </c>
      <c r="F193" s="1330">
        <v>10372726.923076922</v>
      </c>
      <c r="G193" s="1330">
        <v>9127999.692307692</v>
      </c>
      <c r="H193" s="1330">
        <v>9957817.846153846</v>
      </c>
      <c r="I193" s="1330">
        <v>11202545.076923076</v>
      </c>
      <c r="J193" s="1330">
        <v>9127999.692307692</v>
      </c>
      <c r="K193" s="1330">
        <v>11202545.076923076</v>
      </c>
      <c r="L193" s="1330">
        <v>10787636</v>
      </c>
      <c r="M193" s="1330">
        <v>10787636</v>
      </c>
      <c r="N193" s="1330">
        <v>10372726.923076922</v>
      </c>
      <c r="O193" s="1330">
        <v>10372726.923076922</v>
      </c>
      <c r="P193" s="1330">
        <v>11202545.076923076</v>
      </c>
      <c r="Q193" s="1330">
        <v>10787636</v>
      </c>
      <c r="R193" s="217">
        <f t="shared" si="44"/>
        <v>125302541.23076923</v>
      </c>
      <c r="S193" s="18"/>
      <c r="T193" s="18"/>
      <c r="U193" s="18"/>
    </row>
    <row r="194" spans="2:21" s="11" customFormat="1">
      <c r="B194" s="209" t="s">
        <v>444</v>
      </c>
      <c r="C194" s="210">
        <v>6220002603</v>
      </c>
      <c r="D194" s="211" t="s">
        <v>509</v>
      </c>
      <c r="E194" s="211" t="s">
        <v>489</v>
      </c>
      <c r="F194" s="1330">
        <v>4454454.5454545459</v>
      </c>
      <c r="G194" s="1330">
        <v>4454454.5454545459</v>
      </c>
      <c r="H194" s="1330">
        <v>4454454.5454545459</v>
      </c>
      <c r="I194" s="1330">
        <v>4454454.5454545459</v>
      </c>
      <c r="J194" s="1330">
        <v>4454454.5454545459</v>
      </c>
      <c r="K194" s="1330">
        <v>4454454.5454545459</v>
      </c>
      <c r="L194" s="1330">
        <v>4454454.5454545459</v>
      </c>
      <c r="M194" s="1330">
        <v>4454454.5454545459</v>
      </c>
      <c r="N194" s="1330">
        <v>4454454.5454545459</v>
      </c>
      <c r="O194" s="1330">
        <v>4454454.5454545459</v>
      </c>
      <c r="P194" s="1330">
        <v>4454454.5454545459</v>
      </c>
      <c r="Q194" s="1330">
        <v>4454454.5454545459</v>
      </c>
      <c r="R194" s="217">
        <f t="shared" si="44"/>
        <v>53453454.545454554</v>
      </c>
      <c r="S194" s="18"/>
      <c r="T194" s="18"/>
      <c r="U194" s="18"/>
    </row>
    <row r="195" spans="2:21" s="11" customFormat="1">
      <c r="B195" s="209" t="s">
        <v>444</v>
      </c>
      <c r="C195" s="210">
        <v>6220003401</v>
      </c>
      <c r="D195" s="210" t="s">
        <v>510</v>
      </c>
      <c r="E195" s="211" t="s">
        <v>493</v>
      </c>
      <c r="F195" s="1330">
        <v>12813653.090909092</v>
      </c>
      <c r="G195" s="1330">
        <v>12813653.090909092</v>
      </c>
      <c r="H195" s="1330">
        <v>12813653.090909092</v>
      </c>
      <c r="I195" s="1330">
        <v>12813653.090909092</v>
      </c>
      <c r="J195" s="1330">
        <v>12813653.090909092</v>
      </c>
      <c r="K195" s="1330">
        <v>12813653.090909092</v>
      </c>
      <c r="L195" s="1330">
        <v>12813653.090909092</v>
      </c>
      <c r="M195" s="1330">
        <v>12813653.090909092</v>
      </c>
      <c r="N195" s="1330">
        <v>12813653.090909092</v>
      </c>
      <c r="O195" s="1330">
        <v>12813653.090909092</v>
      </c>
      <c r="P195" s="1330">
        <v>12813653.090909092</v>
      </c>
      <c r="Q195" s="1330">
        <v>12813653.090909092</v>
      </c>
      <c r="R195" s="217">
        <f t="shared" si="44"/>
        <v>153763837.09090909</v>
      </c>
      <c r="S195" s="18"/>
      <c r="T195" s="18"/>
      <c r="U195" s="18"/>
    </row>
    <row r="196" spans="2:21" s="11" customFormat="1">
      <c r="B196" s="213" t="s">
        <v>444</v>
      </c>
      <c r="C196" s="214">
        <v>6220002701</v>
      </c>
      <c r="D196" s="215" t="s">
        <v>511</v>
      </c>
      <c r="E196" s="215" t="s">
        <v>489</v>
      </c>
      <c r="F196" s="1330">
        <v>27360530.181818184</v>
      </c>
      <c r="G196" s="1330">
        <v>23895609.454545453</v>
      </c>
      <c r="H196" s="1330">
        <v>26162306.181818184</v>
      </c>
      <c r="I196" s="1330">
        <v>28848688.727272727</v>
      </c>
      <c r="J196" s="1330">
        <v>23506339.272727273</v>
      </c>
      <c r="K196" s="1330">
        <v>28848688.727272727</v>
      </c>
      <c r="L196" s="1330">
        <v>27780217.818181816</v>
      </c>
      <c r="M196" s="1330">
        <v>27780217.818181816</v>
      </c>
      <c r="N196" s="1330">
        <v>26711746.90909091</v>
      </c>
      <c r="O196" s="1330">
        <v>26711746.90909091</v>
      </c>
      <c r="P196" s="1330">
        <v>28848688.727272727</v>
      </c>
      <c r="Q196" s="1330">
        <v>27780217.818181816</v>
      </c>
      <c r="R196" s="218">
        <f t="shared" si="44"/>
        <v>324234998.54545456</v>
      </c>
      <c r="S196" s="18"/>
      <c r="T196" s="18"/>
      <c r="U196" s="18"/>
    </row>
    <row r="197" spans="2:21" s="1" customFormat="1">
      <c r="B197" s="200" t="s">
        <v>454</v>
      </c>
      <c r="C197" s="201"/>
      <c r="D197" s="202" t="s">
        <v>485</v>
      </c>
      <c r="E197" s="201"/>
      <c r="F197" s="203">
        <f>'[27]Dinh bien_HCNS'!F68</f>
        <v>6</v>
      </c>
      <c r="G197" s="203">
        <f>'[27]Dinh bien_HCNS'!G68</f>
        <v>6</v>
      </c>
      <c r="H197" s="203">
        <f>'[27]Dinh bien_HCNS'!H68</f>
        <v>6</v>
      </c>
      <c r="I197" s="203">
        <f>'[27]Dinh bien_HCNS'!I68</f>
        <v>6</v>
      </c>
      <c r="J197" s="203">
        <f>'[27]Dinh bien_HCNS'!J68</f>
        <v>6</v>
      </c>
      <c r="K197" s="203">
        <f>'[27]Dinh bien_HCNS'!K68</f>
        <v>6</v>
      </c>
      <c r="L197" s="203">
        <f>'[27]Dinh bien_HCNS'!L68</f>
        <v>6</v>
      </c>
      <c r="M197" s="203">
        <f>'[27]Dinh bien_HCNS'!M68</f>
        <v>6</v>
      </c>
      <c r="N197" s="203">
        <f>'[27]Dinh bien_HCNS'!N68</f>
        <v>6</v>
      </c>
      <c r="O197" s="203">
        <f>'[27]Dinh bien_HCNS'!O68</f>
        <v>6</v>
      </c>
      <c r="P197" s="203">
        <f>'[27]Dinh bien_HCNS'!P68</f>
        <v>6</v>
      </c>
      <c r="Q197" s="203">
        <f>'[27]Dinh bien_HCNS'!Q68</f>
        <v>6</v>
      </c>
      <c r="R197" s="203">
        <v>4</v>
      </c>
      <c r="S197" s="837"/>
      <c r="T197" s="837"/>
      <c r="U197" s="837"/>
    </row>
    <row r="198" spans="2:21" s="1" customFormat="1">
      <c r="B198" s="204" t="s">
        <v>454</v>
      </c>
      <c r="C198" s="205"/>
      <c r="D198" s="206" t="s">
        <v>500</v>
      </c>
      <c r="E198" s="205"/>
      <c r="F198" s="207">
        <f>SUM(F200:F208)</f>
        <v>72863616</v>
      </c>
      <c r="G198" s="207">
        <f t="shared" ref="G198:Q198" si="47">SUM(G200:G208)</f>
        <v>71661424</v>
      </c>
      <c r="H198" s="207">
        <f t="shared" si="47"/>
        <v>68693306</v>
      </c>
      <c r="I198" s="207">
        <f t="shared" si="47"/>
        <v>74643348</v>
      </c>
      <c r="J198" s="207">
        <f t="shared" si="47"/>
        <v>70487500</v>
      </c>
      <c r="K198" s="207">
        <f t="shared" si="47"/>
        <v>74643348</v>
      </c>
      <c r="L198" s="207">
        <f t="shared" si="47"/>
        <v>72660000</v>
      </c>
      <c r="M198" s="207">
        <f t="shared" si="47"/>
        <v>72660000</v>
      </c>
      <c r="N198" s="207">
        <f t="shared" si="47"/>
        <v>74250578</v>
      </c>
      <c r="O198" s="207">
        <f t="shared" si="47"/>
        <v>70676654</v>
      </c>
      <c r="P198" s="207">
        <f t="shared" si="47"/>
        <v>74643348</v>
      </c>
      <c r="Q198" s="207">
        <f t="shared" si="47"/>
        <v>72660000</v>
      </c>
      <c r="R198" s="208">
        <f>SUM(R200:R208)</f>
        <v>870543122</v>
      </c>
      <c r="S198" s="837"/>
      <c r="T198" s="837"/>
      <c r="U198" s="837"/>
    </row>
    <row r="199" spans="2:21" s="1" customFormat="1">
      <c r="B199" s="204" t="s">
        <v>454</v>
      </c>
      <c r="C199" s="205"/>
      <c r="D199" s="202" t="s">
        <v>487</v>
      </c>
      <c r="E199" s="205"/>
      <c r="F199" s="207">
        <f>IFERROR(SUM(F200:F207)/F197,0)</f>
        <v>10438166.666666666</v>
      </c>
      <c r="G199" s="207">
        <f>IFERROR(SUM(G200:G207)/G197,0)</f>
        <v>10442493.666666666</v>
      </c>
      <c r="H199" s="207">
        <f t="shared" ref="H199:Q199" si="48">IFERROR(SUM(H200:H207)/H197,0)</f>
        <v>9811346</v>
      </c>
      <c r="I199" s="207">
        <f t="shared" si="48"/>
        <v>10598327</v>
      </c>
      <c r="J199" s="207">
        <f t="shared" si="48"/>
        <v>10246839.666666666</v>
      </c>
      <c r="K199" s="207">
        <f t="shared" si="48"/>
        <v>10598327</v>
      </c>
      <c r="L199" s="207">
        <f t="shared" si="48"/>
        <v>10336000</v>
      </c>
      <c r="M199" s="207">
        <f t="shared" si="48"/>
        <v>10336000</v>
      </c>
      <c r="N199" s="207">
        <f t="shared" si="48"/>
        <v>10669327</v>
      </c>
      <c r="O199" s="207">
        <f t="shared" si="48"/>
        <v>10073673</v>
      </c>
      <c r="P199" s="207">
        <f t="shared" si="48"/>
        <v>10598327</v>
      </c>
      <c r="Q199" s="207">
        <f t="shared" si="48"/>
        <v>10336000</v>
      </c>
      <c r="R199" s="208"/>
      <c r="S199" s="837"/>
      <c r="T199" s="837"/>
      <c r="U199" s="837"/>
    </row>
    <row r="200" spans="2:21" s="11" customFormat="1">
      <c r="B200" s="209" t="s">
        <v>454</v>
      </c>
      <c r="C200" s="210">
        <v>6271002604</v>
      </c>
      <c r="D200" s="211" t="s">
        <v>488</v>
      </c>
      <c r="E200" s="211" t="s">
        <v>491</v>
      </c>
      <c r="F200" s="1330">
        <v>36061000</v>
      </c>
      <c r="G200" s="1330">
        <v>37447962</v>
      </c>
      <c r="H200" s="1330">
        <v>33287076</v>
      </c>
      <c r="I200" s="1330">
        <v>37447962</v>
      </c>
      <c r="J200" s="1330">
        <v>34674038</v>
      </c>
      <c r="K200" s="1330">
        <v>37447962</v>
      </c>
      <c r="L200" s="1330">
        <v>36061000</v>
      </c>
      <c r="M200" s="1330">
        <v>36061000</v>
      </c>
      <c r="N200" s="1330">
        <v>37447962</v>
      </c>
      <c r="O200" s="1330">
        <v>34674038</v>
      </c>
      <c r="P200" s="1330">
        <v>37447962</v>
      </c>
      <c r="Q200" s="1330">
        <v>36061000</v>
      </c>
      <c r="R200" s="217">
        <f t="shared" si="44"/>
        <v>434118962</v>
      </c>
      <c r="S200" s="18"/>
      <c r="T200" s="18"/>
      <c r="U200" s="18"/>
    </row>
    <row r="201" spans="2:21" s="11" customFormat="1">
      <c r="B201" s="209" t="s">
        <v>454</v>
      </c>
      <c r="C201" s="210">
        <v>6271002605</v>
      </c>
      <c r="D201" s="210" t="s">
        <v>490</v>
      </c>
      <c r="E201" s="211" t="s">
        <v>491</v>
      </c>
      <c r="F201" s="1330">
        <v>2854831</v>
      </c>
      <c r="G201" s="1330">
        <v>2854831</v>
      </c>
      <c r="H201" s="1330">
        <v>2854831</v>
      </c>
      <c r="I201" s="1330">
        <v>2854831</v>
      </c>
      <c r="J201" s="1330">
        <v>2854831</v>
      </c>
      <c r="K201" s="1330">
        <v>2854831</v>
      </c>
      <c r="L201" s="1330">
        <v>2854831</v>
      </c>
      <c r="M201" s="1330">
        <v>2854831</v>
      </c>
      <c r="N201" s="1330">
        <v>2854831</v>
      </c>
      <c r="O201" s="1330">
        <v>2854831</v>
      </c>
      <c r="P201" s="1330">
        <v>2854831</v>
      </c>
      <c r="Q201" s="1330">
        <v>2854831</v>
      </c>
      <c r="R201" s="217">
        <f t="shared" si="44"/>
        <v>34257972</v>
      </c>
      <c r="S201" s="18"/>
      <c r="T201" s="18"/>
      <c r="U201" s="18"/>
    </row>
    <row r="202" spans="2:21" s="11" customFormat="1">
      <c r="B202" s="209" t="s">
        <v>454</v>
      </c>
      <c r="C202" s="210">
        <v>6271002802</v>
      </c>
      <c r="D202" s="211" t="s">
        <v>492</v>
      </c>
      <c r="E202" s="211" t="s">
        <v>493</v>
      </c>
      <c r="F202" s="1330">
        <v>6315000</v>
      </c>
      <c r="G202" s="1330">
        <v>5515000</v>
      </c>
      <c r="H202" s="1330">
        <v>5515000</v>
      </c>
      <c r="I202" s="1330">
        <v>5515000</v>
      </c>
      <c r="J202" s="1330">
        <v>7115000</v>
      </c>
      <c r="K202" s="1330">
        <v>5515000</v>
      </c>
      <c r="L202" s="1330">
        <v>5515000</v>
      </c>
      <c r="M202" s="1330">
        <v>5515000</v>
      </c>
      <c r="N202" s="1330">
        <v>6315000</v>
      </c>
      <c r="O202" s="1330">
        <v>5515000</v>
      </c>
      <c r="P202" s="1330">
        <v>5515000</v>
      </c>
      <c r="Q202" s="1330">
        <v>5515000</v>
      </c>
      <c r="R202" s="217">
        <f t="shared" si="44"/>
        <v>69380000</v>
      </c>
      <c r="S202" s="18"/>
      <c r="T202" s="18"/>
      <c r="U202" s="18"/>
    </row>
    <row r="203" spans="2:21" s="11" customFormat="1">
      <c r="B203" s="209" t="s">
        <v>454</v>
      </c>
      <c r="C203" s="210">
        <v>6271002806</v>
      </c>
      <c r="D203" s="210" t="s">
        <v>501</v>
      </c>
      <c r="E203" s="211" t="s">
        <v>491</v>
      </c>
      <c r="F203" s="1330">
        <v>3876559</v>
      </c>
      <c r="G203" s="1330">
        <v>3876559</v>
      </c>
      <c r="H203" s="1330">
        <v>3876559</v>
      </c>
      <c r="I203" s="1330">
        <v>3876559</v>
      </c>
      <c r="J203" s="1330">
        <v>3876559</v>
      </c>
      <c r="K203" s="1330">
        <v>3876559</v>
      </c>
      <c r="L203" s="1330">
        <v>3876559</v>
      </c>
      <c r="M203" s="1330">
        <v>3876559</v>
      </c>
      <c r="N203" s="1330">
        <v>3876559</v>
      </c>
      <c r="O203" s="1330">
        <v>3876559</v>
      </c>
      <c r="P203" s="1330">
        <v>3876559</v>
      </c>
      <c r="Q203" s="1330">
        <v>3876559</v>
      </c>
      <c r="R203" s="217">
        <f t="shared" si="44"/>
        <v>46518708</v>
      </c>
      <c r="S203" s="18"/>
      <c r="T203" s="18"/>
      <c r="U203" s="18"/>
    </row>
    <row r="204" spans="2:21" s="11" customFormat="1">
      <c r="B204" s="209" t="s">
        <v>454</v>
      </c>
      <c r="C204" s="210">
        <v>6271007202</v>
      </c>
      <c r="D204" s="211" t="s">
        <v>495</v>
      </c>
      <c r="E204" s="211" t="s">
        <v>493</v>
      </c>
      <c r="F204" s="1330">
        <v>372275</v>
      </c>
      <c r="G204" s="1330">
        <v>372275</v>
      </c>
      <c r="H204" s="1330">
        <v>372275</v>
      </c>
      <c r="I204" s="1330">
        <v>372275</v>
      </c>
      <c r="J204" s="1330">
        <v>372275</v>
      </c>
      <c r="K204" s="1330">
        <v>372275</v>
      </c>
      <c r="L204" s="1330">
        <v>372275</v>
      </c>
      <c r="M204" s="1330">
        <v>372275</v>
      </c>
      <c r="N204" s="1330">
        <v>372275</v>
      </c>
      <c r="O204" s="1330">
        <v>372275</v>
      </c>
      <c r="P204" s="1330">
        <v>372275</v>
      </c>
      <c r="Q204" s="1330">
        <v>372275</v>
      </c>
      <c r="R204" s="217">
        <f t="shared" si="44"/>
        <v>4467300</v>
      </c>
      <c r="S204" s="18"/>
      <c r="T204" s="18"/>
      <c r="U204" s="18"/>
    </row>
    <row r="205" spans="2:21" s="11" customFormat="1">
      <c r="B205" s="209" t="s">
        <v>454</v>
      </c>
      <c r="C205" s="210">
        <v>6271003202</v>
      </c>
      <c r="D205" s="210" t="s">
        <v>496</v>
      </c>
      <c r="E205" s="211" t="s">
        <v>493</v>
      </c>
      <c r="F205" s="1330">
        <v>4675000</v>
      </c>
      <c r="G205" s="1330">
        <v>4114000</v>
      </c>
      <c r="H205" s="1330">
        <v>4488000</v>
      </c>
      <c r="I205" s="1330">
        <v>5049000</v>
      </c>
      <c r="J205" s="1330">
        <v>4114000</v>
      </c>
      <c r="K205" s="1330">
        <v>5049000</v>
      </c>
      <c r="L205" s="1330">
        <v>4862000</v>
      </c>
      <c r="M205" s="1330">
        <v>4862000</v>
      </c>
      <c r="N205" s="1330">
        <v>4675000</v>
      </c>
      <c r="O205" s="1330">
        <v>4675000</v>
      </c>
      <c r="P205" s="1330">
        <v>5049000</v>
      </c>
      <c r="Q205" s="1330">
        <v>4862000</v>
      </c>
      <c r="R205" s="217">
        <f t="shared" si="44"/>
        <v>56474000</v>
      </c>
      <c r="S205" s="18"/>
      <c r="T205" s="18"/>
      <c r="U205" s="18"/>
    </row>
    <row r="206" spans="2:21" s="11" customFormat="1">
      <c r="B206" s="209" t="s">
        <v>454</v>
      </c>
      <c r="C206" s="210">
        <v>6271002603</v>
      </c>
      <c r="D206" s="211" t="s">
        <v>497</v>
      </c>
      <c r="E206" s="211" t="s">
        <v>491</v>
      </c>
      <c r="F206" s="1330">
        <v>0</v>
      </c>
      <c r="G206" s="1330">
        <v>0</v>
      </c>
      <c r="H206" s="1330">
        <v>0</v>
      </c>
      <c r="I206" s="1330">
        <v>0</v>
      </c>
      <c r="J206" s="1330">
        <v>0</v>
      </c>
      <c r="K206" s="1330">
        <v>0</v>
      </c>
      <c r="L206" s="1330">
        <v>0</v>
      </c>
      <c r="M206" s="1330">
        <v>0</v>
      </c>
      <c r="N206" s="1330">
        <v>0</v>
      </c>
      <c r="O206" s="1330">
        <v>0</v>
      </c>
      <c r="P206" s="1330">
        <v>0</v>
      </c>
      <c r="Q206" s="1330">
        <v>0</v>
      </c>
      <c r="R206" s="217">
        <f t="shared" si="44"/>
        <v>0</v>
      </c>
      <c r="S206" s="18"/>
      <c r="T206" s="18"/>
      <c r="U206" s="18"/>
    </row>
    <row r="207" spans="2:21" s="11" customFormat="1">
      <c r="B207" s="209" t="s">
        <v>454</v>
      </c>
      <c r="C207" s="210">
        <v>6271003401</v>
      </c>
      <c r="D207" s="210" t="s">
        <v>498</v>
      </c>
      <c r="E207" s="211" t="s">
        <v>493</v>
      </c>
      <c r="F207" s="1330">
        <v>8474335</v>
      </c>
      <c r="G207" s="1330">
        <v>8474335</v>
      </c>
      <c r="H207" s="1330">
        <v>8474335</v>
      </c>
      <c r="I207" s="1330">
        <v>8474335</v>
      </c>
      <c r="J207" s="1330">
        <v>8474335</v>
      </c>
      <c r="K207" s="1330">
        <v>8474335</v>
      </c>
      <c r="L207" s="1330">
        <v>8474335</v>
      </c>
      <c r="M207" s="1330">
        <v>8474335</v>
      </c>
      <c r="N207" s="1330">
        <v>8474335</v>
      </c>
      <c r="O207" s="1330">
        <v>8474335</v>
      </c>
      <c r="P207" s="1330">
        <v>8474335</v>
      </c>
      <c r="Q207" s="1330">
        <v>8474335</v>
      </c>
      <c r="R207" s="217">
        <f t="shared" si="44"/>
        <v>101692020</v>
      </c>
      <c r="S207" s="18"/>
      <c r="T207" s="18"/>
      <c r="U207" s="18"/>
    </row>
    <row r="208" spans="2:21" s="11" customFormat="1">
      <c r="B208" s="213" t="s">
        <v>454</v>
      </c>
      <c r="C208" s="214">
        <v>6271002703</v>
      </c>
      <c r="D208" s="215" t="s">
        <v>499</v>
      </c>
      <c r="E208" s="215" t="s">
        <v>491</v>
      </c>
      <c r="F208" s="1330">
        <v>10234616</v>
      </c>
      <c r="G208" s="1330">
        <v>9006462</v>
      </c>
      <c r="H208" s="1330">
        <v>9825230</v>
      </c>
      <c r="I208" s="1330">
        <v>11053386</v>
      </c>
      <c r="J208" s="1330">
        <v>9006462</v>
      </c>
      <c r="K208" s="1330">
        <v>11053386</v>
      </c>
      <c r="L208" s="1330">
        <v>10644000</v>
      </c>
      <c r="M208" s="1330">
        <v>10644000</v>
      </c>
      <c r="N208" s="1330">
        <v>10234616</v>
      </c>
      <c r="O208" s="1330">
        <v>10234616</v>
      </c>
      <c r="P208" s="1330">
        <v>11053386</v>
      </c>
      <c r="Q208" s="1330">
        <v>10644000</v>
      </c>
      <c r="R208" s="217">
        <f t="shared" si="44"/>
        <v>123634160</v>
      </c>
      <c r="S208" s="18"/>
      <c r="T208" s="18"/>
      <c r="U208" s="18"/>
    </row>
    <row r="209" spans="2:21" s="1" customFormat="1" outlineLevel="1">
      <c r="B209" s="200" t="s">
        <v>512</v>
      </c>
      <c r="C209" s="201"/>
      <c r="D209" s="202" t="s">
        <v>485</v>
      </c>
      <c r="E209" s="201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837"/>
      <c r="T209" s="837"/>
      <c r="U209" s="837"/>
    </row>
    <row r="210" spans="2:21" s="1" customFormat="1" outlineLevel="1">
      <c r="B210" s="204" t="s">
        <v>512</v>
      </c>
      <c r="C210" s="205"/>
      <c r="D210" s="206" t="s">
        <v>486</v>
      </c>
      <c r="E210" s="205"/>
      <c r="F210" s="207">
        <f>SUM(F212:F220)</f>
        <v>0</v>
      </c>
      <c r="G210" s="207">
        <f t="shared" ref="G210:Q210" si="49">SUM(G212:G220)</f>
        <v>0</v>
      </c>
      <c r="H210" s="207">
        <f t="shared" si="49"/>
        <v>0</v>
      </c>
      <c r="I210" s="207">
        <f t="shared" si="49"/>
        <v>0</v>
      </c>
      <c r="J210" s="207">
        <f t="shared" si="49"/>
        <v>0</v>
      </c>
      <c r="K210" s="207">
        <f t="shared" si="49"/>
        <v>0</v>
      </c>
      <c r="L210" s="207">
        <f t="shared" si="49"/>
        <v>0</v>
      </c>
      <c r="M210" s="207">
        <f t="shared" si="49"/>
        <v>0</v>
      </c>
      <c r="N210" s="207">
        <f t="shared" si="49"/>
        <v>0</v>
      </c>
      <c r="O210" s="207">
        <f t="shared" si="49"/>
        <v>0</v>
      </c>
      <c r="P210" s="207">
        <f t="shared" si="49"/>
        <v>0</v>
      </c>
      <c r="Q210" s="207">
        <f t="shared" si="49"/>
        <v>0</v>
      </c>
      <c r="R210" s="208">
        <f>SUM(R212:R220)</f>
        <v>0</v>
      </c>
      <c r="S210" s="837"/>
      <c r="T210" s="837"/>
      <c r="U210" s="837"/>
    </row>
    <row r="211" spans="2:21" s="1" customFormat="1" outlineLevel="1">
      <c r="B211" s="204" t="s">
        <v>512</v>
      </c>
      <c r="C211" s="205"/>
      <c r="D211" s="202" t="s">
        <v>487</v>
      </c>
      <c r="E211" s="205"/>
      <c r="F211" s="207">
        <f t="shared" ref="F211:Q211" si="50">IFERROR(SUM(F212:F219)/F209,0)</f>
        <v>0</v>
      </c>
      <c r="G211" s="207">
        <f t="shared" si="50"/>
        <v>0</v>
      </c>
      <c r="H211" s="207">
        <f t="shared" si="50"/>
        <v>0</v>
      </c>
      <c r="I211" s="207">
        <f t="shared" si="50"/>
        <v>0</v>
      </c>
      <c r="J211" s="207">
        <f t="shared" si="50"/>
        <v>0</v>
      </c>
      <c r="K211" s="207">
        <f t="shared" si="50"/>
        <v>0</v>
      </c>
      <c r="L211" s="207">
        <f t="shared" si="50"/>
        <v>0</v>
      </c>
      <c r="M211" s="207">
        <f t="shared" si="50"/>
        <v>0</v>
      </c>
      <c r="N211" s="207">
        <f t="shared" si="50"/>
        <v>0</v>
      </c>
      <c r="O211" s="207">
        <f t="shared" si="50"/>
        <v>0</v>
      </c>
      <c r="P211" s="207">
        <f t="shared" si="50"/>
        <v>0</v>
      </c>
      <c r="Q211" s="207">
        <f t="shared" si="50"/>
        <v>0</v>
      </c>
      <c r="R211" s="208"/>
      <c r="S211" s="837"/>
      <c r="T211" s="837"/>
      <c r="U211" s="837"/>
    </row>
    <row r="212" spans="2:21" s="11" customFormat="1" outlineLevel="1">
      <c r="B212" s="209" t="s">
        <v>512</v>
      </c>
      <c r="C212" s="210">
        <v>6421002604</v>
      </c>
      <c r="D212" s="211" t="s">
        <v>488</v>
      </c>
      <c r="E212" s="211" t="s">
        <v>489</v>
      </c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7">
        <f>SUM(F212:Q212)</f>
        <v>0</v>
      </c>
      <c r="S212" s="18"/>
      <c r="T212" s="18"/>
      <c r="U212" s="18"/>
    </row>
    <row r="213" spans="2:21" s="11" customFormat="1" outlineLevel="1">
      <c r="B213" s="209" t="s">
        <v>512</v>
      </c>
      <c r="C213" s="210">
        <v>6421002605</v>
      </c>
      <c r="D213" s="210" t="s">
        <v>490</v>
      </c>
      <c r="E213" s="211" t="s">
        <v>491</v>
      </c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7">
        <f t="shared" ref="R213:R220" si="51">SUM(F213:Q213)</f>
        <v>0</v>
      </c>
      <c r="S213" s="18"/>
      <c r="T213" s="18"/>
      <c r="U213" s="18"/>
    </row>
    <row r="214" spans="2:21" s="11" customFormat="1" outlineLevel="1">
      <c r="B214" s="209" t="s">
        <v>512</v>
      </c>
      <c r="C214" s="210">
        <v>6421002802</v>
      </c>
      <c r="D214" s="211" t="s">
        <v>492</v>
      </c>
      <c r="E214" s="211" t="s">
        <v>493</v>
      </c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7">
        <f t="shared" si="51"/>
        <v>0</v>
      </c>
      <c r="S214" s="18"/>
      <c r="T214" s="18"/>
      <c r="U214" s="18"/>
    </row>
    <row r="215" spans="2:21" s="11" customFormat="1" outlineLevel="1">
      <c r="B215" s="209" t="s">
        <v>512</v>
      </c>
      <c r="C215" s="210">
        <v>6421002806</v>
      </c>
      <c r="D215" s="210" t="s">
        <v>494</v>
      </c>
      <c r="E215" s="211" t="s">
        <v>491</v>
      </c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7">
        <f t="shared" si="51"/>
        <v>0</v>
      </c>
      <c r="S215" s="18"/>
      <c r="T215" s="18"/>
      <c r="U215" s="18"/>
    </row>
    <row r="216" spans="2:21" s="11" customFormat="1" outlineLevel="1">
      <c r="B216" s="209" t="s">
        <v>512</v>
      </c>
      <c r="C216" s="210">
        <v>6421007202</v>
      </c>
      <c r="D216" s="211" t="s">
        <v>495</v>
      </c>
      <c r="E216" s="211" t="s">
        <v>493</v>
      </c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7">
        <f t="shared" si="51"/>
        <v>0</v>
      </c>
      <c r="S216" s="18"/>
      <c r="T216" s="18"/>
      <c r="U216" s="18"/>
    </row>
    <row r="217" spans="2:21" s="11" customFormat="1" outlineLevel="1">
      <c r="B217" s="209" t="s">
        <v>512</v>
      </c>
      <c r="C217" s="210">
        <v>6421003202</v>
      </c>
      <c r="D217" s="210" t="s">
        <v>496</v>
      </c>
      <c r="E217" s="211" t="s">
        <v>493</v>
      </c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7">
        <f t="shared" si="51"/>
        <v>0</v>
      </c>
      <c r="S217" s="18"/>
      <c r="T217" s="18"/>
      <c r="U217" s="18"/>
    </row>
    <row r="218" spans="2:21" s="11" customFormat="1" outlineLevel="1">
      <c r="B218" s="209" t="s">
        <v>512</v>
      </c>
      <c r="C218" s="210">
        <v>6421002603</v>
      </c>
      <c r="D218" s="211" t="s">
        <v>497</v>
      </c>
      <c r="E218" s="211" t="s">
        <v>491</v>
      </c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7">
        <f t="shared" si="51"/>
        <v>0</v>
      </c>
      <c r="S218" s="18"/>
      <c r="T218" s="18"/>
      <c r="U218" s="18"/>
    </row>
    <row r="219" spans="2:21" s="11" customFormat="1" outlineLevel="1">
      <c r="B219" s="209" t="s">
        <v>512</v>
      </c>
      <c r="C219" s="210">
        <v>6421003401</v>
      </c>
      <c r="D219" s="210" t="s">
        <v>498</v>
      </c>
      <c r="E219" s="211" t="s">
        <v>493</v>
      </c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7">
        <f t="shared" si="51"/>
        <v>0</v>
      </c>
      <c r="S219" s="18"/>
      <c r="T219" s="18"/>
      <c r="U219" s="18"/>
    </row>
    <row r="220" spans="2:21" s="11" customFormat="1" outlineLevel="1">
      <c r="B220" s="213" t="s">
        <v>512</v>
      </c>
      <c r="C220" s="214">
        <v>6421002703</v>
      </c>
      <c r="D220" s="215" t="s">
        <v>499</v>
      </c>
      <c r="E220" s="215" t="s">
        <v>491</v>
      </c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8">
        <f t="shared" si="51"/>
        <v>0</v>
      </c>
      <c r="S220" s="18"/>
      <c r="T220" s="18"/>
      <c r="U220" s="18"/>
    </row>
    <row r="221" spans="2:21" s="11" customFormat="1">
      <c r="B221" s="779"/>
      <c r="C221" s="780"/>
      <c r="D221" s="115"/>
      <c r="E221" s="115"/>
      <c r="F221" s="781"/>
      <c r="G221" s="781"/>
      <c r="H221" s="781"/>
      <c r="I221" s="781"/>
      <c r="J221" s="781"/>
      <c r="K221" s="781"/>
      <c r="L221" s="781"/>
      <c r="M221" s="781"/>
      <c r="N221" s="781"/>
      <c r="O221" s="781"/>
      <c r="P221" s="781"/>
      <c r="Q221" s="781"/>
      <c r="R221" s="782"/>
      <c r="S221" s="18"/>
      <c r="T221" s="18"/>
      <c r="U221" s="18"/>
    </row>
    <row r="222" spans="2:21" ht="15.75">
      <c r="B222" s="66" t="s">
        <v>513</v>
      </c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</row>
    <row r="223" spans="2:21" s="1" customFormat="1">
      <c r="B223" s="200" t="s">
        <v>514</v>
      </c>
      <c r="C223" s="201"/>
      <c r="D223" s="202" t="s">
        <v>485</v>
      </c>
      <c r="E223" s="201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837"/>
      <c r="T223" s="837"/>
      <c r="U223" s="837"/>
    </row>
    <row r="224" spans="2:21" s="1" customFormat="1">
      <c r="B224" s="204" t="s">
        <v>514</v>
      </c>
      <c r="C224" s="205"/>
      <c r="D224" s="206" t="s">
        <v>500</v>
      </c>
      <c r="E224" s="205"/>
      <c r="F224" s="207">
        <f>SUM(F226:F234)</f>
        <v>0</v>
      </c>
      <c r="G224" s="207">
        <f t="shared" ref="G224:Q224" si="52">SUM(G226:G234)</f>
        <v>0</v>
      </c>
      <c r="H224" s="207">
        <f t="shared" si="52"/>
        <v>0</v>
      </c>
      <c r="I224" s="207">
        <f t="shared" si="52"/>
        <v>0</v>
      </c>
      <c r="J224" s="207">
        <f t="shared" si="52"/>
        <v>0</v>
      </c>
      <c r="K224" s="207">
        <f t="shared" si="52"/>
        <v>0</v>
      </c>
      <c r="L224" s="207">
        <f t="shared" si="52"/>
        <v>0</v>
      </c>
      <c r="M224" s="207">
        <f t="shared" si="52"/>
        <v>0</v>
      </c>
      <c r="N224" s="207">
        <f t="shared" si="52"/>
        <v>0</v>
      </c>
      <c r="O224" s="207">
        <f t="shared" si="52"/>
        <v>0</v>
      </c>
      <c r="P224" s="207">
        <f t="shared" si="52"/>
        <v>0</v>
      </c>
      <c r="Q224" s="207">
        <f t="shared" si="52"/>
        <v>0</v>
      </c>
      <c r="R224" s="208">
        <f>SUM(R226:R234)</f>
        <v>0</v>
      </c>
      <c r="S224" s="837"/>
      <c r="T224" s="837"/>
      <c r="U224" s="837"/>
    </row>
    <row r="225" spans="2:21" s="1" customFormat="1">
      <c r="B225" s="204" t="s">
        <v>514</v>
      </c>
      <c r="C225" s="205"/>
      <c r="D225" s="202" t="s">
        <v>487</v>
      </c>
      <c r="E225" s="205"/>
      <c r="F225" s="207">
        <f>IFERROR(SUM(F226:F233)/F223,0)</f>
        <v>0</v>
      </c>
      <c r="G225" s="207">
        <f>IFERROR(SUM(G226:G233)/G223,0)</f>
        <v>0</v>
      </c>
      <c r="H225" s="207">
        <f t="shared" ref="H225:Q225" si="53">IFERROR(SUM(H226:H233)/H223,0)</f>
        <v>0</v>
      </c>
      <c r="I225" s="207">
        <f t="shared" si="53"/>
        <v>0</v>
      </c>
      <c r="J225" s="207">
        <f t="shared" si="53"/>
        <v>0</v>
      </c>
      <c r="K225" s="207">
        <f t="shared" si="53"/>
        <v>0</v>
      </c>
      <c r="L225" s="207">
        <f t="shared" si="53"/>
        <v>0</v>
      </c>
      <c r="M225" s="207">
        <f t="shared" si="53"/>
        <v>0</v>
      </c>
      <c r="N225" s="207">
        <f t="shared" si="53"/>
        <v>0</v>
      </c>
      <c r="O225" s="207">
        <f t="shared" si="53"/>
        <v>0</v>
      </c>
      <c r="P225" s="207">
        <f t="shared" si="53"/>
        <v>0</v>
      </c>
      <c r="Q225" s="207">
        <f t="shared" si="53"/>
        <v>0</v>
      </c>
      <c r="R225" s="208"/>
      <c r="S225" s="837"/>
      <c r="T225" s="837"/>
      <c r="U225" s="837"/>
    </row>
    <row r="226" spans="2:21" s="11" customFormat="1">
      <c r="B226" s="209" t="s">
        <v>514</v>
      </c>
      <c r="C226" s="210">
        <v>6271002604</v>
      </c>
      <c r="D226" s="211" t="s">
        <v>488</v>
      </c>
      <c r="E226" s="211" t="s">
        <v>491</v>
      </c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7">
        <f>SUM(F226:Q226)</f>
        <v>0</v>
      </c>
      <c r="S226" s="18"/>
      <c r="T226" s="18"/>
      <c r="U226" s="18"/>
    </row>
    <row r="227" spans="2:21" s="11" customFormat="1">
      <c r="B227" s="209" t="s">
        <v>514</v>
      </c>
      <c r="C227" s="210">
        <v>6271002605</v>
      </c>
      <c r="D227" s="210" t="s">
        <v>490</v>
      </c>
      <c r="E227" s="211" t="s">
        <v>491</v>
      </c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7">
        <f>SUM(F227:Q227)</f>
        <v>0</v>
      </c>
      <c r="S227" s="18"/>
      <c r="T227" s="18"/>
      <c r="U227" s="18"/>
    </row>
    <row r="228" spans="2:21" s="11" customFormat="1">
      <c r="B228" s="209" t="s">
        <v>514</v>
      </c>
      <c r="C228" s="210">
        <v>6271002802</v>
      </c>
      <c r="D228" s="211" t="s">
        <v>492</v>
      </c>
      <c r="E228" s="211" t="s">
        <v>493</v>
      </c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7">
        <f>SUM(F228:Q228)</f>
        <v>0</v>
      </c>
      <c r="S228" s="18"/>
      <c r="T228" s="18"/>
      <c r="U228" s="18"/>
    </row>
    <row r="229" spans="2:21" s="11" customFormat="1">
      <c r="B229" s="209" t="s">
        <v>514</v>
      </c>
      <c r="C229" s="210">
        <v>6271002806</v>
      </c>
      <c r="D229" s="210" t="s">
        <v>501</v>
      </c>
      <c r="E229" s="211" t="s">
        <v>491</v>
      </c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7"/>
      <c r="S229" s="18"/>
      <c r="T229" s="18"/>
      <c r="U229" s="18"/>
    </row>
    <row r="230" spans="2:21" s="11" customFormat="1">
      <c r="B230" s="209" t="s">
        <v>514</v>
      </c>
      <c r="C230" s="210">
        <v>6271007202</v>
      </c>
      <c r="D230" s="211" t="s">
        <v>495</v>
      </c>
      <c r="E230" s="211" t="s">
        <v>493</v>
      </c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7"/>
      <c r="S230" s="18"/>
      <c r="T230" s="18"/>
      <c r="U230" s="18"/>
    </row>
    <row r="231" spans="2:21" s="11" customFormat="1">
      <c r="B231" s="209" t="s">
        <v>514</v>
      </c>
      <c r="C231" s="210">
        <v>6271003202</v>
      </c>
      <c r="D231" s="210" t="s">
        <v>496</v>
      </c>
      <c r="E231" s="211" t="s">
        <v>493</v>
      </c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7">
        <f>SUM(F231:Q231)</f>
        <v>0</v>
      </c>
      <c r="S231" s="18"/>
      <c r="T231" s="18"/>
      <c r="U231" s="18"/>
    </row>
    <row r="232" spans="2:21" s="11" customFormat="1">
      <c r="B232" s="209" t="s">
        <v>514</v>
      </c>
      <c r="C232" s="210">
        <v>6271002603</v>
      </c>
      <c r="D232" s="211" t="s">
        <v>497</v>
      </c>
      <c r="E232" s="211" t="s">
        <v>491</v>
      </c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7"/>
      <c r="S232" s="18"/>
      <c r="T232" s="18"/>
      <c r="U232" s="18"/>
    </row>
    <row r="233" spans="2:21" s="11" customFormat="1">
      <c r="B233" s="209" t="s">
        <v>514</v>
      </c>
      <c r="C233" s="210">
        <v>6271003401</v>
      </c>
      <c r="D233" s="210" t="s">
        <v>498</v>
      </c>
      <c r="E233" s="211" t="s">
        <v>493</v>
      </c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7">
        <f>SUM(F233:Q233)</f>
        <v>0</v>
      </c>
      <c r="S233" s="18"/>
      <c r="T233" s="18"/>
      <c r="U233" s="18"/>
    </row>
    <row r="234" spans="2:21" s="11" customFormat="1">
      <c r="B234" s="213" t="s">
        <v>514</v>
      </c>
      <c r="C234" s="214">
        <v>6271002703</v>
      </c>
      <c r="D234" s="215" t="s">
        <v>499</v>
      </c>
      <c r="E234" s="215" t="s">
        <v>491</v>
      </c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8"/>
      <c r="S234" s="18"/>
      <c r="T234" s="18"/>
      <c r="U234" s="18"/>
    </row>
    <row r="235" spans="2:21" s="1" customFormat="1">
      <c r="B235" s="200" t="s">
        <v>515</v>
      </c>
      <c r="C235" s="201"/>
      <c r="D235" s="202" t="s">
        <v>485</v>
      </c>
      <c r="E235" s="201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837"/>
      <c r="T235" s="837"/>
      <c r="U235" s="837"/>
    </row>
    <row r="236" spans="2:21" s="1" customFormat="1">
      <c r="B236" s="204" t="s">
        <v>515</v>
      </c>
      <c r="C236" s="205"/>
      <c r="D236" s="206" t="s">
        <v>503</v>
      </c>
      <c r="E236" s="205"/>
      <c r="F236" s="207">
        <f>SUM(F238:F246)</f>
        <v>0</v>
      </c>
      <c r="G236" s="207">
        <f t="shared" ref="G236:Q236" si="54">SUM(G238:G246)</f>
        <v>0</v>
      </c>
      <c r="H236" s="207">
        <f t="shared" si="54"/>
        <v>0</v>
      </c>
      <c r="I236" s="207">
        <f t="shared" si="54"/>
        <v>0</v>
      </c>
      <c r="J236" s="207">
        <f t="shared" si="54"/>
        <v>0</v>
      </c>
      <c r="K236" s="207">
        <f t="shared" si="54"/>
        <v>0</v>
      </c>
      <c r="L236" s="207">
        <f t="shared" si="54"/>
        <v>0</v>
      </c>
      <c r="M236" s="207">
        <f t="shared" si="54"/>
        <v>0</v>
      </c>
      <c r="N236" s="207">
        <f t="shared" si="54"/>
        <v>0</v>
      </c>
      <c r="O236" s="207">
        <f t="shared" si="54"/>
        <v>0</v>
      </c>
      <c r="P236" s="207">
        <f t="shared" si="54"/>
        <v>0</v>
      </c>
      <c r="Q236" s="207">
        <f t="shared" si="54"/>
        <v>0</v>
      </c>
      <c r="R236" s="208">
        <f>SUM(R238:R246)</f>
        <v>0</v>
      </c>
      <c r="S236" s="837"/>
      <c r="T236" s="837"/>
      <c r="U236" s="837"/>
    </row>
    <row r="237" spans="2:21" s="1" customFormat="1">
      <c r="B237" s="204" t="s">
        <v>515</v>
      </c>
      <c r="C237" s="205"/>
      <c r="D237" s="202" t="s">
        <v>487</v>
      </c>
      <c r="E237" s="205"/>
      <c r="F237" s="207">
        <f>IFERROR(SUM(F238:F245)/F235,0)</f>
        <v>0</v>
      </c>
      <c r="G237" s="207">
        <f>IFERROR(SUM(G238:G245)/G235,0)</f>
        <v>0</v>
      </c>
      <c r="H237" s="207">
        <f t="shared" ref="H237:Q237" si="55">IFERROR(SUM(H238:H245)/H235,0)</f>
        <v>0</v>
      </c>
      <c r="I237" s="207">
        <f t="shared" si="55"/>
        <v>0</v>
      </c>
      <c r="J237" s="207">
        <f t="shared" si="55"/>
        <v>0</v>
      </c>
      <c r="K237" s="207">
        <f t="shared" si="55"/>
        <v>0</v>
      </c>
      <c r="L237" s="207">
        <f t="shared" si="55"/>
        <v>0</v>
      </c>
      <c r="M237" s="207">
        <f t="shared" si="55"/>
        <v>0</v>
      </c>
      <c r="N237" s="207">
        <f t="shared" si="55"/>
        <v>0</v>
      </c>
      <c r="O237" s="207">
        <f t="shared" si="55"/>
        <v>0</v>
      </c>
      <c r="P237" s="207">
        <f t="shared" si="55"/>
        <v>0</v>
      </c>
      <c r="Q237" s="207">
        <f t="shared" si="55"/>
        <v>0</v>
      </c>
      <c r="R237" s="208"/>
      <c r="S237" s="837"/>
      <c r="T237" s="837"/>
      <c r="U237" s="837"/>
    </row>
    <row r="238" spans="2:21" s="11" customFormat="1">
      <c r="B238" s="209" t="s">
        <v>515</v>
      </c>
      <c r="C238" s="210">
        <v>6220002601</v>
      </c>
      <c r="D238" s="211" t="s">
        <v>504</v>
      </c>
      <c r="E238" s="211" t="s">
        <v>489</v>
      </c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7">
        <f>SUM(F238:Q238)</f>
        <v>0</v>
      </c>
      <c r="S238" s="18"/>
      <c r="T238" s="18"/>
      <c r="U238" s="18"/>
    </row>
    <row r="239" spans="2:21" s="11" customFormat="1">
      <c r="B239" s="209" t="s">
        <v>515</v>
      </c>
      <c r="C239" s="210">
        <v>6220002602</v>
      </c>
      <c r="D239" s="210" t="s">
        <v>505</v>
      </c>
      <c r="E239" s="211" t="s">
        <v>489</v>
      </c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7">
        <f>SUM(F239:Q239)</f>
        <v>0</v>
      </c>
      <c r="S239" s="18"/>
      <c r="T239" s="18"/>
      <c r="U239" s="18"/>
    </row>
    <row r="240" spans="2:21" s="11" customFormat="1">
      <c r="B240" s="209" t="s">
        <v>515</v>
      </c>
      <c r="C240" s="210">
        <v>6220002802</v>
      </c>
      <c r="D240" s="211" t="s">
        <v>506</v>
      </c>
      <c r="E240" s="211" t="s">
        <v>493</v>
      </c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7">
        <f>SUM(F240:Q240)</f>
        <v>0</v>
      </c>
      <c r="S240" s="18"/>
      <c r="T240" s="18"/>
      <c r="U240" s="18"/>
    </row>
    <row r="241" spans="2:21" s="11" customFormat="1">
      <c r="B241" s="209" t="s">
        <v>515</v>
      </c>
      <c r="C241" s="210">
        <v>6220002806</v>
      </c>
      <c r="D241" s="210" t="s">
        <v>507</v>
      </c>
      <c r="E241" s="211" t="s">
        <v>489</v>
      </c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7"/>
      <c r="S241" s="18"/>
      <c r="T241" s="18"/>
      <c r="U241" s="18"/>
    </row>
    <row r="242" spans="2:21" s="11" customFormat="1">
      <c r="B242" s="209" t="s">
        <v>515</v>
      </c>
      <c r="C242" s="210">
        <v>6220007202</v>
      </c>
      <c r="D242" s="211" t="s">
        <v>495</v>
      </c>
      <c r="E242" s="211" t="s">
        <v>493</v>
      </c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7"/>
      <c r="S242" s="18"/>
      <c r="T242" s="18"/>
      <c r="U242" s="18"/>
    </row>
    <row r="243" spans="2:21" s="11" customFormat="1">
      <c r="B243" s="209" t="s">
        <v>515</v>
      </c>
      <c r="C243" s="210">
        <v>6220003201</v>
      </c>
      <c r="D243" s="210" t="s">
        <v>508</v>
      </c>
      <c r="E243" s="211" t="s">
        <v>493</v>
      </c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7">
        <f>SUM(F243:Q243)</f>
        <v>0</v>
      </c>
      <c r="S243" s="18"/>
      <c r="T243" s="18"/>
      <c r="U243" s="18"/>
    </row>
    <row r="244" spans="2:21" s="11" customFormat="1">
      <c r="B244" s="209" t="s">
        <v>515</v>
      </c>
      <c r="C244" s="210">
        <v>6220002603</v>
      </c>
      <c r="D244" s="211" t="s">
        <v>509</v>
      </c>
      <c r="E244" s="211" t="s">
        <v>489</v>
      </c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7"/>
      <c r="S244" s="18"/>
      <c r="T244" s="18"/>
      <c r="U244" s="18"/>
    </row>
    <row r="245" spans="2:21" s="11" customFormat="1">
      <c r="B245" s="209" t="s">
        <v>515</v>
      </c>
      <c r="C245" s="210">
        <v>6220003401</v>
      </c>
      <c r="D245" s="210" t="s">
        <v>510</v>
      </c>
      <c r="E245" s="211" t="s">
        <v>493</v>
      </c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7">
        <f>SUM(F245:Q245)</f>
        <v>0</v>
      </c>
      <c r="S245" s="18"/>
      <c r="T245" s="18"/>
      <c r="U245" s="18"/>
    </row>
    <row r="246" spans="2:21" s="11" customFormat="1">
      <c r="B246" s="213" t="s">
        <v>515</v>
      </c>
      <c r="C246" s="214">
        <v>6220002701</v>
      </c>
      <c r="D246" s="215" t="s">
        <v>511</v>
      </c>
      <c r="E246" s="215" t="s">
        <v>489</v>
      </c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8">
        <f>SUM(F246:Q246)</f>
        <v>0</v>
      </c>
      <c r="S246" s="18"/>
      <c r="T246" s="18"/>
      <c r="U246" s="18"/>
    </row>
    <row r="247" spans="2:21" s="11" customFormat="1">
      <c r="B247" s="779"/>
      <c r="C247" s="780"/>
      <c r="D247" s="115"/>
      <c r="E247" s="115"/>
      <c r="F247" s="781"/>
      <c r="G247" s="781"/>
      <c r="H247" s="781"/>
      <c r="I247" s="781"/>
      <c r="J247" s="781"/>
      <c r="K247" s="781"/>
      <c r="L247" s="781"/>
      <c r="M247" s="781"/>
      <c r="N247" s="781"/>
      <c r="O247" s="781"/>
      <c r="P247" s="781"/>
      <c r="Q247" s="781"/>
      <c r="R247" s="782"/>
      <c r="S247" s="18"/>
      <c r="T247" s="18"/>
      <c r="U247" s="18"/>
    </row>
    <row r="248" spans="2:21">
      <c r="Q248" s="220" t="s">
        <v>516</v>
      </c>
      <c r="R248" s="221">
        <f>R6+R18+R30+R42+R54+R66+R78+R90+R102+R114+R126+R138+R150+R162+R174+R186+R198+R210</f>
        <v>16660072006.384615</v>
      </c>
    </row>
    <row r="249" spans="2:21">
      <c r="Q249" s="220">
        <v>622</v>
      </c>
      <c r="R249" s="222">
        <f>SUM(CPSX!W6:W14)</f>
        <v>9182305671.3846149</v>
      </c>
    </row>
    <row r="250" spans="2:21">
      <c r="Q250" s="220">
        <v>627</v>
      </c>
      <c r="R250" s="222">
        <f>SUM(CPSX!W72:W80)</f>
        <v>3470910599</v>
      </c>
    </row>
    <row r="251" spans="2:21">
      <c r="Q251" s="220">
        <v>642</v>
      </c>
      <c r="R251" s="222">
        <f>SUM(CPQL!W5:W12)</f>
        <v>3816073192</v>
      </c>
    </row>
    <row r="252" spans="2:21">
      <c r="Q252" s="220" t="s">
        <v>517</v>
      </c>
      <c r="R252" s="221">
        <f>SUM(R249:R251)</f>
        <v>16469289462.384615</v>
      </c>
    </row>
    <row r="253" spans="2:21">
      <c r="Q253" s="220" t="s">
        <v>518</v>
      </c>
      <c r="R253" s="1103">
        <f>R248-R252</f>
        <v>190782544</v>
      </c>
    </row>
  </sheetData>
  <autoFilter ref="B4:R220"/>
  <conditionalFormatting sqref="B5:E221">
    <cfRule type="containsText" dxfId="213" priority="62" operator="containsText" text="xxx">
      <formula>NOT(ISERROR(SEARCH("xxx",B5)))</formula>
    </cfRule>
  </conditionalFormatting>
  <conditionalFormatting sqref="B223:E247">
    <cfRule type="containsText" dxfId="212" priority="2" operator="containsText" text="xxx">
      <formula>NOT(ISERROR(SEARCH("xxx",B223)))</formula>
    </cfRule>
  </conditionalFormatting>
  <conditionalFormatting sqref="C4:C7">
    <cfRule type="containsText" dxfId="211" priority="52" operator="containsText" text="xxx">
      <formula>NOT(ISERROR(SEARCH("xxx",C4)))</formula>
    </cfRule>
  </conditionalFormatting>
  <conditionalFormatting sqref="C17:C19 C29:C31 C41:C43 C53:C55 C65:C67 C77:C79 C89:C91 C101:C103 C113:C115 C125:C127 C137:C139 C149:C151 C161:C163 C173:C175 C185:C187 C197:C199 C209:C211">
    <cfRule type="containsText" dxfId="210" priority="5" operator="containsText" text="xxx">
      <formula>NOT(ISERROR(SEARCH("xxx",C17)))</formula>
    </cfRule>
  </conditionalFormatting>
  <conditionalFormatting sqref="C223:C225">
    <cfRule type="containsText" dxfId="209" priority="1" operator="containsText" text="xxx">
      <formula>NOT(ISERROR(SEARCH("xxx",C223)))</formula>
    </cfRule>
  </conditionalFormatting>
  <conditionalFormatting sqref="C235:C237">
    <cfRule type="containsText" dxfId="208" priority="3" operator="containsText" text="xxx">
      <formula>NOT(ISERROR(SEARCH("xxx",C235)))</formula>
    </cfRule>
  </conditionalFormatting>
  <conditionalFormatting sqref="D4">
    <cfRule type="containsText" dxfId="207" priority="9" operator="containsText" text="xxx">
      <formula>NOT(ISERROR(SEARCH("xxx",D4)))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theme="9" tint="0.79998168889431442"/>
  </sheetPr>
  <dimension ref="B1:AU170"/>
  <sheetViews>
    <sheetView showGridLines="0" zoomScale="70" zoomScaleNormal="70" workbookViewId="0">
      <pane ySplit="6" topLeftCell="A136" activePane="bottomLeft" state="frozen"/>
      <selection pane="bottomLeft" activeCell="T7" sqref="T7:AE169"/>
    </sheetView>
  </sheetViews>
  <sheetFormatPr defaultColWidth="8.7109375" defaultRowHeight="12.75" outlineLevelRow="1" outlineLevelCol="1"/>
  <cols>
    <col min="1" max="1" width="2.85546875" style="6" customWidth="1"/>
    <col min="2" max="2" width="6.28515625" style="6" customWidth="1"/>
    <col min="3" max="3" width="26.28515625" style="6" customWidth="1"/>
    <col min="4" max="4" width="8.28515625" style="6" customWidth="1"/>
    <col min="5" max="5" width="9.5703125" style="6" hidden="1" customWidth="1" outlineLevel="1"/>
    <col min="6" max="6" width="8.28515625" style="6" customWidth="1" collapsed="1"/>
    <col min="7" max="10" width="8.28515625" style="6" customWidth="1" outlineLevel="1"/>
    <col min="11" max="11" width="9" style="6" customWidth="1" outlineLevel="1"/>
    <col min="12" max="12" width="10" style="6" customWidth="1" outlineLevel="1"/>
    <col min="13" max="13" width="10.42578125" style="6" customWidth="1" outlineLevel="1"/>
    <col min="14" max="15" width="8.7109375" style="6" customWidth="1" outlineLevel="1"/>
    <col min="16" max="16" width="8.85546875" style="6" customWidth="1" outlineLevel="1"/>
    <col min="17" max="17" width="10.5703125" style="6" customWidth="1" outlineLevel="1"/>
    <col min="18" max="18" width="11.140625" style="5" customWidth="1"/>
    <col min="19" max="19" width="2" style="6" customWidth="1"/>
    <col min="20" max="31" width="7.5703125" style="6" customWidth="1" outlineLevel="1"/>
    <col min="32" max="32" width="7.5703125" style="5" customWidth="1"/>
    <col min="33" max="33" width="2.28515625" style="6" customWidth="1"/>
    <col min="34" max="34" width="8.42578125" style="5" customWidth="1"/>
    <col min="35" max="35" width="2.5703125" style="6" customWidth="1"/>
    <col min="36" max="36" width="9.5703125" style="5" customWidth="1"/>
    <col min="37" max="37" width="3.7109375" style="6" customWidth="1"/>
    <col min="38" max="39" width="11.140625" style="5" customWidth="1"/>
    <col min="40" max="40" width="6" style="6" customWidth="1"/>
    <col min="41" max="41" width="17.28515625" style="6" customWidth="1"/>
    <col min="42" max="42" width="36.5703125" style="6" customWidth="1"/>
    <col min="43" max="43" width="14.42578125" style="6" customWidth="1"/>
    <col min="44" max="44" width="6.7109375" style="6" customWidth="1"/>
    <col min="45" max="45" width="12.28515625" style="6" customWidth="1"/>
    <col min="46" max="46" width="15" style="6" customWidth="1"/>
    <col min="47" max="47" width="14.7109375" style="6" customWidth="1"/>
    <col min="48" max="48" width="17" style="6" bestFit="1" customWidth="1"/>
    <col min="49" max="16384" width="8.7109375" style="6"/>
  </cols>
  <sheetData>
    <row r="1" spans="2:39" ht="15">
      <c r="B1" s="276"/>
    </row>
    <row r="2" spans="2:39">
      <c r="T2" s="835"/>
      <c r="U2" s="835"/>
      <c r="V2" s="835"/>
      <c r="W2" s="835"/>
      <c r="X2" s="835"/>
      <c r="Y2" s="835"/>
      <c r="Z2" s="835"/>
      <c r="AA2" s="835"/>
      <c r="AB2" s="835"/>
    </row>
    <row r="3" spans="2:39">
      <c r="B3" s="68" t="s">
        <v>521</v>
      </c>
      <c r="T3" s="836"/>
      <c r="U3" s="836"/>
      <c r="V3" s="836"/>
      <c r="W3" s="836"/>
      <c r="X3" s="836"/>
      <c r="Y3" s="836"/>
      <c r="Z3" s="836"/>
      <c r="AA3" s="836"/>
      <c r="AB3" s="836"/>
    </row>
    <row r="4" spans="2:39">
      <c r="B4" s="67" t="s">
        <v>522</v>
      </c>
      <c r="T4" s="835"/>
      <c r="U4" s="835"/>
      <c r="V4" s="835"/>
      <c r="W4" s="835"/>
      <c r="X4" s="835"/>
      <c r="Y4" s="835"/>
      <c r="Z4" s="835"/>
      <c r="AA4" s="835"/>
      <c r="AB4" s="835"/>
      <c r="AC4" s="835"/>
      <c r="AD4" s="835"/>
      <c r="AE4" s="835"/>
    </row>
    <row r="5" spans="2:39">
      <c r="B5" s="5" t="s">
        <v>523</v>
      </c>
      <c r="T5" s="6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6">
        <v>8</v>
      </c>
      <c r="AB5" s="6">
        <v>9</v>
      </c>
      <c r="AC5" s="6">
        <v>10</v>
      </c>
      <c r="AD5" s="6">
        <v>11</v>
      </c>
      <c r="AE5" s="6">
        <v>12</v>
      </c>
    </row>
    <row r="6" spans="2:39" ht="25.5" customHeight="1">
      <c r="B6" s="197" t="s">
        <v>36</v>
      </c>
      <c r="C6" s="197" t="s">
        <v>524</v>
      </c>
      <c r="D6" s="197" t="s">
        <v>257</v>
      </c>
      <c r="E6" s="124" t="s">
        <v>525</v>
      </c>
      <c r="F6" s="124" t="s">
        <v>149</v>
      </c>
      <c r="G6" s="124" t="s">
        <v>150</v>
      </c>
      <c r="H6" s="124" t="s">
        <v>151</v>
      </c>
      <c r="I6" s="124" t="s">
        <v>152</v>
      </c>
      <c r="J6" s="124" t="s">
        <v>153</v>
      </c>
      <c r="K6" s="124" t="s">
        <v>154</v>
      </c>
      <c r="L6" s="124" t="s">
        <v>155</v>
      </c>
      <c r="M6" s="124" t="s">
        <v>156</v>
      </c>
      <c r="N6" s="124" t="s">
        <v>157</v>
      </c>
      <c r="O6" s="124" t="s">
        <v>158</v>
      </c>
      <c r="P6" s="124" t="s">
        <v>159</v>
      </c>
      <c r="Q6" s="124" t="s">
        <v>160</v>
      </c>
      <c r="R6" s="124" t="s">
        <v>2150</v>
      </c>
      <c r="S6" s="11"/>
      <c r="T6" s="749" t="s">
        <v>149</v>
      </c>
      <c r="U6" s="749" t="s">
        <v>150</v>
      </c>
      <c r="V6" s="749" t="s">
        <v>151</v>
      </c>
      <c r="W6" s="749" t="s">
        <v>152</v>
      </c>
      <c r="X6" s="749" t="s">
        <v>153</v>
      </c>
      <c r="Y6" s="749" t="s">
        <v>154</v>
      </c>
      <c r="Z6" s="749" t="s">
        <v>155</v>
      </c>
      <c r="AA6" s="749" t="s">
        <v>156</v>
      </c>
      <c r="AB6" s="749" t="s">
        <v>157</v>
      </c>
      <c r="AC6" s="749" t="s">
        <v>158</v>
      </c>
      <c r="AD6" s="749" t="s">
        <v>159</v>
      </c>
      <c r="AE6" s="749" t="s">
        <v>160</v>
      </c>
      <c r="AF6" s="749" t="s">
        <v>148</v>
      </c>
      <c r="AG6" s="11"/>
      <c r="AH6" s="749" t="s">
        <v>526</v>
      </c>
      <c r="AI6" s="11"/>
      <c r="AJ6" s="749" t="s">
        <v>527</v>
      </c>
      <c r="AK6" s="11"/>
      <c r="AL6" s="757" t="s">
        <v>528</v>
      </c>
      <c r="AM6" s="758" t="s">
        <v>529</v>
      </c>
    </row>
    <row r="7" spans="2:39">
      <c r="B7" s="137">
        <v>1</v>
      </c>
      <c r="C7" s="138" t="s">
        <v>530</v>
      </c>
      <c r="D7" s="139" t="s">
        <v>531</v>
      </c>
      <c r="E7" s="960"/>
      <c r="F7" s="960">
        <f>'3.Thanh pham'!F82</f>
        <v>465750</v>
      </c>
      <c r="G7" s="960">
        <f>'3.Thanh pham'!G82</f>
        <v>362250</v>
      </c>
      <c r="H7" s="960">
        <f>'3.Thanh pham'!H82</f>
        <v>517500</v>
      </c>
      <c r="I7" s="960">
        <f>'3.Thanh pham'!I82</f>
        <v>645000</v>
      </c>
      <c r="J7" s="960">
        <f>'3.Thanh pham'!J82</f>
        <v>645000</v>
      </c>
      <c r="K7" s="960">
        <f>'3.Thanh pham'!K82</f>
        <v>645000</v>
      </c>
      <c r="L7" s="960">
        <f>'3.Thanh pham'!L82</f>
        <v>645000</v>
      </c>
      <c r="M7" s="960">
        <f>'3.Thanh pham'!M82</f>
        <v>645000</v>
      </c>
      <c r="N7" s="960">
        <f>'3.Thanh pham'!N82</f>
        <v>645000</v>
      </c>
      <c r="O7" s="960">
        <f>'3.Thanh pham'!O82</f>
        <v>0</v>
      </c>
      <c r="P7" s="960">
        <f>'3.Thanh pham'!P82</f>
        <v>0</v>
      </c>
      <c r="Q7" s="960">
        <f>'3.Thanh pham'!Q82</f>
        <v>0</v>
      </c>
      <c r="R7" s="167">
        <f>SUM(F7:Q7)</f>
        <v>5215500</v>
      </c>
      <c r="T7" s="960">
        <v>95215</v>
      </c>
      <c r="U7" s="960">
        <v>258158</v>
      </c>
      <c r="V7" s="960">
        <v>538935</v>
      </c>
      <c r="W7" s="960">
        <v>507551</v>
      </c>
      <c r="X7" s="960">
        <v>557652</v>
      </c>
      <c r="Y7" s="960">
        <v>233713</v>
      </c>
      <c r="Z7" s="960"/>
      <c r="AA7" s="960"/>
      <c r="AB7" s="960"/>
      <c r="AC7" s="1461">
        <v>713747</v>
      </c>
      <c r="AD7" s="1461">
        <v>299880</v>
      </c>
      <c r="AE7" s="1461">
        <v>352996</v>
      </c>
      <c r="AF7" s="167">
        <f>SUM(T7:AE7)</f>
        <v>3557847</v>
      </c>
      <c r="AH7" s="167"/>
      <c r="AJ7" s="167"/>
      <c r="AL7" s="391">
        <f>IFERROR(R7-AF7,0)</f>
        <v>1657653</v>
      </c>
      <c r="AM7" s="751">
        <f>IFERROR((R7/AF7)-1,0)</f>
        <v>0.46591463882510964</v>
      </c>
    </row>
    <row r="8" spans="2:39" ht="25.5">
      <c r="B8" s="137">
        <v>2</v>
      </c>
      <c r="C8" s="138" t="s">
        <v>532</v>
      </c>
      <c r="D8" s="139" t="s">
        <v>531</v>
      </c>
      <c r="E8" s="960"/>
      <c r="F8" s="960">
        <f>'3.Thanh pham'!F83</f>
        <v>0</v>
      </c>
      <c r="G8" s="960">
        <f>'3.Thanh pham'!G83</f>
        <v>0</v>
      </c>
      <c r="H8" s="960">
        <f>'3.Thanh pham'!H83</f>
        <v>0</v>
      </c>
      <c r="I8" s="960">
        <f>'3.Thanh pham'!I83</f>
        <v>0</v>
      </c>
      <c r="J8" s="960">
        <f>'3.Thanh pham'!J83</f>
        <v>0</v>
      </c>
      <c r="K8" s="960">
        <f>'3.Thanh pham'!K83</f>
        <v>0</v>
      </c>
      <c r="L8" s="960">
        <f>'3.Thanh pham'!L83</f>
        <v>0</v>
      </c>
      <c r="M8" s="960">
        <f>'3.Thanh pham'!M83</f>
        <v>0</v>
      </c>
      <c r="N8" s="960">
        <f>'3.Thanh pham'!N83</f>
        <v>0</v>
      </c>
      <c r="O8" s="960">
        <f>'3.Thanh pham'!O83</f>
        <v>0</v>
      </c>
      <c r="P8" s="960">
        <f>'3.Thanh pham'!P83</f>
        <v>0</v>
      </c>
      <c r="Q8" s="960">
        <f>'3.Thanh pham'!Q83</f>
        <v>0</v>
      </c>
      <c r="R8" s="167">
        <f t="shared" ref="R8:R21" si="0">SUM(F8:Q8)</f>
        <v>0</v>
      </c>
      <c r="T8" s="960"/>
      <c r="U8" s="960"/>
      <c r="V8" s="960"/>
      <c r="W8" s="960"/>
      <c r="X8" s="960"/>
      <c r="Y8" s="960">
        <v>482670</v>
      </c>
      <c r="Z8" s="960">
        <v>900335</v>
      </c>
      <c r="AA8" s="960">
        <v>847972</v>
      </c>
      <c r="AB8" s="960">
        <v>780422</v>
      </c>
      <c r="AC8" s="960"/>
      <c r="AD8" s="960"/>
      <c r="AE8" s="960"/>
      <c r="AF8" s="167">
        <f t="shared" ref="AF8:AF21" si="1">SUM(T8:AE8)</f>
        <v>3011399</v>
      </c>
      <c r="AH8" s="167"/>
      <c r="AJ8" s="167"/>
      <c r="AL8" s="960">
        <f t="shared" ref="AL8:AL22" si="2">IFERROR(R8-AF8,0)</f>
        <v>-3011399</v>
      </c>
      <c r="AM8" s="961">
        <f t="shared" ref="AM8:AM22" si="3">IFERROR((R8/AF8)-1,0)</f>
        <v>-1</v>
      </c>
    </row>
    <row r="9" spans="2:39">
      <c r="B9" s="137">
        <v>3</v>
      </c>
      <c r="C9" s="138" t="s">
        <v>533</v>
      </c>
      <c r="D9" s="139" t="s">
        <v>531</v>
      </c>
      <c r="E9" s="960"/>
      <c r="F9" s="960">
        <f>'3.Thanh pham'!F84</f>
        <v>0</v>
      </c>
      <c r="G9" s="960">
        <f>'3.Thanh pham'!G84</f>
        <v>0</v>
      </c>
      <c r="H9" s="960">
        <f>'3.Thanh pham'!H84</f>
        <v>0</v>
      </c>
      <c r="I9" s="960">
        <f>'3.Thanh pham'!I84</f>
        <v>0</v>
      </c>
      <c r="J9" s="960">
        <f>'3.Thanh pham'!J84</f>
        <v>0</v>
      </c>
      <c r="K9" s="960">
        <f>'3.Thanh pham'!K84</f>
        <v>0</v>
      </c>
      <c r="L9" s="960">
        <f>'3.Thanh pham'!L84</f>
        <v>0</v>
      </c>
      <c r="M9" s="960">
        <f>'3.Thanh pham'!M84</f>
        <v>0</v>
      </c>
      <c r="N9" s="960">
        <f>'3.Thanh pham'!N84</f>
        <v>0</v>
      </c>
      <c r="O9" s="960">
        <f>'3.Thanh pham'!O84</f>
        <v>0</v>
      </c>
      <c r="P9" s="960">
        <f>'3.Thanh pham'!P84</f>
        <v>0</v>
      </c>
      <c r="Q9" s="960">
        <f>'3.Thanh pham'!Q84</f>
        <v>0</v>
      </c>
      <c r="R9" s="167">
        <f t="shared" si="0"/>
        <v>0</v>
      </c>
      <c r="T9" s="960"/>
      <c r="U9" s="960"/>
      <c r="V9" s="960"/>
      <c r="W9" s="960"/>
      <c r="X9" s="960">
        <v>80328</v>
      </c>
      <c r="Y9" s="960">
        <v>49992</v>
      </c>
      <c r="Z9" s="960"/>
      <c r="AA9" s="960"/>
      <c r="AB9" s="960"/>
      <c r="AC9" s="960"/>
      <c r="AD9" s="960"/>
      <c r="AE9" s="960"/>
      <c r="AF9" s="167">
        <f t="shared" si="1"/>
        <v>130320</v>
      </c>
      <c r="AH9" s="167"/>
      <c r="AJ9" s="167"/>
      <c r="AL9" s="960">
        <f t="shared" si="2"/>
        <v>-130320</v>
      </c>
      <c r="AM9" s="961">
        <f t="shared" si="3"/>
        <v>-1</v>
      </c>
    </row>
    <row r="10" spans="2:39">
      <c r="B10" s="137">
        <v>4</v>
      </c>
      <c r="C10" s="138" t="s">
        <v>534</v>
      </c>
      <c r="D10" s="139" t="s">
        <v>531</v>
      </c>
      <c r="E10" s="960"/>
      <c r="F10" s="960">
        <f>'3.Thanh pham'!F85</f>
        <v>0</v>
      </c>
      <c r="G10" s="960">
        <f>'3.Thanh pham'!G85</f>
        <v>0</v>
      </c>
      <c r="H10" s="960">
        <f>'3.Thanh pham'!H85</f>
        <v>0</v>
      </c>
      <c r="I10" s="960">
        <f>'3.Thanh pham'!I85</f>
        <v>0</v>
      </c>
      <c r="J10" s="960">
        <f>'3.Thanh pham'!J85</f>
        <v>0</v>
      </c>
      <c r="K10" s="960">
        <f>'3.Thanh pham'!K85</f>
        <v>0</v>
      </c>
      <c r="L10" s="960">
        <f>'3.Thanh pham'!L85</f>
        <v>0</v>
      </c>
      <c r="M10" s="960">
        <f>'3.Thanh pham'!M85</f>
        <v>0</v>
      </c>
      <c r="N10" s="960">
        <f>'3.Thanh pham'!N85</f>
        <v>0</v>
      </c>
      <c r="O10" s="960">
        <f>'3.Thanh pham'!O85</f>
        <v>0</v>
      </c>
      <c r="P10" s="960">
        <f>'3.Thanh pham'!P85</f>
        <v>0</v>
      </c>
      <c r="Q10" s="960">
        <f>'3.Thanh pham'!Q85</f>
        <v>0</v>
      </c>
      <c r="R10" s="167">
        <f t="shared" si="0"/>
        <v>0</v>
      </c>
      <c r="T10" s="960"/>
      <c r="U10" s="960"/>
      <c r="V10" s="960"/>
      <c r="W10" s="960"/>
      <c r="X10" s="960"/>
      <c r="Y10" s="960"/>
      <c r="Z10" s="960"/>
      <c r="AA10" s="960"/>
      <c r="AB10" s="960"/>
      <c r="AC10" s="960"/>
      <c r="AD10" s="960"/>
      <c r="AE10" s="960"/>
      <c r="AF10" s="167">
        <f t="shared" si="1"/>
        <v>0</v>
      </c>
      <c r="AH10" s="167"/>
      <c r="AJ10" s="167"/>
      <c r="AL10" s="960">
        <f t="shared" si="2"/>
        <v>0</v>
      </c>
      <c r="AM10" s="961">
        <f t="shared" si="3"/>
        <v>0</v>
      </c>
    </row>
    <row r="11" spans="2:39">
      <c r="B11" s="137">
        <v>5</v>
      </c>
      <c r="C11" s="138" t="s">
        <v>535</v>
      </c>
      <c r="D11" s="139" t="s">
        <v>531</v>
      </c>
      <c r="E11" s="960"/>
      <c r="F11" s="960">
        <f>'3.Thanh pham'!F86</f>
        <v>18000</v>
      </c>
      <c r="G11" s="960">
        <f>'3.Thanh pham'!G86</f>
        <v>14000</v>
      </c>
      <c r="H11" s="960">
        <f>'3.Thanh pham'!H86</f>
        <v>20000</v>
      </c>
      <c r="I11" s="960">
        <f>'3.Thanh pham'!I86</f>
        <v>25000</v>
      </c>
      <c r="J11" s="960">
        <f>'3.Thanh pham'!J86</f>
        <v>25000</v>
      </c>
      <c r="K11" s="960">
        <f>'3.Thanh pham'!K86</f>
        <v>25000</v>
      </c>
      <c r="L11" s="960">
        <f>'3.Thanh pham'!L86</f>
        <v>25000</v>
      </c>
      <c r="M11" s="960">
        <f>'3.Thanh pham'!M86</f>
        <v>25000</v>
      </c>
      <c r="N11" s="960">
        <f>'3.Thanh pham'!N86</f>
        <v>25000</v>
      </c>
      <c r="O11" s="960">
        <f>'3.Thanh pham'!O86</f>
        <v>26000</v>
      </c>
      <c r="P11" s="960">
        <f>'3.Thanh pham'!P86</f>
        <v>26000</v>
      </c>
      <c r="Q11" s="960">
        <f>'3.Thanh pham'!Q86</f>
        <v>26000</v>
      </c>
      <c r="R11" s="167">
        <f t="shared" si="0"/>
        <v>280000</v>
      </c>
      <c r="T11" s="960">
        <v>5203</v>
      </c>
      <c r="U11" s="960">
        <v>5344</v>
      </c>
      <c r="V11" s="960">
        <v>11596</v>
      </c>
      <c r="W11" s="960">
        <v>7094</v>
      </c>
      <c r="X11" s="960">
        <v>8782</v>
      </c>
      <c r="Y11" s="960">
        <v>8738</v>
      </c>
      <c r="Z11" s="960">
        <v>18437</v>
      </c>
      <c r="AA11" s="960"/>
      <c r="AB11" s="960"/>
      <c r="AC11" s="960"/>
      <c r="AD11" s="1461">
        <v>5017</v>
      </c>
      <c r="AE11" s="1461">
        <v>13267</v>
      </c>
      <c r="AF11" s="167">
        <f t="shared" si="1"/>
        <v>83478</v>
      </c>
      <c r="AH11" s="167"/>
      <c r="AJ11" s="167"/>
      <c r="AL11" s="960">
        <f t="shared" si="2"/>
        <v>196522</v>
      </c>
      <c r="AM11" s="961">
        <f t="shared" si="3"/>
        <v>2.3541771484702556</v>
      </c>
    </row>
    <row r="12" spans="2:39">
      <c r="B12" s="137">
        <v>6</v>
      </c>
      <c r="C12" s="138" t="s">
        <v>536</v>
      </c>
      <c r="D12" s="139" t="s">
        <v>531</v>
      </c>
      <c r="E12" s="960"/>
      <c r="F12" s="960">
        <f>'3.Thanh pham'!F87</f>
        <v>0</v>
      </c>
      <c r="G12" s="960">
        <f>'3.Thanh pham'!G87</f>
        <v>0</v>
      </c>
      <c r="H12" s="960">
        <f>'3.Thanh pham'!H87</f>
        <v>0</v>
      </c>
      <c r="I12" s="960">
        <f>'3.Thanh pham'!I87</f>
        <v>0</v>
      </c>
      <c r="J12" s="960">
        <f>'3.Thanh pham'!J87</f>
        <v>0</v>
      </c>
      <c r="K12" s="960">
        <f>'3.Thanh pham'!K87</f>
        <v>0</v>
      </c>
      <c r="L12" s="960">
        <f>'3.Thanh pham'!L87</f>
        <v>0</v>
      </c>
      <c r="M12" s="960">
        <f>'3.Thanh pham'!M87</f>
        <v>0</v>
      </c>
      <c r="N12" s="960">
        <f>'3.Thanh pham'!N87</f>
        <v>0</v>
      </c>
      <c r="O12" s="960">
        <f>'3.Thanh pham'!O87</f>
        <v>0</v>
      </c>
      <c r="P12" s="960">
        <f>'3.Thanh pham'!P87</f>
        <v>0</v>
      </c>
      <c r="Q12" s="960">
        <f>'3.Thanh pham'!Q87</f>
        <v>0</v>
      </c>
      <c r="R12" s="167">
        <f t="shared" si="0"/>
        <v>0</v>
      </c>
      <c r="T12" s="960"/>
      <c r="U12" s="960"/>
      <c r="V12" s="960"/>
      <c r="W12" s="960"/>
      <c r="X12" s="960"/>
      <c r="Y12" s="960"/>
      <c r="Z12" s="960"/>
      <c r="AA12" s="960"/>
      <c r="AB12" s="960"/>
      <c r="AC12" s="960"/>
      <c r="AD12" s="960"/>
      <c r="AE12" s="960"/>
      <c r="AF12" s="167">
        <f t="shared" si="1"/>
        <v>0</v>
      </c>
      <c r="AH12" s="167"/>
      <c r="AJ12" s="167"/>
      <c r="AL12" s="960">
        <f t="shared" si="2"/>
        <v>0</v>
      </c>
      <c r="AM12" s="961">
        <f t="shared" si="3"/>
        <v>0</v>
      </c>
    </row>
    <row r="13" spans="2:39">
      <c r="B13" s="137">
        <v>7</v>
      </c>
      <c r="C13" s="138" t="s">
        <v>537</v>
      </c>
      <c r="D13" s="139" t="s">
        <v>531</v>
      </c>
      <c r="E13" s="960"/>
      <c r="F13" s="960">
        <f>'3.Thanh pham'!F88</f>
        <v>11250</v>
      </c>
      <c r="G13" s="960">
        <f>'3.Thanh pham'!G88</f>
        <v>8750</v>
      </c>
      <c r="H13" s="960">
        <f>'3.Thanh pham'!H88</f>
        <v>12500</v>
      </c>
      <c r="I13" s="960">
        <f>'3.Thanh pham'!I88</f>
        <v>15000</v>
      </c>
      <c r="J13" s="960">
        <f>'3.Thanh pham'!J88</f>
        <v>15000</v>
      </c>
      <c r="K13" s="960">
        <f>'3.Thanh pham'!K88</f>
        <v>15000</v>
      </c>
      <c r="L13" s="960">
        <f>'3.Thanh pham'!L88</f>
        <v>15000</v>
      </c>
      <c r="M13" s="960">
        <f>'3.Thanh pham'!M88</f>
        <v>15000</v>
      </c>
      <c r="N13" s="960">
        <f>'3.Thanh pham'!N88</f>
        <v>15000</v>
      </c>
      <c r="O13" s="960">
        <f>'3.Thanh pham'!O88</f>
        <v>15600</v>
      </c>
      <c r="P13" s="960">
        <f>'3.Thanh pham'!P88</f>
        <v>15600</v>
      </c>
      <c r="Q13" s="960">
        <f>'3.Thanh pham'!Q88</f>
        <v>15600</v>
      </c>
      <c r="R13" s="167">
        <f t="shared" si="0"/>
        <v>169300</v>
      </c>
      <c r="T13" s="960">
        <v>2549</v>
      </c>
      <c r="U13" s="960">
        <v>5479</v>
      </c>
      <c r="V13" s="960">
        <v>7960</v>
      </c>
      <c r="W13" s="960">
        <v>8266</v>
      </c>
      <c r="X13" s="960">
        <v>12120</v>
      </c>
      <c r="Y13" s="960">
        <v>12690</v>
      </c>
      <c r="Z13" s="960">
        <v>18437</v>
      </c>
      <c r="AA13" s="960">
        <v>16543</v>
      </c>
      <c r="AB13" s="960">
        <v>17306</v>
      </c>
      <c r="AC13" s="960">
        <v>20804</v>
      </c>
      <c r="AD13" s="1461">
        <v>10513</v>
      </c>
      <c r="AE13" s="1461">
        <v>10784</v>
      </c>
      <c r="AF13" s="167">
        <f t="shared" si="1"/>
        <v>143451</v>
      </c>
      <c r="AH13" s="167"/>
      <c r="AJ13" s="167"/>
      <c r="AL13" s="960">
        <f t="shared" si="2"/>
        <v>25849</v>
      </c>
      <c r="AM13" s="961">
        <f t="shared" si="3"/>
        <v>0.18019393381712212</v>
      </c>
    </row>
    <row r="14" spans="2:39">
      <c r="B14" s="137">
        <v>8</v>
      </c>
      <c r="C14" s="138" t="s">
        <v>538</v>
      </c>
      <c r="D14" s="139" t="s">
        <v>531</v>
      </c>
      <c r="E14" s="960"/>
      <c r="F14" s="960">
        <f>'3.Thanh pham'!F89</f>
        <v>15750</v>
      </c>
      <c r="G14" s="960">
        <f>'3.Thanh pham'!G89</f>
        <v>12250</v>
      </c>
      <c r="H14" s="960">
        <f>'3.Thanh pham'!H89</f>
        <v>17500</v>
      </c>
      <c r="I14" s="960">
        <f>'3.Thanh pham'!I89</f>
        <v>22500</v>
      </c>
      <c r="J14" s="960">
        <f>'3.Thanh pham'!J89</f>
        <v>22500</v>
      </c>
      <c r="K14" s="960">
        <f>'3.Thanh pham'!K89</f>
        <v>22500</v>
      </c>
      <c r="L14" s="960">
        <f>'3.Thanh pham'!L89</f>
        <v>22500</v>
      </c>
      <c r="M14" s="960">
        <f>'3.Thanh pham'!M89</f>
        <v>22500</v>
      </c>
      <c r="N14" s="960">
        <f>'3.Thanh pham'!N89</f>
        <v>22500</v>
      </c>
      <c r="O14" s="960">
        <f>'3.Thanh pham'!O89</f>
        <v>23400</v>
      </c>
      <c r="P14" s="960">
        <f>'3.Thanh pham'!P89</f>
        <v>23400</v>
      </c>
      <c r="Q14" s="960">
        <f>'3.Thanh pham'!Q89</f>
        <v>23400</v>
      </c>
      <c r="R14" s="167">
        <f t="shared" si="0"/>
        <v>250700</v>
      </c>
      <c r="T14" s="960">
        <v>3705</v>
      </c>
      <c r="U14" s="960">
        <v>4465</v>
      </c>
      <c r="V14" s="960">
        <v>6777</v>
      </c>
      <c r="W14" s="960">
        <v>7726</v>
      </c>
      <c r="X14" s="960">
        <v>7663</v>
      </c>
      <c r="Y14" s="960">
        <v>10724</v>
      </c>
      <c r="Z14" s="960">
        <v>22576</v>
      </c>
      <c r="AA14" s="960">
        <v>18134</v>
      </c>
      <c r="AB14" s="960">
        <v>16133</v>
      </c>
      <c r="AC14" s="960">
        <v>18930</v>
      </c>
      <c r="AD14" s="1461">
        <v>7740</v>
      </c>
      <c r="AE14" s="1461">
        <v>11341</v>
      </c>
      <c r="AF14" s="167">
        <f t="shared" si="1"/>
        <v>135914</v>
      </c>
      <c r="AH14" s="167"/>
      <c r="AJ14" s="167"/>
      <c r="AL14" s="960">
        <f t="shared" si="2"/>
        <v>114786</v>
      </c>
      <c r="AM14" s="961">
        <f t="shared" si="3"/>
        <v>0.84454875877393065</v>
      </c>
    </row>
    <row r="15" spans="2:39">
      <c r="B15" s="137">
        <v>9</v>
      </c>
      <c r="C15" s="138" t="s">
        <v>539</v>
      </c>
      <c r="D15" s="139" t="s">
        <v>531</v>
      </c>
      <c r="E15" s="960"/>
      <c r="F15" s="960">
        <f>'3.Thanh pham'!F90</f>
        <v>0</v>
      </c>
      <c r="G15" s="960">
        <f>'3.Thanh pham'!G90</f>
        <v>0</v>
      </c>
      <c r="H15" s="960">
        <f>'3.Thanh pham'!H90</f>
        <v>0</v>
      </c>
      <c r="I15" s="960">
        <f>'3.Thanh pham'!I90</f>
        <v>0</v>
      </c>
      <c r="J15" s="960">
        <f>'3.Thanh pham'!J90</f>
        <v>0</v>
      </c>
      <c r="K15" s="960">
        <f>'3.Thanh pham'!K90</f>
        <v>0</v>
      </c>
      <c r="L15" s="960">
        <f>'3.Thanh pham'!L90</f>
        <v>0</v>
      </c>
      <c r="M15" s="960">
        <f>'3.Thanh pham'!M90</f>
        <v>0</v>
      </c>
      <c r="N15" s="960">
        <f>'3.Thanh pham'!N90</f>
        <v>0</v>
      </c>
      <c r="O15" s="960">
        <f>'3.Thanh pham'!O90</f>
        <v>0</v>
      </c>
      <c r="P15" s="960">
        <f>'3.Thanh pham'!P90</f>
        <v>0</v>
      </c>
      <c r="Q15" s="960">
        <f>'3.Thanh pham'!Q90</f>
        <v>0</v>
      </c>
      <c r="R15" s="167">
        <f t="shared" si="0"/>
        <v>0</v>
      </c>
      <c r="T15" s="960"/>
      <c r="U15" s="960"/>
      <c r="V15" s="960"/>
      <c r="W15" s="960"/>
      <c r="X15" s="960"/>
      <c r="Y15" s="960"/>
      <c r="Z15" s="960"/>
      <c r="AA15" s="960"/>
      <c r="AB15" s="960"/>
      <c r="AC15" s="960">
        <v>0</v>
      </c>
      <c r="AD15" s="960">
        <v>0</v>
      </c>
      <c r="AE15" s="960">
        <v>0</v>
      </c>
      <c r="AF15" s="167">
        <f t="shared" si="1"/>
        <v>0</v>
      </c>
      <c r="AH15" s="167"/>
      <c r="AJ15" s="167"/>
      <c r="AL15" s="960">
        <f t="shared" si="2"/>
        <v>0</v>
      </c>
      <c r="AM15" s="961">
        <f t="shared" si="3"/>
        <v>0</v>
      </c>
    </row>
    <row r="16" spans="2:39">
      <c r="B16" s="137">
        <v>10</v>
      </c>
      <c r="C16" s="138" t="s">
        <v>540</v>
      </c>
      <c r="D16" s="139" t="s">
        <v>531</v>
      </c>
      <c r="E16" s="960"/>
      <c r="F16" s="960">
        <f>'3.Thanh pham'!F91</f>
        <v>0</v>
      </c>
      <c r="G16" s="960">
        <f>'3.Thanh pham'!G91</f>
        <v>0</v>
      </c>
      <c r="H16" s="960">
        <f>'3.Thanh pham'!H91</f>
        <v>0</v>
      </c>
      <c r="I16" s="960">
        <f>'3.Thanh pham'!I91</f>
        <v>0</v>
      </c>
      <c r="J16" s="960">
        <f>'3.Thanh pham'!J91</f>
        <v>0</v>
      </c>
      <c r="K16" s="960">
        <f>'3.Thanh pham'!K91</f>
        <v>0</v>
      </c>
      <c r="L16" s="960">
        <f>'3.Thanh pham'!L91</f>
        <v>0</v>
      </c>
      <c r="M16" s="960">
        <f>'3.Thanh pham'!M91</f>
        <v>0</v>
      </c>
      <c r="N16" s="960">
        <f>'3.Thanh pham'!N91</f>
        <v>0</v>
      </c>
      <c r="O16" s="960">
        <f>'3.Thanh pham'!O91</f>
        <v>0</v>
      </c>
      <c r="P16" s="960">
        <f>'3.Thanh pham'!P91</f>
        <v>0</v>
      </c>
      <c r="Q16" s="960">
        <f>'3.Thanh pham'!Q91</f>
        <v>0</v>
      </c>
      <c r="R16" s="167">
        <f>SUM(F16:Q16)</f>
        <v>0</v>
      </c>
      <c r="T16" s="960"/>
      <c r="U16" s="960">
        <v>81842</v>
      </c>
      <c r="V16" s="960">
        <v>200774</v>
      </c>
      <c r="W16" s="960">
        <v>77058</v>
      </c>
      <c r="X16" s="960">
        <v>77833</v>
      </c>
      <c r="Y16" s="960">
        <v>103518</v>
      </c>
      <c r="Z16" s="960">
        <v>31459</v>
      </c>
      <c r="AA16" s="960">
        <v>21348</v>
      </c>
      <c r="AB16" s="960"/>
      <c r="AC16" s="960">
        <v>0</v>
      </c>
      <c r="AD16" s="1461">
        <v>21008</v>
      </c>
      <c r="AE16" s="960">
        <v>0</v>
      </c>
      <c r="AF16" s="167">
        <f t="shared" si="1"/>
        <v>614840</v>
      </c>
      <c r="AH16" s="167"/>
      <c r="AJ16" s="167"/>
      <c r="AL16" s="960">
        <f t="shared" si="2"/>
        <v>-614840</v>
      </c>
      <c r="AM16" s="961">
        <f t="shared" si="3"/>
        <v>-1</v>
      </c>
    </row>
    <row r="17" spans="2:47">
      <c r="B17" s="137">
        <v>11</v>
      </c>
      <c r="C17" s="138" t="s">
        <v>541</v>
      </c>
      <c r="D17" s="139" t="s">
        <v>531</v>
      </c>
      <c r="E17" s="960"/>
      <c r="F17" s="960">
        <f>'3.Thanh pham'!F92</f>
        <v>0</v>
      </c>
      <c r="G17" s="960">
        <f>'3.Thanh pham'!G92</f>
        <v>0</v>
      </c>
      <c r="H17" s="960">
        <f>'3.Thanh pham'!H92</f>
        <v>0</v>
      </c>
      <c r="I17" s="960">
        <f>'3.Thanh pham'!I92</f>
        <v>0</v>
      </c>
      <c r="J17" s="960">
        <f>'3.Thanh pham'!J92</f>
        <v>0</v>
      </c>
      <c r="K17" s="960">
        <f>'3.Thanh pham'!K92</f>
        <v>0</v>
      </c>
      <c r="L17" s="960">
        <f>'3.Thanh pham'!L92</f>
        <v>0</v>
      </c>
      <c r="M17" s="960">
        <f>'3.Thanh pham'!M92</f>
        <v>0</v>
      </c>
      <c r="N17" s="960">
        <f>'3.Thanh pham'!N92</f>
        <v>0</v>
      </c>
      <c r="O17" s="960">
        <f>'3.Thanh pham'!O92</f>
        <v>0</v>
      </c>
      <c r="P17" s="960">
        <f>'3.Thanh pham'!P92</f>
        <v>0</v>
      </c>
      <c r="Q17" s="960">
        <f>'3.Thanh pham'!Q92</f>
        <v>0</v>
      </c>
      <c r="R17" s="167">
        <f>SUM(F17:Q17)</f>
        <v>0</v>
      </c>
      <c r="T17" s="960"/>
      <c r="U17" s="960"/>
      <c r="V17" s="960"/>
      <c r="W17" s="960">
        <v>461</v>
      </c>
      <c r="X17" s="960">
        <v>215</v>
      </c>
      <c r="Y17" s="960"/>
      <c r="Z17" s="960">
        <v>299</v>
      </c>
      <c r="AA17" s="960"/>
      <c r="AB17" s="960">
        <v>3363</v>
      </c>
      <c r="AC17" s="960"/>
      <c r="AD17" s="960"/>
      <c r="AE17" s="960"/>
      <c r="AF17" s="167">
        <f t="shared" si="1"/>
        <v>4338</v>
      </c>
      <c r="AH17" s="167"/>
      <c r="AJ17" s="167"/>
      <c r="AL17" s="960">
        <f t="shared" si="2"/>
        <v>-4338</v>
      </c>
      <c r="AM17" s="961">
        <f t="shared" si="3"/>
        <v>-1</v>
      </c>
    </row>
    <row r="18" spans="2:47">
      <c r="B18" s="137">
        <v>12</v>
      </c>
      <c r="C18" s="138" t="s">
        <v>542</v>
      </c>
      <c r="D18" s="139" t="s">
        <v>531</v>
      </c>
      <c r="E18" s="960"/>
      <c r="F18" s="960">
        <f>'3.Thanh pham'!F93</f>
        <v>0</v>
      </c>
      <c r="G18" s="960">
        <f>'3.Thanh pham'!G93</f>
        <v>0</v>
      </c>
      <c r="H18" s="960">
        <f>'3.Thanh pham'!H93</f>
        <v>0</v>
      </c>
      <c r="I18" s="960">
        <f>'3.Thanh pham'!I93</f>
        <v>0</v>
      </c>
      <c r="J18" s="960">
        <f>'3.Thanh pham'!J93</f>
        <v>0</v>
      </c>
      <c r="K18" s="960">
        <f>'3.Thanh pham'!K93</f>
        <v>0</v>
      </c>
      <c r="L18" s="960">
        <f>'3.Thanh pham'!L93</f>
        <v>0</v>
      </c>
      <c r="M18" s="960">
        <f>'3.Thanh pham'!M93</f>
        <v>0</v>
      </c>
      <c r="N18" s="960">
        <f>'3.Thanh pham'!N93</f>
        <v>0</v>
      </c>
      <c r="O18" s="960">
        <f>'3.Thanh pham'!O93</f>
        <v>0</v>
      </c>
      <c r="P18" s="960">
        <f>'3.Thanh pham'!P93</f>
        <v>0</v>
      </c>
      <c r="Q18" s="960">
        <f>'3.Thanh pham'!Q93</f>
        <v>0</v>
      </c>
      <c r="R18" s="167">
        <f t="shared" si="0"/>
        <v>0</v>
      </c>
      <c r="T18" s="960"/>
      <c r="U18" s="960"/>
      <c r="V18" s="960"/>
      <c r="W18" s="960">
        <v>955</v>
      </c>
      <c r="X18" s="960"/>
      <c r="Y18" s="960"/>
      <c r="Z18" s="960">
        <v>5008</v>
      </c>
      <c r="AA18" s="960">
        <v>5111</v>
      </c>
      <c r="AB18" s="960">
        <v>2684</v>
      </c>
      <c r="AC18" s="1461">
        <v>4628</v>
      </c>
      <c r="AD18" s="960"/>
      <c r="AE18" s="960"/>
      <c r="AF18" s="167">
        <f t="shared" si="1"/>
        <v>18386</v>
      </c>
      <c r="AH18" s="167"/>
      <c r="AJ18" s="167"/>
      <c r="AL18" s="960">
        <f t="shared" si="2"/>
        <v>-18386</v>
      </c>
      <c r="AM18" s="961">
        <f t="shared" si="3"/>
        <v>-1</v>
      </c>
    </row>
    <row r="19" spans="2:47">
      <c r="B19" s="137">
        <v>13</v>
      </c>
      <c r="C19" s="962" t="s">
        <v>543</v>
      </c>
      <c r="D19" s="139" t="s">
        <v>531</v>
      </c>
      <c r="E19" s="960"/>
      <c r="F19" s="960">
        <f>'3.Thanh pham'!F94</f>
        <v>0</v>
      </c>
      <c r="G19" s="960">
        <f>'3.Thanh pham'!G94</f>
        <v>0</v>
      </c>
      <c r="H19" s="960">
        <f>'3.Thanh pham'!H94</f>
        <v>0</v>
      </c>
      <c r="I19" s="960">
        <f>'3.Thanh pham'!I94</f>
        <v>0</v>
      </c>
      <c r="J19" s="960">
        <f>'3.Thanh pham'!J94</f>
        <v>0</v>
      </c>
      <c r="K19" s="960">
        <f>'3.Thanh pham'!K94</f>
        <v>0</v>
      </c>
      <c r="L19" s="960">
        <f>'3.Thanh pham'!L94</f>
        <v>0</v>
      </c>
      <c r="M19" s="960">
        <f>'3.Thanh pham'!M94</f>
        <v>0</v>
      </c>
      <c r="N19" s="960">
        <f>'3.Thanh pham'!N94</f>
        <v>0</v>
      </c>
      <c r="O19" s="960">
        <f>'3.Thanh pham'!O94</f>
        <v>0</v>
      </c>
      <c r="P19" s="960">
        <f>'3.Thanh pham'!P94</f>
        <v>0</v>
      </c>
      <c r="Q19" s="960">
        <f>'3.Thanh pham'!Q94</f>
        <v>0</v>
      </c>
      <c r="R19" s="167">
        <f t="shared" si="0"/>
        <v>0</v>
      </c>
      <c r="T19" s="960"/>
      <c r="U19" s="960"/>
      <c r="V19" s="960"/>
      <c r="W19" s="960"/>
      <c r="X19" s="960">
        <v>5230</v>
      </c>
      <c r="Y19" s="960"/>
      <c r="Z19" s="960"/>
      <c r="AA19" s="960"/>
      <c r="AB19" s="960">
        <v>7608</v>
      </c>
      <c r="AC19" s="1461">
        <v>15188</v>
      </c>
      <c r="AD19" s="1461">
        <v>5469</v>
      </c>
      <c r="AE19" s="1461">
        <v>5320</v>
      </c>
      <c r="AF19" s="167">
        <f t="shared" si="1"/>
        <v>38815</v>
      </c>
      <c r="AH19" s="167"/>
      <c r="AJ19" s="167"/>
      <c r="AL19" s="960">
        <f t="shared" si="2"/>
        <v>-38815</v>
      </c>
      <c r="AM19" s="961">
        <f t="shared" si="3"/>
        <v>-1</v>
      </c>
    </row>
    <row r="20" spans="2:47" ht="15" customHeight="1">
      <c r="B20" s="137">
        <v>14</v>
      </c>
      <c r="C20" s="138" t="s">
        <v>544</v>
      </c>
      <c r="D20" s="139" t="s">
        <v>531</v>
      </c>
      <c r="E20" s="960"/>
      <c r="F20" s="960">
        <f>'3.Thanh pham'!F95</f>
        <v>9000</v>
      </c>
      <c r="G20" s="960">
        <f>'3.Thanh pham'!G95</f>
        <v>7000</v>
      </c>
      <c r="H20" s="960">
        <f>'3.Thanh pham'!H95</f>
        <v>10000</v>
      </c>
      <c r="I20" s="960">
        <f>'3.Thanh pham'!I95</f>
        <v>12500</v>
      </c>
      <c r="J20" s="960">
        <f>'3.Thanh pham'!J95</f>
        <v>12500</v>
      </c>
      <c r="K20" s="960">
        <f>'3.Thanh pham'!K95</f>
        <v>12500</v>
      </c>
      <c r="L20" s="960">
        <f>'3.Thanh pham'!L95</f>
        <v>12500</v>
      </c>
      <c r="M20" s="960">
        <f>'3.Thanh pham'!M95</f>
        <v>12500</v>
      </c>
      <c r="N20" s="960">
        <f>'3.Thanh pham'!N95</f>
        <v>12500</v>
      </c>
      <c r="O20" s="960">
        <f>'3.Thanh pham'!O95</f>
        <v>13000</v>
      </c>
      <c r="P20" s="960">
        <f>'3.Thanh pham'!P95</f>
        <v>13000</v>
      </c>
      <c r="Q20" s="960">
        <f>'3.Thanh pham'!Q95</f>
        <v>13000</v>
      </c>
      <c r="R20" s="167">
        <f>SUM(F20:Q20)</f>
        <v>140000</v>
      </c>
      <c r="T20" s="960"/>
      <c r="U20" s="960"/>
      <c r="V20" s="960">
        <v>31930</v>
      </c>
      <c r="W20" s="960">
        <v>30806</v>
      </c>
      <c r="X20" s="960">
        <v>18818</v>
      </c>
      <c r="Y20" s="960">
        <v>25900</v>
      </c>
      <c r="Z20" s="960">
        <v>2980</v>
      </c>
      <c r="AA20" s="960">
        <v>8367</v>
      </c>
      <c r="AB20" s="960"/>
      <c r="AC20" s="960"/>
      <c r="AD20" s="960"/>
      <c r="AE20" s="960">
        <v>3660</v>
      </c>
      <c r="AF20" s="167">
        <f t="shared" si="1"/>
        <v>122461</v>
      </c>
      <c r="AH20" s="167"/>
      <c r="AJ20" s="167"/>
      <c r="AL20" s="960">
        <f t="shared" si="2"/>
        <v>17539</v>
      </c>
      <c r="AM20" s="961">
        <f t="shared" si="3"/>
        <v>0.14322110712798364</v>
      </c>
    </row>
    <row r="21" spans="2:47" ht="15" customHeight="1">
      <c r="B21" s="137">
        <v>15</v>
      </c>
      <c r="C21" s="138" t="s">
        <v>175</v>
      </c>
      <c r="D21" s="139" t="s">
        <v>531</v>
      </c>
      <c r="E21" s="960"/>
      <c r="F21" s="960">
        <f>'3.Thanh pham'!F96</f>
        <v>0</v>
      </c>
      <c r="G21" s="960">
        <f>'3.Thanh pham'!G96</f>
        <v>0</v>
      </c>
      <c r="H21" s="960">
        <f>'3.Thanh pham'!H96</f>
        <v>0</v>
      </c>
      <c r="I21" s="960">
        <f>'3.Thanh pham'!I96</f>
        <v>0</v>
      </c>
      <c r="J21" s="960">
        <f>'3.Thanh pham'!J96</f>
        <v>0</v>
      </c>
      <c r="K21" s="960">
        <f>'3.Thanh pham'!K96</f>
        <v>0</v>
      </c>
      <c r="L21" s="960">
        <f>'3.Thanh pham'!L96</f>
        <v>0</v>
      </c>
      <c r="M21" s="960">
        <f>'3.Thanh pham'!M96</f>
        <v>0</v>
      </c>
      <c r="N21" s="960">
        <f>'3.Thanh pham'!N96</f>
        <v>0</v>
      </c>
      <c r="O21" s="960">
        <f>'3.Thanh pham'!O96</f>
        <v>0</v>
      </c>
      <c r="P21" s="960">
        <f>'3.Thanh pham'!P96</f>
        <v>0</v>
      </c>
      <c r="Q21" s="960">
        <f>'3.Thanh pham'!Q96</f>
        <v>0</v>
      </c>
      <c r="R21" s="167">
        <f t="shared" si="0"/>
        <v>0</v>
      </c>
      <c r="T21" s="960"/>
      <c r="U21" s="960"/>
      <c r="V21" s="960"/>
      <c r="W21" s="960">
        <v>22137</v>
      </c>
      <c r="X21" s="960"/>
      <c r="Y21" s="960"/>
      <c r="Z21" s="960"/>
      <c r="AA21" s="960"/>
      <c r="AB21" s="960"/>
      <c r="AC21" s="960"/>
      <c r="AD21" s="960"/>
      <c r="AE21" s="960"/>
      <c r="AF21" s="167">
        <f t="shared" si="1"/>
        <v>22137</v>
      </c>
      <c r="AH21" s="167"/>
      <c r="AJ21" s="167"/>
      <c r="AL21" s="960">
        <f t="shared" si="2"/>
        <v>-22137</v>
      </c>
      <c r="AM21" s="961">
        <f t="shared" si="3"/>
        <v>-1</v>
      </c>
    </row>
    <row r="22" spans="2:47">
      <c r="B22" s="173"/>
      <c r="C22" s="174" t="s">
        <v>480</v>
      </c>
      <c r="D22" s="963"/>
      <c r="E22" s="176">
        <f>SUM(E7:E21)</f>
        <v>0</v>
      </c>
      <c r="F22" s="176">
        <f>SUM(F7:F21)</f>
        <v>519750</v>
      </c>
      <c r="G22" s="176">
        <f t="shared" ref="G22:Q22" si="4">SUM(G7:G21)</f>
        <v>404250</v>
      </c>
      <c r="H22" s="176">
        <f t="shared" si="4"/>
        <v>577500</v>
      </c>
      <c r="I22" s="176">
        <f t="shared" si="4"/>
        <v>720000</v>
      </c>
      <c r="J22" s="176">
        <f t="shared" si="4"/>
        <v>720000</v>
      </c>
      <c r="K22" s="176">
        <f t="shared" si="4"/>
        <v>720000</v>
      </c>
      <c r="L22" s="176">
        <f t="shared" si="4"/>
        <v>720000</v>
      </c>
      <c r="M22" s="176">
        <f t="shared" si="4"/>
        <v>720000</v>
      </c>
      <c r="N22" s="176">
        <f t="shared" si="4"/>
        <v>720000</v>
      </c>
      <c r="O22" s="176">
        <f t="shared" si="4"/>
        <v>78000</v>
      </c>
      <c r="P22" s="176">
        <f t="shared" si="4"/>
        <v>78000</v>
      </c>
      <c r="Q22" s="176">
        <f t="shared" si="4"/>
        <v>78000</v>
      </c>
      <c r="R22" s="176">
        <f>SUM(F22:Q22)</f>
        <v>6055500</v>
      </c>
      <c r="T22" s="176">
        <f>SUM(T7:T21)</f>
        <v>106672</v>
      </c>
      <c r="U22" s="176">
        <f t="shared" ref="U22:AE22" si="5">SUM(U7:U21)</f>
        <v>355288</v>
      </c>
      <c r="V22" s="176">
        <f t="shared" si="5"/>
        <v>797972</v>
      </c>
      <c r="W22" s="176">
        <f t="shared" si="5"/>
        <v>662054</v>
      </c>
      <c r="X22" s="176">
        <f t="shared" si="5"/>
        <v>768641</v>
      </c>
      <c r="Y22" s="176">
        <f t="shared" si="5"/>
        <v>927945</v>
      </c>
      <c r="Z22" s="176">
        <f t="shared" si="5"/>
        <v>999531</v>
      </c>
      <c r="AA22" s="176">
        <f t="shared" si="5"/>
        <v>917475</v>
      </c>
      <c r="AB22" s="176">
        <f t="shared" si="5"/>
        <v>827516</v>
      </c>
      <c r="AC22" s="176">
        <f t="shared" si="5"/>
        <v>773297</v>
      </c>
      <c r="AD22" s="176">
        <f t="shared" si="5"/>
        <v>349627</v>
      </c>
      <c r="AE22" s="176">
        <f t="shared" si="5"/>
        <v>397368</v>
      </c>
      <c r="AF22" s="176">
        <f>SUM(T22:AE22)</f>
        <v>7883386</v>
      </c>
      <c r="AH22" s="176">
        <f>SUM(V22:AG22)</f>
        <v>15304812</v>
      </c>
      <c r="AJ22" s="176">
        <f>SUM(X22:AI22)</f>
        <v>29149598</v>
      </c>
      <c r="AL22" s="176">
        <f t="shared" si="2"/>
        <v>-1827886</v>
      </c>
      <c r="AM22" s="964">
        <f t="shared" si="3"/>
        <v>-0.23186559683871877</v>
      </c>
    </row>
    <row r="23" spans="2:47">
      <c r="K23" s="17"/>
      <c r="L23" s="17"/>
      <c r="M23" s="17"/>
      <c r="N23" s="17"/>
      <c r="O23" s="17"/>
      <c r="P23" s="17"/>
      <c r="Q23" s="17"/>
      <c r="R23" s="17"/>
      <c r="Y23" s="17"/>
      <c r="Z23" s="17"/>
      <c r="AA23" s="17"/>
      <c r="AB23" s="17"/>
      <c r="AC23" s="17"/>
      <c r="AD23" s="17"/>
      <c r="AE23" s="17"/>
      <c r="AF23" s="17"/>
      <c r="AH23" s="17"/>
      <c r="AJ23" s="17"/>
      <c r="AL23" s="17"/>
      <c r="AM23" s="17"/>
    </row>
    <row r="24" spans="2:47" outlineLevel="1">
      <c r="B24" s="5" t="s">
        <v>545</v>
      </c>
    </row>
    <row r="25" spans="2:47" ht="25.5" customHeight="1" outlineLevel="1">
      <c r="B25" s="197" t="s">
        <v>36</v>
      </c>
      <c r="C25" s="197" t="s">
        <v>524</v>
      </c>
      <c r="D25" s="197" t="s">
        <v>257</v>
      </c>
      <c r="E25" s="124" t="s">
        <v>525</v>
      </c>
      <c r="F25" s="124" t="s">
        <v>149</v>
      </c>
      <c r="G25" s="124" t="s">
        <v>150</v>
      </c>
      <c r="H25" s="124" t="s">
        <v>151</v>
      </c>
      <c r="I25" s="124" t="s">
        <v>152</v>
      </c>
      <c r="J25" s="124" t="s">
        <v>153</v>
      </c>
      <c r="K25" s="124" t="s">
        <v>154</v>
      </c>
      <c r="L25" s="124" t="s">
        <v>155</v>
      </c>
      <c r="M25" s="124" t="s">
        <v>156</v>
      </c>
      <c r="N25" s="124" t="s">
        <v>157</v>
      </c>
      <c r="O25" s="124" t="s">
        <v>158</v>
      </c>
      <c r="P25" s="124" t="s">
        <v>159</v>
      </c>
      <c r="Q25" s="124" t="s">
        <v>160</v>
      </c>
      <c r="R25" s="124" t="s">
        <v>2150</v>
      </c>
      <c r="S25" s="11"/>
      <c r="T25" s="1411" t="s">
        <v>149</v>
      </c>
      <c r="U25" s="1411" t="s">
        <v>150</v>
      </c>
      <c r="V25" s="1411" t="s">
        <v>151</v>
      </c>
      <c r="W25" s="1411" t="s">
        <v>152</v>
      </c>
      <c r="X25" s="1411" t="s">
        <v>153</v>
      </c>
      <c r="Y25" s="1411" t="s">
        <v>154</v>
      </c>
      <c r="Z25" s="1411" t="s">
        <v>155</v>
      </c>
      <c r="AA25" s="1411" t="s">
        <v>156</v>
      </c>
      <c r="AB25" s="1411" t="s">
        <v>157</v>
      </c>
      <c r="AC25" s="1411" t="s">
        <v>158</v>
      </c>
      <c r="AD25" s="1411" t="s">
        <v>159</v>
      </c>
      <c r="AE25" s="1411" t="s">
        <v>160</v>
      </c>
      <c r="AF25" s="749" t="s">
        <v>148</v>
      </c>
      <c r="AG25" s="11"/>
      <c r="AH25" s="749" t="s">
        <v>526</v>
      </c>
      <c r="AI25" s="11"/>
      <c r="AJ25" s="749" t="s">
        <v>527</v>
      </c>
      <c r="AK25" s="11"/>
      <c r="AL25" s="757" t="s">
        <v>528</v>
      </c>
      <c r="AM25" s="758" t="s">
        <v>529</v>
      </c>
      <c r="AO25" s="1459" t="s">
        <v>546</v>
      </c>
      <c r="AP25" s="1459" t="s">
        <v>547</v>
      </c>
      <c r="AQ25" s="1460" t="s">
        <v>548</v>
      </c>
      <c r="AR25" s="1459" t="s">
        <v>549</v>
      </c>
      <c r="AS25" s="1459"/>
      <c r="AT25" s="1460" t="s">
        <v>550</v>
      </c>
      <c r="AU25" s="1460" t="s">
        <v>551</v>
      </c>
    </row>
    <row r="26" spans="2:47" ht="15" outlineLevel="1">
      <c r="B26" s="965">
        <v>1</v>
      </c>
      <c r="C26" s="966" t="s">
        <v>530</v>
      </c>
      <c r="D26" s="967" t="s">
        <v>552</v>
      </c>
      <c r="E26" s="551"/>
      <c r="F26" s="968">
        <f>$AU$27</f>
        <v>15000</v>
      </c>
      <c r="G26" s="968">
        <f t="shared" ref="G26:Q26" si="6">$AU$27</f>
        <v>15000</v>
      </c>
      <c r="H26" s="968">
        <f t="shared" si="6"/>
        <v>15000</v>
      </c>
      <c r="I26" s="968">
        <f t="shared" si="6"/>
        <v>15000</v>
      </c>
      <c r="J26" s="968">
        <f t="shared" si="6"/>
        <v>15000</v>
      </c>
      <c r="K26" s="968">
        <f t="shared" si="6"/>
        <v>15000</v>
      </c>
      <c r="L26" s="968">
        <f t="shared" si="6"/>
        <v>15000</v>
      </c>
      <c r="M26" s="968">
        <f t="shared" si="6"/>
        <v>15000</v>
      </c>
      <c r="N26" s="968">
        <f t="shared" si="6"/>
        <v>15000</v>
      </c>
      <c r="O26" s="968">
        <f t="shared" si="6"/>
        <v>15000</v>
      </c>
      <c r="P26" s="968">
        <f t="shared" si="6"/>
        <v>15000</v>
      </c>
      <c r="Q26" s="968">
        <f t="shared" si="6"/>
        <v>15000</v>
      </c>
      <c r="R26" s="968">
        <f>AVERAGE(F26:Q26)</f>
        <v>15000</v>
      </c>
      <c r="T26" s="968">
        <f>IFERROR(T45/T7,0)</f>
        <v>17866.084209420784</v>
      </c>
      <c r="U26" s="968">
        <f t="shared" ref="U26:AE40" si="7">IFERROR(U45/U7,0)</f>
        <v>18501.009738222328</v>
      </c>
      <c r="V26" s="968">
        <f t="shared" si="7"/>
        <v>18423.972998599089</v>
      </c>
      <c r="W26" s="968">
        <f t="shared" si="7"/>
        <v>19181.215052280462</v>
      </c>
      <c r="X26" s="968">
        <f t="shared" si="7"/>
        <v>19067.206797429222</v>
      </c>
      <c r="Y26" s="968">
        <f t="shared" si="7"/>
        <v>19078.716545506668</v>
      </c>
      <c r="Z26" s="968">
        <f t="shared" si="7"/>
        <v>0</v>
      </c>
      <c r="AA26" s="968">
        <f t="shared" si="7"/>
        <v>0</v>
      </c>
      <c r="AB26" s="968">
        <f t="shared" si="7"/>
        <v>0</v>
      </c>
      <c r="AC26" s="968">
        <f t="shared" si="7"/>
        <v>15000</v>
      </c>
      <c r="AD26" s="968">
        <f t="shared" si="7"/>
        <v>15000</v>
      </c>
      <c r="AE26" s="968">
        <f t="shared" si="7"/>
        <v>15000</v>
      </c>
      <c r="AF26" s="968">
        <f t="shared" ref="U26:AF26" si="8">IFERROR(AF45/AF7,0)</f>
        <v>17351.287656270772</v>
      </c>
      <c r="AH26" s="968"/>
      <c r="AJ26" s="968"/>
      <c r="AL26" s="960">
        <f t="shared" ref="AL26:AL41" si="9">IFERROR(R26-AF26,0)</f>
        <v>-2351.2876562707715</v>
      </c>
      <c r="AM26" s="825">
        <f t="shared" ref="AM26:AM41" si="10">IFERROR((R26/AF26)-1,0)</f>
        <v>-0.13551084523810619</v>
      </c>
      <c r="AO26" s="1459"/>
      <c r="AP26" s="1459"/>
      <c r="AQ26" s="1460"/>
      <c r="AR26" s="550" t="s">
        <v>525</v>
      </c>
      <c r="AS26" s="550" t="s">
        <v>553</v>
      </c>
      <c r="AT26" s="1460"/>
      <c r="AU26" s="1460"/>
    </row>
    <row r="27" spans="2:47" ht="17.45" customHeight="1" outlineLevel="1">
      <c r="B27" s="965">
        <v>2</v>
      </c>
      <c r="C27" s="966" t="s">
        <v>532</v>
      </c>
      <c r="D27" s="967" t="s">
        <v>552</v>
      </c>
      <c r="E27" s="551"/>
      <c r="F27" s="968">
        <f t="shared" ref="F27:Q31" si="11">$AU$27</f>
        <v>15000</v>
      </c>
      <c r="G27" s="968">
        <f t="shared" si="11"/>
        <v>15000</v>
      </c>
      <c r="H27" s="968">
        <f t="shared" si="11"/>
        <v>15000</v>
      </c>
      <c r="I27" s="968">
        <f t="shared" si="11"/>
        <v>15000</v>
      </c>
      <c r="J27" s="968">
        <f t="shared" si="11"/>
        <v>15000</v>
      </c>
      <c r="K27" s="968">
        <f t="shared" si="11"/>
        <v>15000</v>
      </c>
      <c r="L27" s="968">
        <f t="shared" si="11"/>
        <v>15000</v>
      </c>
      <c r="M27" s="968">
        <f t="shared" si="11"/>
        <v>15000</v>
      </c>
      <c r="N27" s="968">
        <f t="shared" si="11"/>
        <v>15000</v>
      </c>
      <c r="O27" s="968">
        <f t="shared" si="11"/>
        <v>15000</v>
      </c>
      <c r="P27" s="968">
        <f t="shared" si="11"/>
        <v>15000</v>
      </c>
      <c r="Q27" s="968">
        <f t="shared" si="11"/>
        <v>15000</v>
      </c>
      <c r="R27" s="968">
        <f t="shared" ref="R27:R41" si="12">AVERAGE(F27:Q27)</f>
        <v>15000</v>
      </c>
      <c r="T27" s="968">
        <f t="shared" ref="T27:T40" si="13">IFERROR(T46/T8,0)</f>
        <v>0</v>
      </c>
      <c r="U27" s="968">
        <f t="shared" si="7"/>
        <v>0</v>
      </c>
      <c r="V27" s="968">
        <f t="shared" si="7"/>
        <v>0</v>
      </c>
      <c r="W27" s="968">
        <f t="shared" si="7"/>
        <v>0</v>
      </c>
      <c r="X27" s="968">
        <f t="shared" si="7"/>
        <v>0</v>
      </c>
      <c r="Y27" s="968">
        <f t="shared" si="7"/>
        <v>19180.665237118526</v>
      </c>
      <c r="Z27" s="968">
        <f t="shared" si="7"/>
        <v>19335.797189934856</v>
      </c>
      <c r="AA27" s="968">
        <f t="shared" si="7"/>
        <v>19225.390402041576</v>
      </c>
      <c r="AB27" s="968">
        <f t="shared" si="7"/>
        <v>16638.92593494289</v>
      </c>
      <c r="AC27" s="968">
        <f t="shared" si="7"/>
        <v>0</v>
      </c>
      <c r="AD27" s="968">
        <f t="shared" si="7"/>
        <v>0</v>
      </c>
      <c r="AE27" s="968">
        <f t="shared" si="7"/>
        <v>0</v>
      </c>
      <c r="AF27" s="968">
        <f t="shared" ref="U27:AF27" si="14">IFERROR(AF46/AF8,0)</f>
        <v>18580.933067653939</v>
      </c>
      <c r="AH27" s="968"/>
      <c r="AJ27" s="968"/>
      <c r="AL27" s="960">
        <f t="shared" si="9"/>
        <v>-3580.9330676539394</v>
      </c>
      <c r="AM27" s="825">
        <f t="shared" si="10"/>
        <v>-0.19272084209203144</v>
      </c>
      <c r="AO27" s="552" t="s">
        <v>554</v>
      </c>
      <c r="AP27" s="552" t="s">
        <v>555</v>
      </c>
      <c r="AQ27" s="553">
        <f>'1.NVL Chai'!H25</f>
        <v>10000</v>
      </c>
      <c r="AR27" s="554">
        <f>14%</f>
        <v>0.14000000000000001</v>
      </c>
      <c r="AS27" s="555">
        <f>AQ27*AR27</f>
        <v>1400.0000000000002</v>
      </c>
      <c r="AT27" s="553">
        <f>3500+100</f>
        <v>3600</v>
      </c>
      <c r="AU27" s="555">
        <f>ROUND(AQ27+AS27+AT27,-2)</f>
        <v>15000</v>
      </c>
    </row>
    <row r="28" spans="2:47" ht="15" outlineLevel="1">
      <c r="B28" s="965">
        <v>3</v>
      </c>
      <c r="C28" s="966" t="s">
        <v>533</v>
      </c>
      <c r="D28" s="967" t="s">
        <v>552</v>
      </c>
      <c r="E28" s="551"/>
      <c r="F28" s="968">
        <f t="shared" si="11"/>
        <v>15000</v>
      </c>
      <c r="G28" s="968">
        <f t="shared" si="11"/>
        <v>15000</v>
      </c>
      <c r="H28" s="968">
        <f t="shared" si="11"/>
        <v>15000</v>
      </c>
      <c r="I28" s="968">
        <f t="shared" si="11"/>
        <v>15000</v>
      </c>
      <c r="J28" s="968">
        <f t="shared" si="11"/>
        <v>15000</v>
      </c>
      <c r="K28" s="968">
        <f t="shared" si="11"/>
        <v>15000</v>
      </c>
      <c r="L28" s="968">
        <f t="shared" si="11"/>
        <v>15000</v>
      </c>
      <c r="M28" s="968">
        <f t="shared" si="11"/>
        <v>15000</v>
      </c>
      <c r="N28" s="968">
        <f t="shared" si="11"/>
        <v>15000</v>
      </c>
      <c r="O28" s="968">
        <f t="shared" si="11"/>
        <v>15000</v>
      </c>
      <c r="P28" s="968">
        <f t="shared" si="11"/>
        <v>15000</v>
      </c>
      <c r="Q28" s="968">
        <f t="shared" si="11"/>
        <v>15000</v>
      </c>
      <c r="R28" s="968">
        <f t="shared" si="12"/>
        <v>15000</v>
      </c>
      <c r="T28" s="968">
        <f t="shared" si="13"/>
        <v>0</v>
      </c>
      <c r="U28" s="968">
        <f t="shared" si="7"/>
        <v>0</v>
      </c>
      <c r="V28" s="968">
        <f t="shared" si="7"/>
        <v>0</v>
      </c>
      <c r="W28" s="968">
        <f t="shared" si="7"/>
        <v>0</v>
      </c>
      <c r="X28" s="968">
        <f t="shared" si="7"/>
        <v>18529.06894233642</v>
      </c>
      <c r="Y28" s="968">
        <f t="shared" si="7"/>
        <v>19016.20109217475</v>
      </c>
      <c r="Z28" s="968">
        <f t="shared" si="7"/>
        <v>0</v>
      </c>
      <c r="AA28" s="968">
        <f t="shared" si="7"/>
        <v>0</v>
      </c>
      <c r="AB28" s="968">
        <f t="shared" si="7"/>
        <v>0</v>
      </c>
      <c r="AC28" s="968">
        <f t="shared" si="7"/>
        <v>0</v>
      </c>
      <c r="AD28" s="968">
        <f t="shared" si="7"/>
        <v>0</v>
      </c>
      <c r="AE28" s="968">
        <f t="shared" si="7"/>
        <v>0</v>
      </c>
      <c r="AF28" s="968">
        <f t="shared" ref="U28:AF28" si="15">IFERROR(AF47/AF9,0)</f>
        <v>18715.9375</v>
      </c>
      <c r="AH28" s="968"/>
      <c r="AJ28" s="968"/>
      <c r="AL28" s="960">
        <f t="shared" si="9"/>
        <v>-3715.9375</v>
      </c>
      <c r="AM28" s="825">
        <f t="shared" si="10"/>
        <v>-0.1985440216393114</v>
      </c>
      <c r="AO28" s="552" t="s">
        <v>556</v>
      </c>
      <c r="AP28" s="552" t="s">
        <v>557</v>
      </c>
      <c r="AQ28" s="556">
        <f>$AQ$27</f>
        <v>10000</v>
      </c>
      <c r="AR28" s="554">
        <f>14%</f>
        <v>0.14000000000000001</v>
      </c>
      <c r="AS28" s="555">
        <f>AQ28*AR28</f>
        <v>1400.0000000000002</v>
      </c>
      <c r="AT28" s="553">
        <f>500+100</f>
        <v>600</v>
      </c>
      <c r="AU28" s="555">
        <f>ROUND(AQ28+AS28+AT28,-2)</f>
        <v>12000</v>
      </c>
    </row>
    <row r="29" spans="2:47" ht="15" outlineLevel="1">
      <c r="B29" s="965">
        <v>4</v>
      </c>
      <c r="C29" s="966" t="s">
        <v>534</v>
      </c>
      <c r="D29" s="967" t="s">
        <v>552</v>
      </c>
      <c r="E29" s="551"/>
      <c r="F29" s="968">
        <f t="shared" si="11"/>
        <v>15000</v>
      </c>
      <c r="G29" s="968">
        <f t="shared" si="11"/>
        <v>15000</v>
      </c>
      <c r="H29" s="968">
        <f t="shared" si="11"/>
        <v>15000</v>
      </c>
      <c r="I29" s="968">
        <f t="shared" si="11"/>
        <v>15000</v>
      </c>
      <c r="J29" s="968">
        <f t="shared" si="11"/>
        <v>15000</v>
      </c>
      <c r="K29" s="968">
        <f t="shared" si="11"/>
        <v>15000</v>
      </c>
      <c r="L29" s="968">
        <f t="shared" si="11"/>
        <v>15000</v>
      </c>
      <c r="M29" s="968">
        <f t="shared" si="11"/>
        <v>15000</v>
      </c>
      <c r="N29" s="968">
        <f t="shared" si="11"/>
        <v>15000</v>
      </c>
      <c r="O29" s="968">
        <f t="shared" si="11"/>
        <v>15000</v>
      </c>
      <c r="P29" s="968">
        <f t="shared" si="11"/>
        <v>15000</v>
      </c>
      <c r="Q29" s="968">
        <f t="shared" si="11"/>
        <v>15000</v>
      </c>
      <c r="R29" s="968">
        <f t="shared" si="12"/>
        <v>15000</v>
      </c>
      <c r="T29" s="968">
        <f t="shared" si="13"/>
        <v>0</v>
      </c>
      <c r="U29" s="968">
        <f t="shared" si="7"/>
        <v>0</v>
      </c>
      <c r="V29" s="968">
        <f t="shared" si="7"/>
        <v>0</v>
      </c>
      <c r="W29" s="968">
        <f t="shared" si="7"/>
        <v>0</v>
      </c>
      <c r="X29" s="968">
        <f t="shared" si="7"/>
        <v>0</v>
      </c>
      <c r="Y29" s="968">
        <f t="shared" si="7"/>
        <v>0</v>
      </c>
      <c r="Z29" s="968">
        <f t="shared" si="7"/>
        <v>0</v>
      </c>
      <c r="AA29" s="968">
        <f t="shared" si="7"/>
        <v>0</v>
      </c>
      <c r="AB29" s="968">
        <f t="shared" si="7"/>
        <v>0</v>
      </c>
      <c r="AC29" s="968">
        <f t="shared" si="7"/>
        <v>0</v>
      </c>
      <c r="AD29" s="968">
        <f t="shared" si="7"/>
        <v>0</v>
      </c>
      <c r="AE29" s="968">
        <f t="shared" si="7"/>
        <v>0</v>
      </c>
      <c r="AF29" s="968">
        <f t="shared" ref="U29:AF29" si="16">IFERROR(AF48/AF10,0)</f>
        <v>0</v>
      </c>
      <c r="AH29" s="968"/>
      <c r="AJ29" s="968"/>
      <c r="AL29" s="960">
        <f t="shared" si="9"/>
        <v>15000</v>
      </c>
      <c r="AM29" s="825">
        <f t="shared" si="10"/>
        <v>0</v>
      </c>
      <c r="AO29" s="552" t="s">
        <v>558</v>
      </c>
      <c r="AP29" s="552" t="s">
        <v>559</v>
      </c>
      <c r="AQ29" s="556">
        <f>$AQ$27</f>
        <v>10000</v>
      </c>
      <c r="AR29" s="554">
        <f>14%</f>
        <v>0.14000000000000001</v>
      </c>
      <c r="AS29" s="555">
        <f>AQ29*AR29</f>
        <v>1400.0000000000002</v>
      </c>
      <c r="AT29" s="553">
        <f>2000+100</f>
        <v>2100</v>
      </c>
      <c r="AU29" s="555">
        <f>ROUND(AQ29+AS29+AT29,-2)</f>
        <v>13500</v>
      </c>
    </row>
    <row r="30" spans="2:47" ht="15" outlineLevel="1">
      <c r="B30" s="965">
        <v>5</v>
      </c>
      <c r="C30" s="966" t="s">
        <v>535</v>
      </c>
      <c r="D30" s="967" t="s">
        <v>552</v>
      </c>
      <c r="E30" s="551"/>
      <c r="F30" s="968">
        <f>$AU$29</f>
        <v>13500</v>
      </c>
      <c r="G30" s="968">
        <f t="shared" ref="G30:Q30" si="17">$AU$29</f>
        <v>13500</v>
      </c>
      <c r="H30" s="968">
        <f t="shared" si="17"/>
        <v>13500</v>
      </c>
      <c r="I30" s="968">
        <f t="shared" si="17"/>
        <v>13500</v>
      </c>
      <c r="J30" s="968">
        <f t="shared" si="17"/>
        <v>13500</v>
      </c>
      <c r="K30" s="968">
        <f t="shared" si="17"/>
        <v>13500</v>
      </c>
      <c r="L30" s="968">
        <f t="shared" si="17"/>
        <v>13500</v>
      </c>
      <c r="M30" s="968">
        <f t="shared" si="17"/>
        <v>13500</v>
      </c>
      <c r="N30" s="968">
        <f t="shared" si="17"/>
        <v>13500</v>
      </c>
      <c r="O30" s="968">
        <f t="shared" si="17"/>
        <v>13500</v>
      </c>
      <c r="P30" s="968">
        <f t="shared" si="17"/>
        <v>13500</v>
      </c>
      <c r="Q30" s="968">
        <f t="shared" si="17"/>
        <v>13500</v>
      </c>
      <c r="R30" s="968">
        <f t="shared" si="12"/>
        <v>13500</v>
      </c>
      <c r="T30" s="968">
        <f t="shared" si="13"/>
        <v>15739.155871612531</v>
      </c>
      <c r="U30" s="968">
        <f t="shared" si="7"/>
        <v>17522</v>
      </c>
      <c r="V30" s="968">
        <f t="shared" si="7"/>
        <v>17637.022421524664</v>
      </c>
      <c r="W30" s="968">
        <f t="shared" si="7"/>
        <v>18745.520862700872</v>
      </c>
      <c r="X30" s="968">
        <f t="shared" si="7"/>
        <v>18633.722386700068</v>
      </c>
      <c r="Y30" s="968">
        <f t="shared" si="7"/>
        <v>18892.798695353627</v>
      </c>
      <c r="Z30" s="968">
        <f t="shared" si="7"/>
        <v>5861.3239681076093</v>
      </c>
      <c r="AA30" s="968">
        <f t="shared" si="7"/>
        <v>0</v>
      </c>
      <c r="AB30" s="968">
        <f t="shared" si="7"/>
        <v>0</v>
      </c>
      <c r="AC30" s="968">
        <f t="shared" si="7"/>
        <v>0</v>
      </c>
      <c r="AD30" s="968">
        <f t="shared" si="7"/>
        <v>13500</v>
      </c>
      <c r="AE30" s="968">
        <f t="shared" si="7"/>
        <v>13500</v>
      </c>
      <c r="AF30" s="968">
        <f t="shared" ref="U30:AF30" si="18">IFERROR(AF49/AF11,0)</f>
        <v>14334.961163420303</v>
      </c>
      <c r="AH30" s="968"/>
      <c r="AJ30" s="968"/>
      <c r="AL30" s="960">
        <f t="shared" si="9"/>
        <v>-834.96116342030291</v>
      </c>
      <c r="AM30" s="825">
        <f t="shared" si="10"/>
        <v>-5.8246489397609347E-2</v>
      </c>
      <c r="AO30" s="552" t="s">
        <v>560</v>
      </c>
      <c r="AP30" s="552" t="s">
        <v>561</v>
      </c>
      <c r="AQ30" s="556">
        <f>$AQ$27</f>
        <v>10000</v>
      </c>
      <c r="AR30" s="554">
        <f>14%</f>
        <v>0.14000000000000001</v>
      </c>
      <c r="AS30" s="555">
        <f>AQ30*AR30</f>
        <v>1400.0000000000002</v>
      </c>
      <c r="AT30" s="553">
        <f>-4000+500+200</f>
        <v>-3300</v>
      </c>
      <c r="AU30" s="555">
        <f>ROUND(AQ30+AS30+AT30,-2)</f>
        <v>8100</v>
      </c>
    </row>
    <row r="31" spans="2:47" ht="15" outlineLevel="1">
      <c r="B31" s="965">
        <v>6</v>
      </c>
      <c r="C31" s="966" t="s">
        <v>536</v>
      </c>
      <c r="D31" s="967" t="s">
        <v>552</v>
      </c>
      <c r="E31" s="551"/>
      <c r="F31" s="968">
        <f t="shared" si="11"/>
        <v>15000</v>
      </c>
      <c r="G31" s="968">
        <f t="shared" si="11"/>
        <v>15000</v>
      </c>
      <c r="H31" s="968">
        <f t="shared" si="11"/>
        <v>15000</v>
      </c>
      <c r="I31" s="968">
        <f t="shared" si="11"/>
        <v>15000</v>
      </c>
      <c r="J31" s="968">
        <f t="shared" si="11"/>
        <v>15000</v>
      </c>
      <c r="K31" s="968">
        <f t="shared" si="11"/>
        <v>15000</v>
      </c>
      <c r="L31" s="968">
        <f t="shared" si="11"/>
        <v>15000</v>
      </c>
      <c r="M31" s="968">
        <f t="shared" si="11"/>
        <v>15000</v>
      </c>
      <c r="N31" s="968">
        <f t="shared" si="11"/>
        <v>15000</v>
      </c>
      <c r="O31" s="968">
        <f t="shared" si="11"/>
        <v>15000</v>
      </c>
      <c r="P31" s="968">
        <f t="shared" si="11"/>
        <v>15000</v>
      </c>
      <c r="Q31" s="968">
        <f t="shared" si="11"/>
        <v>15000</v>
      </c>
      <c r="R31" s="968">
        <f t="shared" si="12"/>
        <v>15000</v>
      </c>
      <c r="T31" s="968">
        <f t="shared" si="13"/>
        <v>0</v>
      </c>
      <c r="U31" s="968">
        <f t="shared" si="7"/>
        <v>0</v>
      </c>
      <c r="V31" s="968">
        <f t="shared" si="7"/>
        <v>0</v>
      </c>
      <c r="W31" s="968">
        <f t="shared" si="7"/>
        <v>0</v>
      </c>
      <c r="X31" s="968">
        <f t="shared" si="7"/>
        <v>0</v>
      </c>
      <c r="Y31" s="968">
        <f t="shared" si="7"/>
        <v>0</v>
      </c>
      <c r="Z31" s="968">
        <f t="shared" si="7"/>
        <v>0</v>
      </c>
      <c r="AA31" s="968">
        <f t="shared" si="7"/>
        <v>0</v>
      </c>
      <c r="AB31" s="968">
        <f t="shared" si="7"/>
        <v>0</v>
      </c>
      <c r="AC31" s="968">
        <f t="shared" si="7"/>
        <v>0</v>
      </c>
      <c r="AD31" s="968">
        <f t="shared" si="7"/>
        <v>0</v>
      </c>
      <c r="AE31" s="968">
        <f t="shared" si="7"/>
        <v>0</v>
      </c>
      <c r="AF31" s="968">
        <f t="shared" ref="U31:AF31" si="19">IFERROR(AF50/AF12,0)</f>
        <v>0</v>
      </c>
      <c r="AH31" s="968"/>
      <c r="AJ31" s="968"/>
      <c r="AL31" s="960">
        <f t="shared" si="9"/>
        <v>15000</v>
      </c>
      <c r="AM31" s="825">
        <f t="shared" si="10"/>
        <v>0</v>
      </c>
    </row>
    <row r="32" spans="2:47" ht="15" outlineLevel="1">
      <c r="B32" s="965">
        <v>7</v>
      </c>
      <c r="C32" s="966" t="s">
        <v>537</v>
      </c>
      <c r="D32" s="967" t="s">
        <v>552</v>
      </c>
      <c r="E32" s="551"/>
      <c r="F32" s="968">
        <f>$AU$28</f>
        <v>12000</v>
      </c>
      <c r="G32" s="968">
        <f t="shared" ref="G32:Q33" si="20">$AU$28</f>
        <v>12000</v>
      </c>
      <c r="H32" s="968">
        <f t="shared" si="20"/>
        <v>12000</v>
      </c>
      <c r="I32" s="968">
        <f t="shared" si="20"/>
        <v>12000</v>
      </c>
      <c r="J32" s="968">
        <f t="shared" si="20"/>
        <v>12000</v>
      </c>
      <c r="K32" s="968">
        <f t="shared" si="20"/>
        <v>12000</v>
      </c>
      <c r="L32" s="968">
        <f t="shared" si="20"/>
        <v>12000</v>
      </c>
      <c r="M32" s="968">
        <f t="shared" si="20"/>
        <v>12000</v>
      </c>
      <c r="N32" s="968">
        <f t="shared" si="20"/>
        <v>12000</v>
      </c>
      <c r="O32" s="968">
        <f t="shared" si="20"/>
        <v>12000</v>
      </c>
      <c r="P32" s="968">
        <f t="shared" si="20"/>
        <v>12000</v>
      </c>
      <c r="Q32" s="968">
        <f t="shared" si="20"/>
        <v>12000</v>
      </c>
      <c r="R32" s="968">
        <f t="shared" si="12"/>
        <v>12000</v>
      </c>
      <c r="T32" s="968">
        <f t="shared" si="13"/>
        <v>14300</v>
      </c>
      <c r="U32" s="968">
        <f t="shared" si="7"/>
        <v>17522</v>
      </c>
      <c r="V32" s="968">
        <f t="shared" si="7"/>
        <v>17637.432160804019</v>
      </c>
      <c r="W32" s="968">
        <f t="shared" si="7"/>
        <v>18713.885192354221</v>
      </c>
      <c r="X32" s="968">
        <f t="shared" si="7"/>
        <v>18576.481023102311</v>
      </c>
      <c r="Y32" s="968">
        <f t="shared" si="7"/>
        <v>18944.70843183609</v>
      </c>
      <c r="Z32" s="968">
        <f t="shared" si="7"/>
        <v>19310.690133969736</v>
      </c>
      <c r="AA32" s="968">
        <f t="shared" si="7"/>
        <v>19323.388139998791</v>
      </c>
      <c r="AB32" s="968">
        <f t="shared" si="7"/>
        <v>15219.855541430717</v>
      </c>
      <c r="AC32" s="968">
        <f t="shared" si="7"/>
        <v>12000</v>
      </c>
      <c r="AD32" s="968">
        <f t="shared" si="7"/>
        <v>12000</v>
      </c>
      <c r="AE32" s="968">
        <f t="shared" si="7"/>
        <v>12000</v>
      </c>
      <c r="AF32" s="968">
        <f t="shared" ref="U32:AF32" si="21">IFERROR(AF51/AF13,0)</f>
        <v>16294.04324124614</v>
      </c>
      <c r="AH32" s="968"/>
      <c r="AJ32" s="968"/>
      <c r="AL32" s="960">
        <f t="shared" si="9"/>
        <v>-4294.0432412461396</v>
      </c>
      <c r="AM32" s="825">
        <f t="shared" si="10"/>
        <v>-0.26353454312532798</v>
      </c>
    </row>
    <row r="33" spans="2:40" ht="15" outlineLevel="1">
      <c r="B33" s="965">
        <v>8</v>
      </c>
      <c r="C33" s="966" t="s">
        <v>538</v>
      </c>
      <c r="D33" s="967" t="s">
        <v>552</v>
      </c>
      <c r="E33" s="551"/>
      <c r="F33" s="968">
        <f>$AU$28</f>
        <v>12000</v>
      </c>
      <c r="G33" s="968">
        <f t="shared" si="20"/>
        <v>12000</v>
      </c>
      <c r="H33" s="968">
        <f t="shared" si="20"/>
        <v>12000</v>
      </c>
      <c r="I33" s="968">
        <f t="shared" si="20"/>
        <v>12000</v>
      </c>
      <c r="J33" s="968">
        <f t="shared" si="20"/>
        <v>12000</v>
      </c>
      <c r="K33" s="968">
        <f t="shared" si="20"/>
        <v>12000</v>
      </c>
      <c r="L33" s="968">
        <f t="shared" si="20"/>
        <v>12000</v>
      </c>
      <c r="M33" s="968">
        <f t="shared" si="20"/>
        <v>12000</v>
      </c>
      <c r="N33" s="968">
        <f t="shared" si="20"/>
        <v>12000</v>
      </c>
      <c r="O33" s="968">
        <f t="shared" si="20"/>
        <v>12000</v>
      </c>
      <c r="P33" s="968">
        <f t="shared" si="20"/>
        <v>12000</v>
      </c>
      <c r="Q33" s="968">
        <f t="shared" si="20"/>
        <v>12000</v>
      </c>
      <c r="R33" s="968">
        <f t="shared" si="12"/>
        <v>12000</v>
      </c>
      <c r="T33" s="968">
        <f t="shared" si="13"/>
        <v>15616.628340080972</v>
      </c>
      <c r="U33" s="968">
        <f t="shared" si="7"/>
        <v>17522</v>
      </c>
      <c r="V33" s="968">
        <f t="shared" si="7"/>
        <v>17649.541389995575</v>
      </c>
      <c r="W33" s="968">
        <f t="shared" si="7"/>
        <v>18455.821252912243</v>
      </c>
      <c r="X33" s="968">
        <f t="shared" si="7"/>
        <v>18603.148244812735</v>
      </c>
      <c r="Y33" s="968">
        <f t="shared" si="7"/>
        <v>18874.17241700858</v>
      </c>
      <c r="Z33" s="968">
        <f t="shared" si="7"/>
        <v>19288.229580085044</v>
      </c>
      <c r="AA33" s="968">
        <f t="shared" si="7"/>
        <v>18665.068379838976</v>
      </c>
      <c r="AB33" s="968">
        <f t="shared" si="7"/>
        <v>15127.766069546891</v>
      </c>
      <c r="AC33" s="968">
        <f t="shared" si="7"/>
        <v>12000</v>
      </c>
      <c r="AD33" s="968">
        <f t="shared" si="7"/>
        <v>12000</v>
      </c>
      <c r="AE33" s="968">
        <f t="shared" si="7"/>
        <v>12000</v>
      </c>
      <c r="AF33" s="968">
        <f t="shared" ref="U33:AF33" si="22">IFERROR(AF52/AF14,0)</f>
        <v>16314.508998337184</v>
      </c>
      <c r="AH33" s="968"/>
      <c r="AJ33" s="968"/>
      <c r="AL33" s="960">
        <f t="shared" si="9"/>
        <v>-4314.5089983371836</v>
      </c>
      <c r="AM33" s="825">
        <f t="shared" si="10"/>
        <v>-0.2644584031782341</v>
      </c>
    </row>
    <row r="34" spans="2:40" ht="15" outlineLevel="1">
      <c r="B34" s="965">
        <v>9</v>
      </c>
      <c r="C34" s="966" t="s">
        <v>539</v>
      </c>
      <c r="D34" s="967" t="s">
        <v>552</v>
      </c>
      <c r="E34" s="551"/>
      <c r="F34" s="968">
        <f>$AU$29</f>
        <v>13500</v>
      </c>
      <c r="G34" s="968">
        <f t="shared" ref="G34:Q34" si="23">$AU$29</f>
        <v>13500</v>
      </c>
      <c r="H34" s="968">
        <f t="shared" si="23"/>
        <v>13500</v>
      </c>
      <c r="I34" s="968">
        <f t="shared" si="23"/>
        <v>13500</v>
      </c>
      <c r="J34" s="968">
        <f t="shared" si="23"/>
        <v>13500</v>
      </c>
      <c r="K34" s="968">
        <f t="shared" si="23"/>
        <v>13500</v>
      </c>
      <c r="L34" s="968">
        <f t="shared" si="23"/>
        <v>13500</v>
      </c>
      <c r="M34" s="968">
        <f t="shared" si="23"/>
        <v>13500</v>
      </c>
      <c r="N34" s="968">
        <f t="shared" si="23"/>
        <v>13500</v>
      </c>
      <c r="O34" s="968">
        <f t="shared" si="23"/>
        <v>13500</v>
      </c>
      <c r="P34" s="968">
        <f t="shared" si="23"/>
        <v>13500</v>
      </c>
      <c r="Q34" s="968">
        <f t="shared" si="23"/>
        <v>13500</v>
      </c>
      <c r="R34" s="968">
        <f t="shared" si="12"/>
        <v>13500</v>
      </c>
      <c r="T34" s="968">
        <f t="shared" si="13"/>
        <v>0</v>
      </c>
      <c r="U34" s="968">
        <f t="shared" si="7"/>
        <v>0</v>
      </c>
      <c r="V34" s="968">
        <f t="shared" si="7"/>
        <v>0</v>
      </c>
      <c r="W34" s="968">
        <f t="shared" si="7"/>
        <v>0</v>
      </c>
      <c r="X34" s="968">
        <f t="shared" si="7"/>
        <v>0</v>
      </c>
      <c r="Y34" s="968">
        <f t="shared" si="7"/>
        <v>0</v>
      </c>
      <c r="Z34" s="968">
        <f t="shared" si="7"/>
        <v>0</v>
      </c>
      <c r="AA34" s="968">
        <f t="shared" si="7"/>
        <v>0</v>
      </c>
      <c r="AB34" s="968">
        <f t="shared" si="7"/>
        <v>0</v>
      </c>
      <c r="AC34" s="968">
        <f t="shared" si="7"/>
        <v>0</v>
      </c>
      <c r="AD34" s="968">
        <f t="shared" si="7"/>
        <v>0</v>
      </c>
      <c r="AE34" s="968">
        <f t="shared" si="7"/>
        <v>0</v>
      </c>
      <c r="AF34" s="968">
        <f t="shared" ref="U34:AF34" si="24">IFERROR(AF53/AF15,0)</f>
        <v>0</v>
      </c>
      <c r="AH34" s="968"/>
      <c r="AJ34" s="968"/>
      <c r="AL34" s="960">
        <f t="shared" si="9"/>
        <v>13500</v>
      </c>
      <c r="AM34" s="825">
        <f t="shared" si="10"/>
        <v>0</v>
      </c>
    </row>
    <row r="35" spans="2:40" ht="15" outlineLevel="1">
      <c r="B35" s="965">
        <v>10</v>
      </c>
      <c r="C35" s="966" t="s">
        <v>540</v>
      </c>
      <c r="D35" s="967" t="s">
        <v>552</v>
      </c>
      <c r="E35" s="551"/>
      <c r="F35" s="968">
        <f t="shared" ref="F35:Q35" si="25">$AU$29</f>
        <v>13500</v>
      </c>
      <c r="G35" s="968">
        <f t="shared" si="25"/>
        <v>13500</v>
      </c>
      <c r="H35" s="968">
        <f t="shared" si="25"/>
        <v>13500</v>
      </c>
      <c r="I35" s="968">
        <f t="shared" si="25"/>
        <v>13500</v>
      </c>
      <c r="J35" s="968">
        <f t="shared" si="25"/>
        <v>13500</v>
      </c>
      <c r="K35" s="968">
        <f t="shared" si="25"/>
        <v>13500</v>
      </c>
      <c r="L35" s="968">
        <f t="shared" si="25"/>
        <v>13500</v>
      </c>
      <c r="M35" s="968">
        <f t="shared" si="25"/>
        <v>13500</v>
      </c>
      <c r="N35" s="968">
        <f t="shared" si="25"/>
        <v>13500</v>
      </c>
      <c r="O35" s="968">
        <f t="shared" si="25"/>
        <v>13500</v>
      </c>
      <c r="P35" s="968">
        <f t="shared" si="25"/>
        <v>13500</v>
      </c>
      <c r="Q35" s="968">
        <f t="shared" si="25"/>
        <v>13500</v>
      </c>
      <c r="R35" s="968">
        <f t="shared" si="12"/>
        <v>13500</v>
      </c>
      <c r="T35" s="968">
        <f t="shared" si="13"/>
        <v>0</v>
      </c>
      <c r="U35" s="968">
        <f t="shared" si="7"/>
        <v>18235.567557000075</v>
      </c>
      <c r="V35" s="968">
        <f t="shared" si="7"/>
        <v>0</v>
      </c>
      <c r="W35" s="968">
        <f t="shared" si="7"/>
        <v>19425.511692491371</v>
      </c>
      <c r="X35" s="968">
        <f t="shared" si="7"/>
        <v>19460</v>
      </c>
      <c r="Y35" s="968">
        <f t="shared" si="7"/>
        <v>19193.272957360074</v>
      </c>
      <c r="Z35" s="968">
        <f t="shared" si="7"/>
        <v>19363.428335293556</v>
      </c>
      <c r="AA35" s="968">
        <f t="shared" si="7"/>
        <v>19479.381206670416</v>
      </c>
      <c r="AB35" s="968">
        <f t="shared" si="7"/>
        <v>0</v>
      </c>
      <c r="AC35" s="968">
        <f t="shared" si="7"/>
        <v>0</v>
      </c>
      <c r="AD35" s="968">
        <f t="shared" si="7"/>
        <v>13250.714013709063</v>
      </c>
      <c r="AE35" s="968">
        <f t="shared" si="7"/>
        <v>0</v>
      </c>
      <c r="AF35" s="968">
        <f t="shared" ref="U35:AF35" si="26">IFERROR(AF54/AF16,0)</f>
        <v>12676.756118665018</v>
      </c>
      <c r="AH35" s="968"/>
      <c r="AJ35" s="968"/>
      <c r="AL35" s="960">
        <f t="shared" si="9"/>
        <v>823.24388133498178</v>
      </c>
      <c r="AM35" s="825">
        <f t="shared" si="10"/>
        <v>6.4941210008990558E-2</v>
      </c>
    </row>
    <row r="36" spans="2:40" ht="15" outlineLevel="1">
      <c r="B36" s="965">
        <v>11</v>
      </c>
      <c r="C36" s="966" t="s">
        <v>541</v>
      </c>
      <c r="D36" s="967" t="s">
        <v>552</v>
      </c>
      <c r="E36" s="551"/>
      <c r="F36" s="968">
        <f t="shared" ref="F36:Q37" si="27">$AU$28</f>
        <v>12000</v>
      </c>
      <c r="G36" s="968">
        <f t="shared" si="27"/>
        <v>12000</v>
      </c>
      <c r="H36" s="968">
        <f t="shared" si="27"/>
        <v>12000</v>
      </c>
      <c r="I36" s="968">
        <f t="shared" si="27"/>
        <v>12000</v>
      </c>
      <c r="J36" s="968">
        <f t="shared" si="27"/>
        <v>12000</v>
      </c>
      <c r="K36" s="968">
        <f t="shared" si="27"/>
        <v>12000</v>
      </c>
      <c r="L36" s="968">
        <f t="shared" si="27"/>
        <v>12000</v>
      </c>
      <c r="M36" s="968">
        <f t="shared" si="27"/>
        <v>12000</v>
      </c>
      <c r="N36" s="968">
        <f t="shared" si="27"/>
        <v>12000</v>
      </c>
      <c r="O36" s="968">
        <f t="shared" si="27"/>
        <v>12000</v>
      </c>
      <c r="P36" s="968">
        <f t="shared" si="27"/>
        <v>12000</v>
      </c>
      <c r="Q36" s="968">
        <f t="shared" si="27"/>
        <v>12000</v>
      </c>
      <c r="R36" s="968">
        <f t="shared" si="12"/>
        <v>12000</v>
      </c>
      <c r="T36" s="968">
        <f t="shared" si="13"/>
        <v>0</v>
      </c>
      <c r="U36" s="968">
        <f t="shared" si="7"/>
        <v>0</v>
      </c>
      <c r="V36" s="968">
        <f t="shared" si="7"/>
        <v>0</v>
      </c>
      <c r="W36" s="968">
        <f t="shared" si="7"/>
        <v>8000</v>
      </c>
      <c r="X36" s="968">
        <f t="shared" si="7"/>
        <v>8000</v>
      </c>
      <c r="Y36" s="968">
        <f t="shared" si="7"/>
        <v>0</v>
      </c>
      <c r="Z36" s="968">
        <f t="shared" si="7"/>
        <v>0</v>
      </c>
      <c r="AA36" s="968">
        <f t="shared" si="7"/>
        <v>0</v>
      </c>
      <c r="AB36" s="968">
        <f t="shared" si="7"/>
        <v>8000</v>
      </c>
      <c r="AC36" s="968">
        <f t="shared" si="7"/>
        <v>0</v>
      </c>
      <c r="AD36" s="968">
        <f t="shared" si="7"/>
        <v>0</v>
      </c>
      <c r="AE36" s="968">
        <f t="shared" si="7"/>
        <v>0</v>
      </c>
      <c r="AF36" s="968">
        <f t="shared" ref="U36:AF36" si="28">IFERROR(AF55/AF17,0)</f>
        <v>7448.5938220378057</v>
      </c>
      <c r="AH36" s="968"/>
      <c r="AJ36" s="968"/>
      <c r="AL36" s="960">
        <f t="shared" si="9"/>
        <v>4551.4061779621943</v>
      </c>
      <c r="AM36" s="825">
        <f t="shared" si="10"/>
        <v>0.61104233721218115</v>
      </c>
    </row>
    <row r="37" spans="2:40" ht="15" outlineLevel="1">
      <c r="B37" s="965">
        <v>12</v>
      </c>
      <c r="C37" s="966" t="s">
        <v>542</v>
      </c>
      <c r="D37" s="967" t="s">
        <v>552</v>
      </c>
      <c r="E37" s="551"/>
      <c r="F37" s="968">
        <f t="shared" si="27"/>
        <v>12000</v>
      </c>
      <c r="G37" s="968">
        <f t="shared" si="27"/>
        <v>12000</v>
      </c>
      <c r="H37" s="968">
        <f t="shared" si="27"/>
        <v>12000</v>
      </c>
      <c r="I37" s="968">
        <f t="shared" si="27"/>
        <v>12000</v>
      </c>
      <c r="J37" s="968">
        <f t="shared" si="27"/>
        <v>12000</v>
      </c>
      <c r="K37" s="968">
        <f t="shared" si="27"/>
        <v>12000</v>
      </c>
      <c r="L37" s="968">
        <f t="shared" si="27"/>
        <v>12000</v>
      </c>
      <c r="M37" s="968">
        <f t="shared" si="27"/>
        <v>12000</v>
      </c>
      <c r="N37" s="968">
        <f t="shared" si="27"/>
        <v>12000</v>
      </c>
      <c r="O37" s="968">
        <f t="shared" si="27"/>
        <v>12000</v>
      </c>
      <c r="P37" s="968">
        <f t="shared" si="27"/>
        <v>12000</v>
      </c>
      <c r="Q37" s="968">
        <f t="shared" si="27"/>
        <v>12000</v>
      </c>
      <c r="R37" s="968">
        <f t="shared" si="12"/>
        <v>12000</v>
      </c>
      <c r="T37" s="968">
        <f t="shared" si="13"/>
        <v>0</v>
      </c>
      <c r="U37" s="968">
        <f t="shared" si="7"/>
        <v>0</v>
      </c>
      <c r="V37" s="968">
        <f t="shared" si="7"/>
        <v>0</v>
      </c>
      <c r="W37" s="968">
        <f t="shared" si="7"/>
        <v>8000</v>
      </c>
      <c r="X37" s="968">
        <f t="shared" si="7"/>
        <v>0</v>
      </c>
      <c r="Y37" s="968">
        <f t="shared" si="7"/>
        <v>0</v>
      </c>
      <c r="Z37" s="968">
        <f t="shared" si="7"/>
        <v>477.63578274760386</v>
      </c>
      <c r="AA37" s="968">
        <f t="shared" si="7"/>
        <v>0</v>
      </c>
      <c r="AB37" s="968">
        <f t="shared" si="7"/>
        <v>0</v>
      </c>
      <c r="AC37" s="968">
        <f t="shared" si="7"/>
        <v>9000</v>
      </c>
      <c r="AD37" s="968">
        <f t="shared" si="7"/>
        <v>0</v>
      </c>
      <c r="AE37" s="968">
        <f t="shared" si="7"/>
        <v>0</v>
      </c>
      <c r="AF37" s="968">
        <f t="shared" ref="U37:AF37" si="29">IFERROR(AF56/AF18,0)</f>
        <v>2811.0518873055585</v>
      </c>
      <c r="AH37" s="968"/>
      <c r="AJ37" s="968"/>
      <c r="AL37" s="960">
        <f t="shared" si="9"/>
        <v>9188.9481126944411</v>
      </c>
      <c r="AM37" s="825">
        <f t="shared" si="10"/>
        <v>3.2688646389598333</v>
      </c>
    </row>
    <row r="38" spans="2:40" ht="15" outlineLevel="1">
      <c r="B38" s="965">
        <v>13</v>
      </c>
      <c r="C38" s="969" t="s">
        <v>543</v>
      </c>
      <c r="D38" s="967" t="s">
        <v>552</v>
      </c>
      <c r="E38" s="551"/>
      <c r="F38" s="968">
        <f>$AU$30</f>
        <v>8100</v>
      </c>
      <c r="G38" s="968">
        <f t="shared" ref="G38:Q38" si="30">$AU$30</f>
        <v>8100</v>
      </c>
      <c r="H38" s="968">
        <f t="shared" si="30"/>
        <v>8100</v>
      </c>
      <c r="I38" s="968">
        <f t="shared" si="30"/>
        <v>8100</v>
      </c>
      <c r="J38" s="968">
        <f t="shared" si="30"/>
        <v>8100</v>
      </c>
      <c r="K38" s="968">
        <f t="shared" si="30"/>
        <v>8100</v>
      </c>
      <c r="L38" s="968">
        <f t="shared" si="30"/>
        <v>8100</v>
      </c>
      <c r="M38" s="968">
        <f t="shared" si="30"/>
        <v>8100</v>
      </c>
      <c r="N38" s="968">
        <f t="shared" si="30"/>
        <v>8100</v>
      </c>
      <c r="O38" s="968">
        <f t="shared" si="30"/>
        <v>8100</v>
      </c>
      <c r="P38" s="968">
        <f t="shared" si="30"/>
        <v>8100</v>
      </c>
      <c r="Q38" s="968">
        <f t="shared" si="30"/>
        <v>8100</v>
      </c>
      <c r="R38" s="968">
        <f t="shared" si="12"/>
        <v>8100</v>
      </c>
      <c r="T38" s="968">
        <f t="shared" si="13"/>
        <v>0</v>
      </c>
      <c r="U38" s="968">
        <f t="shared" si="7"/>
        <v>0</v>
      </c>
      <c r="V38" s="968">
        <f t="shared" si="7"/>
        <v>0</v>
      </c>
      <c r="W38" s="968">
        <f t="shared" si="7"/>
        <v>0</v>
      </c>
      <c r="X38" s="968">
        <f t="shared" si="7"/>
        <v>10000</v>
      </c>
      <c r="Y38" s="968">
        <f t="shared" si="7"/>
        <v>0</v>
      </c>
      <c r="Z38" s="968">
        <f t="shared" si="7"/>
        <v>0</v>
      </c>
      <c r="AA38" s="968">
        <f t="shared" si="7"/>
        <v>0</v>
      </c>
      <c r="AB38" s="968">
        <f t="shared" si="7"/>
        <v>2822.2923238696108</v>
      </c>
      <c r="AC38" s="968">
        <f t="shared" si="7"/>
        <v>6500</v>
      </c>
      <c r="AD38" s="968">
        <f t="shared" si="7"/>
        <v>6500</v>
      </c>
      <c r="AE38" s="968">
        <f t="shared" si="7"/>
        <v>6500</v>
      </c>
      <c r="AF38" s="968">
        <f t="shared" ref="U38:AF38" si="31">IFERROR(AF57/AF19,0)</f>
        <v>8336.326162566018</v>
      </c>
      <c r="AH38" s="968"/>
      <c r="AJ38" s="968"/>
      <c r="AL38" s="960">
        <f t="shared" si="9"/>
        <v>-236.32616256601796</v>
      </c>
      <c r="AM38" s="825">
        <f t="shared" si="10"/>
        <v>-2.8348958276996461E-2</v>
      </c>
    </row>
    <row r="39" spans="2:40" ht="15" outlineLevel="1">
      <c r="B39" s="965">
        <v>14</v>
      </c>
      <c r="C39" s="966" t="s">
        <v>544</v>
      </c>
      <c r="D39" s="967" t="s">
        <v>552</v>
      </c>
      <c r="E39" s="551"/>
      <c r="F39" s="968">
        <f t="shared" ref="F39:Q40" si="32">$AU$30</f>
        <v>8100</v>
      </c>
      <c r="G39" s="968">
        <f t="shared" si="32"/>
        <v>8100</v>
      </c>
      <c r="H39" s="968">
        <f t="shared" si="32"/>
        <v>8100</v>
      </c>
      <c r="I39" s="968">
        <f t="shared" si="32"/>
        <v>8100</v>
      </c>
      <c r="J39" s="968">
        <f t="shared" si="32"/>
        <v>8100</v>
      </c>
      <c r="K39" s="968">
        <f t="shared" si="32"/>
        <v>8100</v>
      </c>
      <c r="L39" s="968">
        <f t="shared" si="32"/>
        <v>8100</v>
      </c>
      <c r="M39" s="968">
        <f t="shared" si="32"/>
        <v>8100</v>
      </c>
      <c r="N39" s="968">
        <f t="shared" si="32"/>
        <v>8100</v>
      </c>
      <c r="O39" s="968">
        <f t="shared" si="32"/>
        <v>8100</v>
      </c>
      <c r="P39" s="968">
        <f t="shared" si="32"/>
        <v>8100</v>
      </c>
      <c r="Q39" s="968">
        <f t="shared" si="32"/>
        <v>8100</v>
      </c>
      <c r="R39" s="968">
        <f t="shared" si="12"/>
        <v>8100</v>
      </c>
      <c r="T39" s="968">
        <f t="shared" si="13"/>
        <v>0</v>
      </c>
      <c r="U39" s="968">
        <f t="shared" si="7"/>
        <v>0</v>
      </c>
      <c r="V39" s="968">
        <f t="shared" si="7"/>
        <v>10000</v>
      </c>
      <c r="W39" s="968">
        <f t="shared" si="7"/>
        <v>10000</v>
      </c>
      <c r="X39" s="968">
        <f t="shared" si="7"/>
        <v>10000</v>
      </c>
      <c r="Y39" s="968">
        <f t="shared" si="7"/>
        <v>10000</v>
      </c>
      <c r="Z39" s="968">
        <f t="shared" si="7"/>
        <v>10000</v>
      </c>
      <c r="AA39" s="968">
        <f t="shared" si="7"/>
        <v>10000</v>
      </c>
      <c r="AB39" s="968">
        <f t="shared" si="7"/>
        <v>0</v>
      </c>
      <c r="AC39" s="968">
        <f t="shared" si="7"/>
        <v>0</v>
      </c>
      <c r="AD39" s="968">
        <f t="shared" si="7"/>
        <v>0</v>
      </c>
      <c r="AE39" s="968">
        <f t="shared" si="7"/>
        <v>6500</v>
      </c>
      <c r="AF39" s="968">
        <f t="shared" ref="U39:AF39" si="33">IFERROR(AF58/AF20,0)</f>
        <v>10330.276577849274</v>
      </c>
      <c r="AH39" s="968"/>
      <c r="AJ39" s="968"/>
      <c r="AL39" s="960">
        <f t="shared" si="9"/>
        <v>-2230.276577849274</v>
      </c>
      <c r="AM39" s="825">
        <f t="shared" si="10"/>
        <v>-0.21589708281688713</v>
      </c>
    </row>
    <row r="40" spans="2:40" ht="15" outlineLevel="1">
      <c r="B40" s="965">
        <v>15</v>
      </c>
      <c r="C40" s="966" t="s">
        <v>175</v>
      </c>
      <c r="D40" s="967" t="s">
        <v>552</v>
      </c>
      <c r="E40" s="551"/>
      <c r="F40" s="968">
        <f t="shared" si="32"/>
        <v>8100</v>
      </c>
      <c r="G40" s="968">
        <f t="shared" si="32"/>
        <v>8100</v>
      </c>
      <c r="H40" s="968">
        <f t="shared" si="32"/>
        <v>8100</v>
      </c>
      <c r="I40" s="968">
        <f t="shared" si="32"/>
        <v>8100</v>
      </c>
      <c r="J40" s="968">
        <f t="shared" si="32"/>
        <v>8100</v>
      </c>
      <c r="K40" s="968">
        <f t="shared" si="32"/>
        <v>8100</v>
      </c>
      <c r="L40" s="968">
        <f t="shared" si="32"/>
        <v>8100</v>
      </c>
      <c r="M40" s="968">
        <f t="shared" si="32"/>
        <v>8100</v>
      </c>
      <c r="N40" s="968">
        <f t="shared" si="32"/>
        <v>8100</v>
      </c>
      <c r="O40" s="968">
        <f t="shared" si="32"/>
        <v>8100</v>
      </c>
      <c r="P40" s="968">
        <f t="shared" si="32"/>
        <v>8100</v>
      </c>
      <c r="Q40" s="968">
        <f t="shared" si="32"/>
        <v>8100</v>
      </c>
      <c r="R40" s="968">
        <f t="shared" si="12"/>
        <v>8100</v>
      </c>
      <c r="T40" s="968">
        <f t="shared" si="13"/>
        <v>0</v>
      </c>
      <c r="U40" s="968">
        <f t="shared" si="7"/>
        <v>0</v>
      </c>
      <c r="V40" s="968">
        <f t="shared" si="7"/>
        <v>0</v>
      </c>
      <c r="W40" s="968">
        <f t="shared" si="7"/>
        <v>2037</v>
      </c>
      <c r="X40" s="968">
        <f t="shared" si="7"/>
        <v>0</v>
      </c>
      <c r="Y40" s="968">
        <f t="shared" si="7"/>
        <v>0</v>
      </c>
      <c r="Z40" s="968">
        <f t="shared" si="7"/>
        <v>0</v>
      </c>
      <c r="AA40" s="968">
        <f>IFERROR(AA59/AA21,0)</f>
        <v>0</v>
      </c>
      <c r="AB40" s="968">
        <f t="shared" si="7"/>
        <v>0</v>
      </c>
      <c r="AC40" s="968">
        <f t="shared" si="7"/>
        <v>0</v>
      </c>
      <c r="AD40" s="968">
        <f t="shared" si="7"/>
        <v>0</v>
      </c>
      <c r="AE40" s="968">
        <f t="shared" si="7"/>
        <v>0</v>
      </c>
      <c r="AF40" s="968">
        <f t="shared" ref="U40:AF40" si="34">IFERROR(AF59/AF21,0)</f>
        <v>44493.527668609117</v>
      </c>
      <c r="AH40" s="968"/>
      <c r="AJ40" s="968"/>
      <c r="AL40" s="960">
        <f t="shared" si="9"/>
        <v>-36393.527668609117</v>
      </c>
      <c r="AM40" s="825">
        <f t="shared" si="10"/>
        <v>-0.81795104986214262</v>
      </c>
    </row>
    <row r="41" spans="2:40" outlineLevel="1">
      <c r="B41" s="173"/>
      <c r="C41" s="174" t="s">
        <v>562</v>
      </c>
      <c r="D41" s="963"/>
      <c r="E41" s="176"/>
      <c r="F41" s="970">
        <f>F60/F22</f>
        <v>14672.727272727272</v>
      </c>
      <c r="G41" s="970">
        <f t="shared" ref="G41:Q41" si="35">G60/G22</f>
        <v>14672.727272727272</v>
      </c>
      <c r="H41" s="970">
        <f t="shared" si="35"/>
        <v>14672.727272727272</v>
      </c>
      <c r="I41" s="970">
        <f t="shared" si="35"/>
        <v>14671.875</v>
      </c>
      <c r="J41" s="970">
        <f t="shared" si="35"/>
        <v>14671.875</v>
      </c>
      <c r="K41" s="970">
        <f t="shared" si="35"/>
        <v>14671.875</v>
      </c>
      <c r="L41" s="970">
        <f t="shared" si="35"/>
        <v>14671.875</v>
      </c>
      <c r="M41" s="970">
        <f t="shared" si="35"/>
        <v>14671.875</v>
      </c>
      <c r="N41" s="970">
        <f t="shared" si="35"/>
        <v>14671.875</v>
      </c>
      <c r="O41" s="970">
        <f t="shared" si="35"/>
        <v>11850</v>
      </c>
      <c r="P41" s="970">
        <f t="shared" si="35"/>
        <v>11850</v>
      </c>
      <c r="Q41" s="970">
        <f t="shared" si="35"/>
        <v>11850</v>
      </c>
      <c r="R41" s="970">
        <f t="shared" si="12"/>
        <v>13966.619318181818</v>
      </c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176"/>
      <c r="AH41" s="176"/>
      <c r="AJ41" s="176"/>
      <c r="AL41" s="176">
        <f t="shared" si="9"/>
        <v>13966.619318181818</v>
      </c>
      <c r="AM41" s="964">
        <f t="shared" si="10"/>
        <v>0</v>
      </c>
    </row>
    <row r="42" spans="2:40">
      <c r="B42" s="87"/>
      <c r="C42" s="88"/>
      <c r="D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</row>
    <row r="43" spans="2:40">
      <c r="B43" s="5" t="s">
        <v>563</v>
      </c>
      <c r="R43" s="96"/>
      <c r="AF43" s="96"/>
      <c r="AH43" s="96"/>
      <c r="AJ43" s="96"/>
      <c r="AL43" s="96"/>
      <c r="AM43" s="96"/>
    </row>
    <row r="44" spans="2:40" ht="25.5" customHeight="1">
      <c r="B44" s="197" t="s">
        <v>36</v>
      </c>
      <c r="C44" s="197" t="s">
        <v>524</v>
      </c>
      <c r="D44" s="197" t="s">
        <v>257</v>
      </c>
      <c r="E44" s="124" t="s">
        <v>525</v>
      </c>
      <c r="F44" s="124" t="s">
        <v>149</v>
      </c>
      <c r="G44" s="124" t="s">
        <v>150</v>
      </c>
      <c r="H44" s="124" t="s">
        <v>151</v>
      </c>
      <c r="I44" s="124" t="s">
        <v>152</v>
      </c>
      <c r="J44" s="124" t="s">
        <v>153</v>
      </c>
      <c r="K44" s="124" t="s">
        <v>154</v>
      </c>
      <c r="L44" s="124" t="s">
        <v>155</v>
      </c>
      <c r="M44" s="124" t="s">
        <v>156</v>
      </c>
      <c r="N44" s="124" t="s">
        <v>157</v>
      </c>
      <c r="O44" s="124" t="s">
        <v>158</v>
      </c>
      <c r="P44" s="124" t="s">
        <v>159</v>
      </c>
      <c r="Q44" s="124" t="s">
        <v>160</v>
      </c>
      <c r="R44" s="124" t="s">
        <v>2150</v>
      </c>
      <c r="S44" s="11"/>
      <c r="T44" s="1411" t="s">
        <v>149</v>
      </c>
      <c r="U44" s="1411" t="s">
        <v>150</v>
      </c>
      <c r="V44" s="1411" t="s">
        <v>151</v>
      </c>
      <c r="W44" s="1411" t="s">
        <v>152</v>
      </c>
      <c r="X44" s="1411" t="s">
        <v>153</v>
      </c>
      <c r="Y44" s="1411" t="s">
        <v>154</v>
      </c>
      <c r="Z44" s="1411" t="s">
        <v>155</v>
      </c>
      <c r="AA44" s="1411" t="s">
        <v>156</v>
      </c>
      <c r="AB44" s="1411" t="s">
        <v>157</v>
      </c>
      <c r="AC44" s="1411" t="s">
        <v>158</v>
      </c>
      <c r="AD44" s="1411" t="s">
        <v>159</v>
      </c>
      <c r="AE44" s="1411" t="s">
        <v>160</v>
      </c>
      <c r="AF44" s="749" t="s">
        <v>148</v>
      </c>
      <c r="AG44" s="11"/>
      <c r="AH44" s="749" t="s">
        <v>526</v>
      </c>
      <c r="AI44" s="11"/>
      <c r="AJ44" s="749" t="s">
        <v>527</v>
      </c>
      <c r="AK44" s="11"/>
      <c r="AL44" s="757" t="s">
        <v>528</v>
      </c>
      <c r="AM44" s="758" t="s">
        <v>529</v>
      </c>
    </row>
    <row r="45" spans="2:40">
      <c r="B45" s="137">
        <v>1</v>
      </c>
      <c r="C45" s="138" t="s">
        <v>530</v>
      </c>
      <c r="D45" s="139" t="s">
        <v>564</v>
      </c>
      <c r="E45" s="168"/>
      <c r="F45" s="168">
        <f t="shared" ref="F45:K45" si="36">F7*F26</f>
        <v>6986250000</v>
      </c>
      <c r="G45" s="168">
        <f t="shared" si="36"/>
        <v>5433750000</v>
      </c>
      <c r="H45" s="168">
        <f t="shared" si="36"/>
        <v>7762500000</v>
      </c>
      <c r="I45" s="168">
        <f t="shared" si="36"/>
        <v>9675000000</v>
      </c>
      <c r="J45" s="168">
        <f t="shared" si="36"/>
        <v>9675000000</v>
      </c>
      <c r="K45" s="168">
        <f t="shared" si="36"/>
        <v>9675000000</v>
      </c>
      <c r="L45" s="168">
        <f t="shared" ref="L45:Q45" si="37">L7*L26</f>
        <v>9675000000</v>
      </c>
      <c r="M45" s="168">
        <f t="shared" ref="M45:M53" si="38">M7*M26</f>
        <v>9675000000</v>
      </c>
      <c r="N45" s="168">
        <f t="shared" si="37"/>
        <v>9675000000</v>
      </c>
      <c r="O45" s="168">
        <f t="shared" si="37"/>
        <v>0</v>
      </c>
      <c r="P45" s="168">
        <f t="shared" si="37"/>
        <v>0</v>
      </c>
      <c r="Q45" s="168">
        <f t="shared" si="37"/>
        <v>0</v>
      </c>
      <c r="R45" s="971">
        <f>SUM(F45:Q45)</f>
        <v>78232500000</v>
      </c>
      <c r="T45" s="168">
        <f>1694108524+7010684</f>
        <v>1701119208</v>
      </c>
      <c r="U45" s="168">
        <f>4688625112+87558560</f>
        <v>4776183672</v>
      </c>
      <c r="V45" s="168">
        <f>10039243858-109919970</f>
        <v>9929323888</v>
      </c>
      <c r="W45" s="168">
        <f>9740096000-4651119</f>
        <v>9735444881</v>
      </c>
      <c r="X45" s="168">
        <v>10632866005</v>
      </c>
      <c r="Y45" s="168">
        <v>4458944080</v>
      </c>
      <c r="Z45" s="168"/>
      <c r="AA45" s="168"/>
      <c r="AB45" s="168"/>
      <c r="AC45" s="1462">
        <v>10706205000</v>
      </c>
      <c r="AD45" s="1462">
        <v>4498200000</v>
      </c>
      <c r="AE45" s="1462">
        <v>5294940000</v>
      </c>
      <c r="AF45" s="971">
        <f>SUM(T45:AE45)</f>
        <v>61733226734</v>
      </c>
      <c r="AH45" s="971"/>
      <c r="AJ45" s="971"/>
      <c r="AL45" s="168">
        <f t="shared" ref="AL45:AL60" si="39">IFERROR(R45-AF45,0)</f>
        <v>16499273266</v>
      </c>
      <c r="AM45" s="825">
        <f t="shared" ref="AM45:AM60" si="40">IFERROR((R45/AF45)-1,0)</f>
        <v>0.26726730707100566</v>
      </c>
    </row>
    <row r="46" spans="2:40" ht="25.5">
      <c r="B46" s="137">
        <v>2</v>
      </c>
      <c r="C46" s="138" t="s">
        <v>532</v>
      </c>
      <c r="D46" s="139" t="s">
        <v>564</v>
      </c>
      <c r="E46" s="168"/>
      <c r="F46" s="168">
        <f t="shared" ref="F46:K46" si="41">F8*F27</f>
        <v>0</v>
      </c>
      <c r="G46" s="168">
        <f t="shared" si="41"/>
        <v>0</v>
      </c>
      <c r="H46" s="168">
        <f t="shared" si="41"/>
        <v>0</v>
      </c>
      <c r="I46" s="168">
        <f t="shared" si="41"/>
        <v>0</v>
      </c>
      <c r="J46" s="168">
        <f t="shared" si="41"/>
        <v>0</v>
      </c>
      <c r="K46" s="168">
        <f t="shared" si="41"/>
        <v>0</v>
      </c>
      <c r="L46" s="168">
        <f t="shared" ref="L46:L53" si="42">L8*L27</f>
        <v>0</v>
      </c>
      <c r="M46" s="168">
        <f t="shared" si="38"/>
        <v>0</v>
      </c>
      <c r="N46" s="168">
        <f t="shared" ref="N46:Q53" si="43">N8*N27</f>
        <v>0</v>
      </c>
      <c r="O46" s="168">
        <f t="shared" si="43"/>
        <v>0</v>
      </c>
      <c r="P46" s="168">
        <f t="shared" si="43"/>
        <v>0</v>
      </c>
      <c r="Q46" s="168">
        <f t="shared" si="43"/>
        <v>0</v>
      </c>
      <c r="R46" s="971">
        <f t="shared" ref="R46:R59" si="44">SUM(F46:Q46)</f>
        <v>0</v>
      </c>
      <c r="T46" s="168"/>
      <c r="U46" s="168"/>
      <c r="V46" s="168"/>
      <c r="W46" s="168"/>
      <c r="X46" s="168"/>
      <c r="Y46" s="168">
        <v>9257931690</v>
      </c>
      <c r="Z46" s="168">
        <v>17408694963</v>
      </c>
      <c r="AA46" s="168">
        <f>16327675670-25082920</f>
        <v>16302592750</v>
      </c>
      <c r="AB46" s="168">
        <f>12966349000+19034856</f>
        <v>12985383856</v>
      </c>
      <c r="AC46" s="168"/>
      <c r="AD46" s="168"/>
      <c r="AE46" s="168"/>
      <c r="AF46" s="971">
        <f t="shared" ref="AF46:AF52" si="45">SUM(T46:AE46)</f>
        <v>55954603259</v>
      </c>
      <c r="AH46" s="971"/>
      <c r="AJ46" s="971"/>
      <c r="AL46" s="168">
        <f t="shared" si="39"/>
        <v>-55954603259</v>
      </c>
      <c r="AM46" s="825">
        <f t="shared" si="40"/>
        <v>-1</v>
      </c>
    </row>
    <row r="47" spans="2:40">
      <c r="B47" s="137">
        <v>3</v>
      </c>
      <c r="C47" s="138" t="s">
        <v>533</v>
      </c>
      <c r="D47" s="139" t="s">
        <v>564</v>
      </c>
      <c r="E47" s="168"/>
      <c r="F47" s="168">
        <f t="shared" ref="F47:K47" si="46">F9*F28</f>
        <v>0</v>
      </c>
      <c r="G47" s="168">
        <f t="shared" si="46"/>
        <v>0</v>
      </c>
      <c r="H47" s="168">
        <f t="shared" si="46"/>
        <v>0</v>
      </c>
      <c r="I47" s="168">
        <f t="shared" si="46"/>
        <v>0</v>
      </c>
      <c r="J47" s="168">
        <f t="shared" si="46"/>
        <v>0</v>
      </c>
      <c r="K47" s="168">
        <f t="shared" si="46"/>
        <v>0</v>
      </c>
      <c r="L47" s="168">
        <f t="shared" si="42"/>
        <v>0</v>
      </c>
      <c r="M47" s="168">
        <f t="shared" si="38"/>
        <v>0</v>
      </c>
      <c r="N47" s="168">
        <f t="shared" si="43"/>
        <v>0</v>
      </c>
      <c r="O47" s="168">
        <f t="shared" si="43"/>
        <v>0</v>
      </c>
      <c r="P47" s="168">
        <f t="shared" si="43"/>
        <v>0</v>
      </c>
      <c r="Q47" s="168">
        <f t="shared" si="43"/>
        <v>0</v>
      </c>
      <c r="R47" s="971">
        <f t="shared" si="44"/>
        <v>0</v>
      </c>
      <c r="T47" s="168"/>
      <c r="U47" s="168"/>
      <c r="V47" s="168"/>
      <c r="W47" s="168"/>
      <c r="X47" s="168">
        <v>1488403050</v>
      </c>
      <c r="Y47" s="168">
        <v>950657925</v>
      </c>
      <c r="Z47" s="168"/>
      <c r="AA47" s="168"/>
      <c r="AB47" s="168"/>
      <c r="AC47" s="168"/>
      <c r="AD47" s="168"/>
      <c r="AE47" s="168"/>
      <c r="AF47" s="971">
        <f t="shared" si="45"/>
        <v>2439060975</v>
      </c>
      <c r="AH47" s="971"/>
      <c r="AJ47" s="971"/>
      <c r="AL47" s="168">
        <f t="shared" si="39"/>
        <v>-2439060975</v>
      </c>
      <c r="AM47" s="825">
        <f t="shared" si="40"/>
        <v>-1</v>
      </c>
    </row>
    <row r="48" spans="2:40">
      <c r="B48" s="137">
        <v>4</v>
      </c>
      <c r="C48" s="138" t="s">
        <v>534</v>
      </c>
      <c r="D48" s="139" t="s">
        <v>564</v>
      </c>
      <c r="E48" s="168"/>
      <c r="F48" s="168">
        <f t="shared" ref="F48:K48" si="47">F10*F29</f>
        <v>0</v>
      </c>
      <c r="G48" s="168">
        <f t="shared" si="47"/>
        <v>0</v>
      </c>
      <c r="H48" s="168">
        <f t="shared" si="47"/>
        <v>0</v>
      </c>
      <c r="I48" s="168">
        <f t="shared" si="47"/>
        <v>0</v>
      </c>
      <c r="J48" s="168">
        <f t="shared" si="47"/>
        <v>0</v>
      </c>
      <c r="K48" s="168">
        <f t="shared" si="47"/>
        <v>0</v>
      </c>
      <c r="L48" s="168">
        <f t="shared" si="42"/>
        <v>0</v>
      </c>
      <c r="M48" s="168">
        <f t="shared" si="38"/>
        <v>0</v>
      </c>
      <c r="N48" s="168">
        <f t="shared" si="43"/>
        <v>0</v>
      </c>
      <c r="O48" s="168">
        <f t="shared" si="43"/>
        <v>0</v>
      </c>
      <c r="P48" s="168">
        <f t="shared" si="43"/>
        <v>0</v>
      </c>
      <c r="Q48" s="168">
        <f t="shared" si="43"/>
        <v>0</v>
      </c>
      <c r="R48" s="971">
        <f t="shared" si="44"/>
        <v>0</v>
      </c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971">
        <f t="shared" si="45"/>
        <v>0</v>
      </c>
      <c r="AH48" s="971"/>
      <c r="AJ48" s="971"/>
      <c r="AL48" s="168">
        <f t="shared" si="39"/>
        <v>0</v>
      </c>
      <c r="AM48" s="825">
        <f t="shared" si="40"/>
        <v>0</v>
      </c>
    </row>
    <row r="49" spans="2:39">
      <c r="B49" s="137">
        <v>5</v>
      </c>
      <c r="C49" s="138" t="s">
        <v>535</v>
      </c>
      <c r="D49" s="139" t="s">
        <v>564</v>
      </c>
      <c r="E49" s="168"/>
      <c r="F49" s="168">
        <f t="shared" ref="F49:K49" si="48">F11*F30</f>
        <v>243000000</v>
      </c>
      <c r="G49" s="168">
        <f t="shared" si="48"/>
        <v>189000000</v>
      </c>
      <c r="H49" s="168">
        <f t="shared" si="48"/>
        <v>270000000</v>
      </c>
      <c r="I49" s="168">
        <f t="shared" si="48"/>
        <v>337500000</v>
      </c>
      <c r="J49" s="168">
        <f t="shared" si="48"/>
        <v>337500000</v>
      </c>
      <c r="K49" s="168">
        <f t="shared" si="48"/>
        <v>337500000</v>
      </c>
      <c r="L49" s="168">
        <f t="shared" si="42"/>
        <v>337500000</v>
      </c>
      <c r="M49" s="168">
        <f t="shared" si="38"/>
        <v>337500000</v>
      </c>
      <c r="N49" s="168">
        <f t="shared" si="43"/>
        <v>337500000</v>
      </c>
      <c r="O49" s="168">
        <f t="shared" si="43"/>
        <v>351000000</v>
      </c>
      <c r="P49" s="168">
        <f t="shared" si="43"/>
        <v>351000000</v>
      </c>
      <c r="Q49" s="168">
        <f t="shared" si="43"/>
        <v>351000000</v>
      </c>
      <c r="R49" s="971">
        <f t="shared" si="44"/>
        <v>3780000000</v>
      </c>
      <c r="T49" s="168">
        <v>81890828</v>
      </c>
      <c r="U49" s="168">
        <v>93637568</v>
      </c>
      <c r="V49" s="168">
        <v>204518912</v>
      </c>
      <c r="W49" s="168">
        <v>132980725</v>
      </c>
      <c r="X49" s="168">
        <v>163641350</v>
      </c>
      <c r="Y49" s="168">
        <v>165085275</v>
      </c>
      <c r="Z49" s="168">
        <v>108065230</v>
      </c>
      <c r="AA49" s="168"/>
      <c r="AB49" s="168"/>
      <c r="AC49" s="168"/>
      <c r="AD49" s="1462">
        <v>67729500</v>
      </c>
      <c r="AE49" s="1462">
        <v>179104500</v>
      </c>
      <c r="AF49" s="971">
        <f t="shared" si="45"/>
        <v>1196653888</v>
      </c>
      <c r="AH49" s="971"/>
      <c r="AJ49" s="971"/>
      <c r="AL49" s="168">
        <f t="shared" si="39"/>
        <v>2583346112</v>
      </c>
      <c r="AM49" s="825">
        <f t="shared" si="40"/>
        <v>2.1588081047541792</v>
      </c>
    </row>
    <row r="50" spans="2:39">
      <c r="B50" s="137">
        <v>6</v>
      </c>
      <c r="C50" s="138" t="s">
        <v>536</v>
      </c>
      <c r="D50" s="139" t="s">
        <v>564</v>
      </c>
      <c r="E50" s="168"/>
      <c r="F50" s="168">
        <f t="shared" ref="F50:K50" si="49">F12*F31</f>
        <v>0</v>
      </c>
      <c r="G50" s="168">
        <f t="shared" si="49"/>
        <v>0</v>
      </c>
      <c r="H50" s="168">
        <f t="shared" si="49"/>
        <v>0</v>
      </c>
      <c r="I50" s="168">
        <f t="shared" si="49"/>
        <v>0</v>
      </c>
      <c r="J50" s="168">
        <f t="shared" si="49"/>
        <v>0</v>
      </c>
      <c r="K50" s="168">
        <f t="shared" si="49"/>
        <v>0</v>
      </c>
      <c r="L50" s="168">
        <f t="shared" si="42"/>
        <v>0</v>
      </c>
      <c r="M50" s="168">
        <f t="shared" si="38"/>
        <v>0</v>
      </c>
      <c r="N50" s="168">
        <f t="shared" si="43"/>
        <v>0</v>
      </c>
      <c r="O50" s="168">
        <f t="shared" si="43"/>
        <v>0</v>
      </c>
      <c r="P50" s="168">
        <f t="shared" si="43"/>
        <v>0</v>
      </c>
      <c r="Q50" s="168">
        <f t="shared" si="43"/>
        <v>0</v>
      </c>
      <c r="R50" s="971">
        <f t="shared" si="44"/>
        <v>0</v>
      </c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971">
        <f t="shared" si="45"/>
        <v>0</v>
      </c>
      <c r="AH50" s="971"/>
      <c r="AJ50" s="971"/>
      <c r="AL50" s="168">
        <f t="shared" si="39"/>
        <v>0</v>
      </c>
      <c r="AM50" s="825">
        <f t="shared" si="40"/>
        <v>0</v>
      </c>
    </row>
    <row r="51" spans="2:39">
      <c r="B51" s="137">
        <v>7</v>
      </c>
      <c r="C51" s="138" t="s">
        <v>537</v>
      </c>
      <c r="D51" s="139" t="s">
        <v>564</v>
      </c>
      <c r="E51" s="168"/>
      <c r="F51" s="168">
        <f t="shared" ref="F51:K51" si="50">F13*F32</f>
        <v>135000000</v>
      </c>
      <c r="G51" s="168">
        <f t="shared" si="50"/>
        <v>105000000</v>
      </c>
      <c r="H51" s="168">
        <f t="shared" si="50"/>
        <v>150000000</v>
      </c>
      <c r="I51" s="168">
        <f t="shared" si="50"/>
        <v>180000000</v>
      </c>
      <c r="J51" s="168">
        <f t="shared" si="50"/>
        <v>180000000</v>
      </c>
      <c r="K51" s="168">
        <f t="shared" si="50"/>
        <v>180000000</v>
      </c>
      <c r="L51" s="168">
        <f t="shared" si="42"/>
        <v>180000000</v>
      </c>
      <c r="M51" s="168">
        <f t="shared" si="38"/>
        <v>180000000</v>
      </c>
      <c r="N51" s="168">
        <f t="shared" si="43"/>
        <v>180000000</v>
      </c>
      <c r="O51" s="168">
        <f t="shared" si="43"/>
        <v>187200000</v>
      </c>
      <c r="P51" s="168">
        <f t="shared" si="43"/>
        <v>187200000</v>
      </c>
      <c r="Q51" s="168">
        <f t="shared" si="43"/>
        <v>187200000</v>
      </c>
      <c r="R51" s="971">
        <f t="shared" si="44"/>
        <v>2031600000</v>
      </c>
      <c r="T51" s="168">
        <v>36450700</v>
      </c>
      <c r="U51" s="168">
        <v>96003038</v>
      </c>
      <c r="V51" s="168">
        <v>140393960</v>
      </c>
      <c r="W51" s="168">
        <v>154688975</v>
      </c>
      <c r="X51" s="168">
        <v>225146950</v>
      </c>
      <c r="Y51" s="168">
        <v>240408350</v>
      </c>
      <c r="Z51" s="168">
        <v>356031194</v>
      </c>
      <c r="AA51" s="168">
        <v>319666810</v>
      </c>
      <c r="AB51" s="168">
        <v>263394820</v>
      </c>
      <c r="AC51" s="1462">
        <v>249648000</v>
      </c>
      <c r="AD51" s="1462">
        <v>126156000</v>
      </c>
      <c r="AE51" s="1462">
        <v>129408000</v>
      </c>
      <c r="AF51" s="971">
        <f t="shared" si="45"/>
        <v>2337396797</v>
      </c>
      <c r="AH51" s="971"/>
      <c r="AJ51" s="971"/>
      <c r="AL51" s="168">
        <f t="shared" si="39"/>
        <v>-305796797</v>
      </c>
      <c r="AM51" s="825">
        <f t="shared" si="40"/>
        <v>-0.13082793533065662</v>
      </c>
    </row>
    <row r="52" spans="2:39">
      <c r="B52" s="137">
        <v>8</v>
      </c>
      <c r="C52" s="138" t="s">
        <v>538</v>
      </c>
      <c r="D52" s="139" t="s">
        <v>564</v>
      </c>
      <c r="E52" s="168"/>
      <c r="F52" s="168">
        <f t="shared" ref="F52:K52" si="51">F14*F33</f>
        <v>189000000</v>
      </c>
      <c r="G52" s="168">
        <f t="shared" si="51"/>
        <v>147000000</v>
      </c>
      <c r="H52" s="168">
        <f t="shared" si="51"/>
        <v>210000000</v>
      </c>
      <c r="I52" s="168">
        <f t="shared" si="51"/>
        <v>270000000</v>
      </c>
      <c r="J52" s="168">
        <f t="shared" si="51"/>
        <v>270000000</v>
      </c>
      <c r="K52" s="168">
        <f t="shared" si="51"/>
        <v>270000000</v>
      </c>
      <c r="L52" s="168">
        <f t="shared" si="42"/>
        <v>270000000</v>
      </c>
      <c r="M52" s="168">
        <f t="shared" si="38"/>
        <v>270000000</v>
      </c>
      <c r="N52" s="168">
        <f t="shared" si="43"/>
        <v>270000000</v>
      </c>
      <c r="O52" s="168">
        <f t="shared" si="43"/>
        <v>280800000</v>
      </c>
      <c r="P52" s="168">
        <f t="shared" si="43"/>
        <v>280800000</v>
      </c>
      <c r="Q52" s="168">
        <f t="shared" si="43"/>
        <v>280800000</v>
      </c>
      <c r="R52" s="971">
        <f t="shared" si="44"/>
        <v>3008400000</v>
      </c>
      <c r="T52" s="168">
        <v>57859608</v>
      </c>
      <c r="U52" s="168">
        <v>78235730</v>
      </c>
      <c r="V52" s="168">
        <v>119610942</v>
      </c>
      <c r="W52" s="168">
        <v>142589675</v>
      </c>
      <c r="X52" s="168">
        <v>142555925</v>
      </c>
      <c r="Y52" s="168">
        <v>202406625</v>
      </c>
      <c r="Z52" s="168">
        <v>435451071</v>
      </c>
      <c r="AA52" s="168">
        <v>338472350</v>
      </c>
      <c r="AB52" s="168">
        <v>244056250</v>
      </c>
      <c r="AC52" s="1462">
        <v>227160000</v>
      </c>
      <c r="AD52" s="1462">
        <v>92880000</v>
      </c>
      <c r="AE52" s="1462">
        <v>136092000</v>
      </c>
      <c r="AF52" s="971">
        <f t="shared" si="45"/>
        <v>2217370176</v>
      </c>
      <c r="AH52" s="971"/>
      <c r="AJ52" s="971"/>
      <c r="AL52" s="168">
        <f t="shared" si="39"/>
        <v>791029824</v>
      </c>
      <c r="AM52" s="825">
        <f t="shared" si="40"/>
        <v>0.3567423394441831</v>
      </c>
    </row>
    <row r="53" spans="2:39">
      <c r="B53" s="137">
        <v>9</v>
      </c>
      <c r="C53" s="138" t="s">
        <v>539</v>
      </c>
      <c r="D53" s="139" t="s">
        <v>564</v>
      </c>
      <c r="E53" s="168"/>
      <c r="F53" s="168">
        <f t="shared" ref="F53:K53" si="52">F15*F34</f>
        <v>0</v>
      </c>
      <c r="G53" s="168">
        <f t="shared" si="52"/>
        <v>0</v>
      </c>
      <c r="H53" s="168">
        <f t="shared" si="52"/>
        <v>0</v>
      </c>
      <c r="I53" s="168">
        <f t="shared" si="52"/>
        <v>0</v>
      </c>
      <c r="J53" s="168">
        <f t="shared" si="52"/>
        <v>0</v>
      </c>
      <c r="K53" s="168">
        <f t="shared" si="52"/>
        <v>0</v>
      </c>
      <c r="L53" s="168">
        <f t="shared" si="42"/>
        <v>0</v>
      </c>
      <c r="M53" s="168">
        <f t="shared" si="38"/>
        <v>0</v>
      </c>
      <c r="N53" s="168">
        <f t="shared" si="43"/>
        <v>0</v>
      </c>
      <c r="O53" s="168">
        <f t="shared" si="43"/>
        <v>0</v>
      </c>
      <c r="P53" s="168">
        <f t="shared" si="43"/>
        <v>0</v>
      </c>
      <c r="Q53" s="168">
        <f t="shared" si="43"/>
        <v>0</v>
      </c>
      <c r="R53" s="971">
        <f>SUM(F53:Q53)</f>
        <v>0</v>
      </c>
      <c r="T53" s="168"/>
      <c r="U53" s="168"/>
      <c r="V53" s="168">
        <v>3770748604</v>
      </c>
      <c r="W53" s="168"/>
      <c r="X53" s="168"/>
      <c r="Y53" s="168"/>
      <c r="Z53" s="168"/>
      <c r="AA53" s="168"/>
      <c r="AB53" s="168"/>
      <c r="AC53" s="168"/>
      <c r="AD53" s="168"/>
      <c r="AE53" s="168"/>
      <c r="AF53" s="971">
        <f>SUM(T53:AE53)</f>
        <v>3770748604</v>
      </c>
      <c r="AH53" s="971"/>
      <c r="AJ53" s="971"/>
      <c r="AL53" s="168">
        <f t="shared" si="39"/>
        <v>-3770748604</v>
      </c>
      <c r="AM53" s="825">
        <f t="shared" si="40"/>
        <v>-1</v>
      </c>
    </row>
    <row r="54" spans="2:39">
      <c r="B54" s="137">
        <v>10</v>
      </c>
      <c r="C54" s="138" t="s">
        <v>540</v>
      </c>
      <c r="D54" s="139" t="s">
        <v>564</v>
      </c>
      <c r="E54" s="168"/>
      <c r="F54" s="168">
        <f t="shared" ref="F54:K54" si="53">F16*F35</f>
        <v>0</v>
      </c>
      <c r="G54" s="168">
        <f t="shared" si="53"/>
        <v>0</v>
      </c>
      <c r="H54" s="168">
        <f t="shared" si="53"/>
        <v>0</v>
      </c>
      <c r="I54" s="168">
        <f t="shared" si="53"/>
        <v>0</v>
      </c>
      <c r="J54" s="168">
        <f t="shared" si="53"/>
        <v>0</v>
      </c>
      <c r="K54" s="168">
        <f t="shared" si="53"/>
        <v>0</v>
      </c>
      <c r="L54" s="168">
        <f t="shared" ref="L54:Q54" si="54">L16*L35</f>
        <v>0</v>
      </c>
      <c r="M54" s="168">
        <f t="shared" si="54"/>
        <v>0</v>
      </c>
      <c r="N54" s="168">
        <f t="shared" si="54"/>
        <v>0</v>
      </c>
      <c r="O54" s="168">
        <f t="shared" si="54"/>
        <v>0</v>
      </c>
      <c r="P54" s="168">
        <f t="shared" si="54"/>
        <v>0</v>
      </c>
      <c r="Q54" s="168">
        <f t="shared" si="54"/>
        <v>0</v>
      </c>
      <c r="R54" s="971">
        <f>SUM(F54:Q54)</f>
        <v>0</v>
      </c>
      <c r="T54" s="168"/>
      <c r="U54" s="168">
        <v>1492435320</v>
      </c>
      <c r="V54" s="168"/>
      <c r="W54" s="168">
        <v>1496891080</v>
      </c>
      <c r="X54" s="168">
        <v>1514630180</v>
      </c>
      <c r="Y54" s="168">
        <v>1986849230</v>
      </c>
      <c r="Z54" s="168">
        <v>609154092</v>
      </c>
      <c r="AA54" s="168">
        <v>415845830</v>
      </c>
      <c r="AB54" s="168"/>
      <c r="AC54" s="168"/>
      <c r="AD54" s="1462">
        <v>278371000</v>
      </c>
      <c r="AE54" s="168"/>
      <c r="AF54" s="971">
        <f t="shared" ref="AF54:AF59" si="55">SUM(T54:AE54)</f>
        <v>7794176732</v>
      </c>
      <c r="AH54" s="971"/>
      <c r="AJ54" s="971"/>
      <c r="AL54" s="168">
        <f t="shared" si="39"/>
        <v>-7794176732</v>
      </c>
      <c r="AM54" s="825">
        <f t="shared" si="40"/>
        <v>-1</v>
      </c>
    </row>
    <row r="55" spans="2:39">
      <c r="B55" s="137">
        <v>11</v>
      </c>
      <c r="C55" s="138" t="s">
        <v>541</v>
      </c>
      <c r="D55" s="139" t="s">
        <v>564</v>
      </c>
      <c r="E55" s="168"/>
      <c r="F55" s="168">
        <f t="shared" ref="F55:K55" si="56">F17*F36</f>
        <v>0</v>
      </c>
      <c r="G55" s="168">
        <f t="shared" si="56"/>
        <v>0</v>
      </c>
      <c r="H55" s="168">
        <f t="shared" si="56"/>
        <v>0</v>
      </c>
      <c r="I55" s="168">
        <f t="shared" si="56"/>
        <v>0</v>
      </c>
      <c r="J55" s="168">
        <f t="shared" si="56"/>
        <v>0</v>
      </c>
      <c r="K55" s="168">
        <f t="shared" si="56"/>
        <v>0</v>
      </c>
      <c r="L55" s="168">
        <f t="shared" ref="L55:Q55" si="57">L17*L36</f>
        <v>0</v>
      </c>
      <c r="M55" s="168">
        <f t="shared" si="57"/>
        <v>0</v>
      </c>
      <c r="N55" s="168">
        <f t="shared" si="57"/>
        <v>0</v>
      </c>
      <c r="O55" s="168">
        <f t="shared" si="57"/>
        <v>0</v>
      </c>
      <c r="P55" s="168">
        <f t="shared" si="57"/>
        <v>0</v>
      </c>
      <c r="Q55" s="168">
        <f t="shared" si="57"/>
        <v>0</v>
      </c>
      <c r="R55" s="971">
        <f>SUM(F55:Q55)</f>
        <v>0</v>
      </c>
      <c r="T55" s="168"/>
      <c r="U55" s="168"/>
      <c r="V55" s="168"/>
      <c r="W55" s="168">
        <v>3688000</v>
      </c>
      <c r="X55" s="168">
        <v>1720000</v>
      </c>
      <c r="Y55" s="168"/>
      <c r="Z55" s="168"/>
      <c r="AA55" s="168"/>
      <c r="AB55" s="168">
        <v>26904000</v>
      </c>
      <c r="AC55" s="168"/>
      <c r="AD55" s="168"/>
      <c r="AE55" s="168"/>
      <c r="AF55" s="971">
        <f t="shared" si="55"/>
        <v>32312000</v>
      </c>
      <c r="AH55" s="971"/>
      <c r="AJ55" s="971"/>
      <c r="AL55" s="168">
        <f t="shared" si="39"/>
        <v>-32312000</v>
      </c>
      <c r="AM55" s="825">
        <f t="shared" si="40"/>
        <v>-1</v>
      </c>
    </row>
    <row r="56" spans="2:39">
      <c r="B56" s="137">
        <v>12</v>
      </c>
      <c r="C56" s="138" t="s">
        <v>542</v>
      </c>
      <c r="D56" s="139" t="s">
        <v>564</v>
      </c>
      <c r="E56" s="168"/>
      <c r="F56" s="168">
        <f t="shared" ref="F56:K56" si="58">F18*F37</f>
        <v>0</v>
      </c>
      <c r="G56" s="168">
        <f t="shared" si="58"/>
        <v>0</v>
      </c>
      <c r="H56" s="168">
        <f t="shared" si="58"/>
        <v>0</v>
      </c>
      <c r="I56" s="168">
        <f t="shared" si="58"/>
        <v>0</v>
      </c>
      <c r="J56" s="168">
        <f t="shared" si="58"/>
        <v>0</v>
      </c>
      <c r="K56" s="168">
        <f t="shared" si="58"/>
        <v>0</v>
      </c>
      <c r="L56" s="168">
        <f t="shared" ref="L56:Q56" si="59">L18*L37</f>
        <v>0</v>
      </c>
      <c r="M56" s="168">
        <f t="shared" si="59"/>
        <v>0</v>
      </c>
      <c r="N56" s="168">
        <f t="shared" si="59"/>
        <v>0</v>
      </c>
      <c r="O56" s="168">
        <f t="shared" si="59"/>
        <v>0</v>
      </c>
      <c r="P56" s="168">
        <f t="shared" si="59"/>
        <v>0</v>
      </c>
      <c r="Q56" s="168">
        <f t="shared" si="59"/>
        <v>0</v>
      </c>
      <c r="R56" s="971">
        <f t="shared" si="44"/>
        <v>0</v>
      </c>
      <c r="T56" s="168"/>
      <c r="U56" s="168"/>
      <c r="V56" s="168"/>
      <c r="W56" s="168">
        <v>7640000</v>
      </c>
      <c r="X56" s="168"/>
      <c r="Y56" s="168"/>
      <c r="Z56" s="168">
        <v>2392000</v>
      </c>
      <c r="AA56" s="168"/>
      <c r="AB56" s="168"/>
      <c r="AC56" s="1462">
        <v>41652000</v>
      </c>
      <c r="AD56" s="168"/>
      <c r="AE56" s="168"/>
      <c r="AF56" s="971">
        <f t="shared" si="55"/>
        <v>51684000</v>
      </c>
      <c r="AH56" s="971"/>
      <c r="AJ56" s="971"/>
      <c r="AL56" s="168">
        <f t="shared" si="39"/>
        <v>-51684000</v>
      </c>
      <c r="AM56" s="825">
        <f t="shared" si="40"/>
        <v>-1</v>
      </c>
    </row>
    <row r="57" spans="2:39">
      <c r="B57" s="137">
        <v>13</v>
      </c>
      <c r="C57" s="962" t="s">
        <v>543</v>
      </c>
      <c r="D57" s="139" t="s">
        <v>564</v>
      </c>
      <c r="E57" s="168"/>
      <c r="F57" s="168">
        <f t="shared" ref="F57:K57" si="60">F19*F38</f>
        <v>0</v>
      </c>
      <c r="G57" s="168">
        <f t="shared" si="60"/>
        <v>0</v>
      </c>
      <c r="H57" s="168">
        <f t="shared" si="60"/>
        <v>0</v>
      </c>
      <c r="I57" s="168">
        <f t="shared" si="60"/>
        <v>0</v>
      </c>
      <c r="J57" s="168">
        <f t="shared" si="60"/>
        <v>0</v>
      </c>
      <c r="K57" s="168">
        <f t="shared" si="60"/>
        <v>0</v>
      </c>
      <c r="L57" s="168">
        <f t="shared" ref="L57:Q59" si="61">L19*L38</f>
        <v>0</v>
      </c>
      <c r="M57" s="168">
        <f t="shared" si="61"/>
        <v>0</v>
      </c>
      <c r="N57" s="168">
        <f t="shared" si="61"/>
        <v>0</v>
      </c>
      <c r="O57" s="168">
        <f t="shared" si="61"/>
        <v>0</v>
      </c>
      <c r="P57" s="168">
        <f t="shared" si="61"/>
        <v>0</v>
      </c>
      <c r="Q57" s="168">
        <f t="shared" si="61"/>
        <v>0</v>
      </c>
      <c r="R57" s="971">
        <f t="shared" si="44"/>
        <v>0</v>
      </c>
      <c r="T57" s="168"/>
      <c r="U57" s="168"/>
      <c r="V57" s="168"/>
      <c r="W57" s="168"/>
      <c r="X57" s="168">
        <v>52300000</v>
      </c>
      <c r="Y57" s="168"/>
      <c r="Z57" s="168">
        <v>40064000</v>
      </c>
      <c r="AA57" s="168">
        <v>40888000</v>
      </c>
      <c r="AB57" s="168">
        <v>21472000</v>
      </c>
      <c r="AC57" s="1462">
        <v>98722000</v>
      </c>
      <c r="AD57" s="1462">
        <v>35548500</v>
      </c>
      <c r="AE57" s="1462">
        <v>34580000</v>
      </c>
      <c r="AF57" s="971">
        <f t="shared" si="55"/>
        <v>323574500</v>
      </c>
      <c r="AH57" s="971"/>
      <c r="AJ57" s="971"/>
      <c r="AL57" s="168">
        <f t="shared" si="39"/>
        <v>-323574500</v>
      </c>
      <c r="AM57" s="825">
        <f t="shared" si="40"/>
        <v>-1</v>
      </c>
    </row>
    <row r="58" spans="2:39">
      <c r="B58" s="137">
        <v>14</v>
      </c>
      <c r="C58" s="138" t="s">
        <v>544</v>
      </c>
      <c r="D58" s="139" t="s">
        <v>564</v>
      </c>
      <c r="E58" s="168"/>
      <c r="F58" s="168">
        <f t="shared" ref="F58:K59" si="62">F20*F39</f>
        <v>72900000</v>
      </c>
      <c r="G58" s="168">
        <f t="shared" si="62"/>
        <v>56700000</v>
      </c>
      <c r="H58" s="168">
        <f t="shared" si="62"/>
        <v>81000000</v>
      </c>
      <c r="I58" s="168">
        <f t="shared" si="62"/>
        <v>101250000</v>
      </c>
      <c r="J58" s="168">
        <f t="shared" si="62"/>
        <v>101250000</v>
      </c>
      <c r="K58" s="168">
        <f t="shared" si="62"/>
        <v>101250000</v>
      </c>
      <c r="L58" s="168">
        <f t="shared" si="61"/>
        <v>101250000</v>
      </c>
      <c r="M58" s="168">
        <f t="shared" si="61"/>
        <v>101250000</v>
      </c>
      <c r="N58" s="168">
        <f t="shared" si="61"/>
        <v>101250000</v>
      </c>
      <c r="O58" s="168">
        <f t="shared" si="61"/>
        <v>105300000</v>
      </c>
      <c r="P58" s="168">
        <f t="shared" si="61"/>
        <v>105300000</v>
      </c>
      <c r="Q58" s="168">
        <f t="shared" si="61"/>
        <v>105300000</v>
      </c>
      <c r="R58" s="971">
        <f>SUM(F58:Q58)</f>
        <v>1134000000</v>
      </c>
      <c r="T58" s="168"/>
      <c r="U58" s="168"/>
      <c r="V58" s="168">
        <v>319300000</v>
      </c>
      <c r="W58" s="168">
        <v>308060000</v>
      </c>
      <c r="X58" s="168">
        <v>188180000</v>
      </c>
      <c r="Y58" s="168">
        <v>259000000</v>
      </c>
      <c r="Z58" s="168">
        <v>29800000</v>
      </c>
      <c r="AA58" s="168">
        <v>83670000</v>
      </c>
      <c r="AB58" s="168">
        <v>53256000</v>
      </c>
      <c r="AC58" s="168"/>
      <c r="AD58" s="168"/>
      <c r="AE58" s="1462">
        <v>23790000</v>
      </c>
      <c r="AF58" s="971">
        <f t="shared" si="55"/>
        <v>1265056000</v>
      </c>
      <c r="AH58" s="971"/>
      <c r="AJ58" s="971"/>
      <c r="AL58" s="168">
        <f t="shared" si="39"/>
        <v>-131056000</v>
      </c>
      <c r="AM58" s="825">
        <f t="shared" si="40"/>
        <v>-0.10359699491564012</v>
      </c>
    </row>
    <row r="59" spans="2:39">
      <c r="B59" s="137">
        <v>15</v>
      </c>
      <c r="C59" s="138" t="s">
        <v>175</v>
      </c>
      <c r="D59" s="139" t="s">
        <v>564</v>
      </c>
      <c r="E59" s="168"/>
      <c r="F59" s="168">
        <f t="shared" si="62"/>
        <v>0</v>
      </c>
      <c r="G59" s="168">
        <f t="shared" si="62"/>
        <v>0</v>
      </c>
      <c r="H59" s="168">
        <f t="shared" si="62"/>
        <v>0</v>
      </c>
      <c r="I59" s="168">
        <f t="shared" si="62"/>
        <v>0</v>
      </c>
      <c r="J59" s="168">
        <f t="shared" si="62"/>
        <v>0</v>
      </c>
      <c r="K59" s="168">
        <f t="shared" si="62"/>
        <v>0</v>
      </c>
      <c r="L59" s="168">
        <f t="shared" si="61"/>
        <v>0</v>
      </c>
      <c r="M59" s="168">
        <f t="shared" si="61"/>
        <v>0</v>
      </c>
      <c r="N59" s="168">
        <f t="shared" si="61"/>
        <v>0</v>
      </c>
      <c r="O59" s="168">
        <f t="shared" si="61"/>
        <v>0</v>
      </c>
      <c r="P59" s="168">
        <f t="shared" si="61"/>
        <v>0</v>
      </c>
      <c r="Q59" s="168">
        <f t="shared" si="61"/>
        <v>0</v>
      </c>
      <c r="R59" s="971">
        <f t="shared" si="44"/>
        <v>0</v>
      </c>
      <c r="T59" s="168"/>
      <c r="U59" s="168"/>
      <c r="V59" s="168"/>
      <c r="W59" s="168">
        <v>45093069</v>
      </c>
      <c r="X59" s="168">
        <v>421111977</v>
      </c>
      <c r="Y59" s="168">
        <v>94442992</v>
      </c>
      <c r="Z59" s="168">
        <v>365255184</v>
      </c>
      <c r="AA59" s="168">
        <v>59050000</v>
      </c>
      <c r="AB59" s="168"/>
      <c r="AC59" s="168"/>
      <c r="AD59" s="168"/>
      <c r="AE59" s="168"/>
      <c r="AF59" s="971">
        <f t="shared" si="55"/>
        <v>984953222</v>
      </c>
      <c r="AH59" s="971"/>
      <c r="AJ59" s="971"/>
      <c r="AL59" s="168">
        <f t="shared" si="39"/>
        <v>-984953222</v>
      </c>
      <c r="AM59" s="825">
        <f t="shared" si="40"/>
        <v>-1</v>
      </c>
    </row>
    <row r="60" spans="2:39" ht="12.4" customHeight="1">
      <c r="B60" s="173"/>
      <c r="C60" s="174" t="s">
        <v>480</v>
      </c>
      <c r="D60" s="963"/>
      <c r="E60" s="972">
        <f t="shared" ref="E60:Q60" si="63">SUM(E45:E59)</f>
        <v>0</v>
      </c>
      <c r="F60" s="972">
        <f>SUM(F45:F59)</f>
        <v>7626150000</v>
      </c>
      <c r="G60" s="972">
        <f t="shared" si="63"/>
        <v>5931450000</v>
      </c>
      <c r="H60" s="972">
        <f t="shared" si="63"/>
        <v>8473500000</v>
      </c>
      <c r="I60" s="972">
        <f t="shared" si="63"/>
        <v>10563750000</v>
      </c>
      <c r="J60" s="972">
        <f t="shared" si="63"/>
        <v>10563750000</v>
      </c>
      <c r="K60" s="972">
        <f t="shared" si="63"/>
        <v>10563750000</v>
      </c>
      <c r="L60" s="972">
        <f t="shared" si="63"/>
        <v>10563750000</v>
      </c>
      <c r="M60" s="972">
        <f t="shared" si="63"/>
        <v>10563750000</v>
      </c>
      <c r="N60" s="972">
        <f t="shared" si="63"/>
        <v>10563750000</v>
      </c>
      <c r="O60" s="972">
        <f t="shared" si="63"/>
        <v>924300000</v>
      </c>
      <c r="P60" s="972">
        <f t="shared" si="63"/>
        <v>924300000</v>
      </c>
      <c r="Q60" s="972">
        <f t="shared" si="63"/>
        <v>924300000</v>
      </c>
      <c r="R60" s="972">
        <f>SUM(F60:Q60)</f>
        <v>88186500000</v>
      </c>
      <c r="T60" s="972">
        <f>SUM(T45:T59)</f>
        <v>1877320344</v>
      </c>
      <c r="U60" s="972">
        <f t="shared" ref="U60:AE60" si="64">SUM(U45:U59)</f>
        <v>6536495328</v>
      </c>
      <c r="V60" s="972">
        <f>SUM(V45:V59)</f>
        <v>14483896306</v>
      </c>
      <c r="W60" s="972">
        <f>SUM(W45:W59)</f>
        <v>12027076405</v>
      </c>
      <c r="X60" s="972">
        <f t="shared" si="64"/>
        <v>14830555437</v>
      </c>
      <c r="Y60" s="972">
        <f t="shared" si="64"/>
        <v>17615726167</v>
      </c>
      <c r="Z60" s="972">
        <f t="shared" si="64"/>
        <v>19354907734</v>
      </c>
      <c r="AA60" s="972">
        <f t="shared" si="64"/>
        <v>17560185740</v>
      </c>
      <c r="AB60" s="972">
        <f t="shared" si="64"/>
        <v>13594466926</v>
      </c>
      <c r="AC60" s="972">
        <f t="shared" si="64"/>
        <v>11323387000</v>
      </c>
      <c r="AD60" s="972">
        <f t="shared" si="64"/>
        <v>5098885000</v>
      </c>
      <c r="AE60" s="972">
        <f t="shared" si="64"/>
        <v>5797914500</v>
      </c>
      <c r="AF60" s="972">
        <f>SUM(T60:AE60)</f>
        <v>140100816887</v>
      </c>
      <c r="AH60" s="972">
        <f>SUM(V60:AG60)</f>
        <v>271787818102</v>
      </c>
      <c r="AJ60" s="972">
        <f>SUM(X60:AI60)</f>
        <v>517064663493</v>
      </c>
      <c r="AL60" s="972">
        <f t="shared" si="39"/>
        <v>-51914316887</v>
      </c>
      <c r="AM60" s="964">
        <f t="shared" si="40"/>
        <v>-0.3705497087063534</v>
      </c>
    </row>
    <row r="61" spans="2:39">
      <c r="R61" s="1350">
        <f>R62/R63</f>
        <v>16461.300189219819</v>
      </c>
    </row>
    <row r="62" spans="2:39">
      <c r="B62" s="67" t="s">
        <v>565</v>
      </c>
      <c r="R62" s="857">
        <f>SUM(R138,R157)</f>
        <v>92928747500</v>
      </c>
    </row>
    <row r="63" spans="2:39">
      <c r="B63" s="5" t="s">
        <v>2202</v>
      </c>
      <c r="R63" s="96">
        <f>SUM(R80,R99)</f>
        <v>5645286</v>
      </c>
      <c r="AF63" s="96"/>
      <c r="AH63" s="96"/>
      <c r="AJ63" s="96"/>
      <c r="AL63" s="96"/>
      <c r="AM63" s="96"/>
    </row>
    <row r="64" spans="2:39" ht="25.5" customHeight="1">
      <c r="B64" s="197" t="s">
        <v>36</v>
      </c>
      <c r="C64" s="197" t="s">
        <v>566</v>
      </c>
      <c r="D64" s="197" t="s">
        <v>257</v>
      </c>
      <c r="E64" s="124" t="s">
        <v>525</v>
      </c>
      <c r="F64" s="124" t="s">
        <v>149</v>
      </c>
      <c r="G64" s="124" t="s">
        <v>150</v>
      </c>
      <c r="H64" s="124" t="s">
        <v>151</v>
      </c>
      <c r="I64" s="124" t="s">
        <v>152</v>
      </c>
      <c r="J64" s="124" t="s">
        <v>153</v>
      </c>
      <c r="K64" s="124" t="s">
        <v>154</v>
      </c>
      <c r="L64" s="124" t="s">
        <v>155</v>
      </c>
      <c r="M64" s="124" t="s">
        <v>156</v>
      </c>
      <c r="N64" s="124" t="s">
        <v>157</v>
      </c>
      <c r="O64" s="124" t="s">
        <v>158</v>
      </c>
      <c r="P64" s="124" t="s">
        <v>159</v>
      </c>
      <c r="Q64" s="124" t="s">
        <v>160</v>
      </c>
      <c r="R64" s="124" t="s">
        <v>2150</v>
      </c>
      <c r="S64" s="11"/>
      <c r="T64" s="1411" t="s">
        <v>149</v>
      </c>
      <c r="U64" s="1411" t="s">
        <v>150</v>
      </c>
      <c r="V64" s="1411" t="s">
        <v>151</v>
      </c>
      <c r="W64" s="1411" t="s">
        <v>152</v>
      </c>
      <c r="X64" s="1411" t="s">
        <v>153</v>
      </c>
      <c r="Y64" s="1411" t="s">
        <v>154</v>
      </c>
      <c r="Z64" s="1411" t="s">
        <v>155</v>
      </c>
      <c r="AA64" s="1411" t="s">
        <v>156</v>
      </c>
      <c r="AB64" s="1411" t="s">
        <v>157</v>
      </c>
      <c r="AC64" s="1411" t="s">
        <v>158</v>
      </c>
      <c r="AD64" s="1411" t="s">
        <v>159</v>
      </c>
      <c r="AE64" s="1411" t="s">
        <v>160</v>
      </c>
      <c r="AF64" s="749" t="s">
        <v>148</v>
      </c>
      <c r="AG64" s="11"/>
      <c r="AH64" s="749" t="s">
        <v>526</v>
      </c>
      <c r="AI64" s="11"/>
      <c r="AJ64" s="749" t="s">
        <v>527</v>
      </c>
      <c r="AK64" s="11"/>
      <c r="AL64" s="757" t="s">
        <v>528</v>
      </c>
      <c r="AM64" s="758" t="s">
        <v>529</v>
      </c>
    </row>
    <row r="65" spans="2:39" outlineLevel="1">
      <c r="B65" s="137">
        <v>1</v>
      </c>
      <c r="C65" s="138" t="s">
        <v>567</v>
      </c>
      <c r="D65" s="139" t="s">
        <v>531</v>
      </c>
      <c r="E65" s="168"/>
      <c r="F65" s="960">
        <f>'3.Thanh pham'!F121</f>
        <v>0</v>
      </c>
      <c r="G65" s="960">
        <f>'3.Thanh pham'!G121</f>
        <v>0</v>
      </c>
      <c r="H65" s="960">
        <f>'3.Thanh pham'!H121</f>
        <v>0</v>
      </c>
      <c r="I65" s="960">
        <f>'3.Thanh pham'!I121</f>
        <v>0</v>
      </c>
      <c r="J65" s="960">
        <f>'3.Thanh pham'!J121</f>
        <v>0</v>
      </c>
      <c r="K65" s="960">
        <f>'3.Thanh pham'!K121</f>
        <v>0</v>
      </c>
      <c r="L65" s="960">
        <f>'3.Thanh pham'!L121</f>
        <v>0</v>
      </c>
      <c r="M65" s="960">
        <f>'3.Thanh pham'!M121</f>
        <v>0</v>
      </c>
      <c r="N65" s="960">
        <f>'3.Thanh pham'!N121</f>
        <v>0</v>
      </c>
      <c r="O65" s="960">
        <f>'3.Thanh pham'!O121</f>
        <v>0</v>
      </c>
      <c r="P65" s="960">
        <f>'3.Thanh pham'!P121</f>
        <v>0</v>
      </c>
      <c r="Q65" s="960">
        <f>'3.Thanh pham'!Q121</f>
        <v>0</v>
      </c>
      <c r="R65" s="167">
        <f>SUM(F65:Q65)</f>
        <v>0</v>
      </c>
      <c r="T65" s="960"/>
      <c r="U65" s="960"/>
      <c r="V65" s="960"/>
      <c r="W65" s="960">
        <v>13866</v>
      </c>
      <c r="X65" s="960"/>
      <c r="Y65" s="960"/>
      <c r="Z65" s="960"/>
      <c r="AA65" s="960"/>
      <c r="AB65" s="960"/>
      <c r="AC65" s="960"/>
      <c r="AD65" s="960"/>
      <c r="AE65" s="960"/>
      <c r="AF65" s="167"/>
      <c r="AH65" s="167"/>
      <c r="AJ65" s="167"/>
      <c r="AL65" s="168">
        <f t="shared" ref="AL65:AL79" si="65">IFERROR(R65-AF65,0)</f>
        <v>0</v>
      </c>
      <c r="AM65" s="825">
        <f t="shared" ref="AM65:AM79" si="66">IFERROR((R65/AF65)-1,0)</f>
        <v>0</v>
      </c>
    </row>
    <row r="66" spans="2:39" ht="25.5" outlineLevel="1">
      <c r="B66" s="137">
        <v>2</v>
      </c>
      <c r="C66" s="138" t="s">
        <v>568</v>
      </c>
      <c r="D66" s="139" t="s">
        <v>531</v>
      </c>
      <c r="E66" s="168"/>
      <c r="F66" s="960">
        <f>'3.Thanh pham'!F122</f>
        <v>0</v>
      </c>
      <c r="G66" s="960">
        <f>'3.Thanh pham'!G122</f>
        <v>0</v>
      </c>
      <c r="H66" s="960">
        <f>'3.Thanh pham'!H122</f>
        <v>0</v>
      </c>
      <c r="I66" s="960">
        <f>'3.Thanh pham'!I122</f>
        <v>0</v>
      </c>
      <c r="J66" s="960">
        <f>'3.Thanh pham'!J122</f>
        <v>0</v>
      </c>
      <c r="K66" s="960">
        <f>'3.Thanh pham'!K122</f>
        <v>0</v>
      </c>
      <c r="L66" s="960">
        <f>'3.Thanh pham'!L122</f>
        <v>0</v>
      </c>
      <c r="M66" s="960">
        <f>'3.Thanh pham'!M122</f>
        <v>0</v>
      </c>
      <c r="N66" s="960">
        <f>'3.Thanh pham'!N122</f>
        <v>0</v>
      </c>
      <c r="O66" s="960">
        <f>'3.Thanh pham'!O122</f>
        <v>0</v>
      </c>
      <c r="P66" s="960">
        <f>'3.Thanh pham'!P122</f>
        <v>0</v>
      </c>
      <c r="Q66" s="960">
        <f>'3.Thanh pham'!Q122</f>
        <v>0</v>
      </c>
      <c r="R66" s="167">
        <f t="shared" ref="R66:R80" si="67">SUM(F66:Q66)</f>
        <v>0</v>
      </c>
      <c r="T66" s="960"/>
      <c r="U66" s="960"/>
      <c r="V66" s="960"/>
      <c r="W66" s="960"/>
      <c r="X66" s="960"/>
      <c r="Y66" s="960"/>
      <c r="Z66" s="960"/>
      <c r="AA66" s="960"/>
      <c r="AB66" s="960"/>
      <c r="AC66" s="960"/>
      <c r="AD66" s="960"/>
      <c r="AE66" s="960"/>
      <c r="AF66" s="167"/>
      <c r="AH66" s="167"/>
      <c r="AJ66" s="167"/>
      <c r="AL66" s="168">
        <f t="shared" si="65"/>
        <v>0</v>
      </c>
      <c r="AM66" s="825">
        <f t="shared" si="66"/>
        <v>0</v>
      </c>
    </row>
    <row r="67" spans="2:39" outlineLevel="1">
      <c r="B67" s="137">
        <v>3</v>
      </c>
      <c r="C67" s="138" t="s">
        <v>569</v>
      </c>
      <c r="D67" s="139" t="s">
        <v>531</v>
      </c>
      <c r="E67" s="168"/>
      <c r="F67" s="960">
        <f>'3.Thanh pham'!F123</f>
        <v>0</v>
      </c>
      <c r="G67" s="960">
        <f>'3.Thanh pham'!G123</f>
        <v>0</v>
      </c>
      <c r="H67" s="960">
        <f>'3.Thanh pham'!H123</f>
        <v>0</v>
      </c>
      <c r="I67" s="960">
        <f>'3.Thanh pham'!I123</f>
        <v>0</v>
      </c>
      <c r="J67" s="960">
        <f>'3.Thanh pham'!J123</f>
        <v>0</v>
      </c>
      <c r="K67" s="960">
        <f>'3.Thanh pham'!K123</f>
        <v>0</v>
      </c>
      <c r="L67" s="960">
        <f>'3.Thanh pham'!L123</f>
        <v>0</v>
      </c>
      <c r="M67" s="960">
        <f>'3.Thanh pham'!M123</f>
        <v>0</v>
      </c>
      <c r="N67" s="960">
        <f>'3.Thanh pham'!N123</f>
        <v>0</v>
      </c>
      <c r="O67" s="960">
        <f>'3.Thanh pham'!O123</f>
        <v>0</v>
      </c>
      <c r="P67" s="960">
        <f>'3.Thanh pham'!P123</f>
        <v>0</v>
      </c>
      <c r="Q67" s="960">
        <f>'3.Thanh pham'!Q123</f>
        <v>0</v>
      </c>
      <c r="R67" s="167">
        <f t="shared" si="67"/>
        <v>0</v>
      </c>
      <c r="T67" s="960"/>
      <c r="U67" s="960"/>
      <c r="V67" s="960"/>
      <c r="W67" s="960"/>
      <c r="X67" s="960"/>
      <c r="Y67" s="960"/>
      <c r="Z67" s="960"/>
      <c r="AA67" s="960"/>
      <c r="AB67" s="960"/>
      <c r="AC67" s="960"/>
      <c r="AD67" s="960"/>
      <c r="AE67" s="960"/>
      <c r="AF67" s="167"/>
      <c r="AH67" s="167"/>
      <c r="AJ67" s="167"/>
      <c r="AL67" s="168">
        <f t="shared" si="65"/>
        <v>0</v>
      </c>
      <c r="AM67" s="825">
        <f t="shared" si="66"/>
        <v>0</v>
      </c>
    </row>
    <row r="68" spans="2:39" outlineLevel="1">
      <c r="B68" s="137">
        <v>4</v>
      </c>
      <c r="C68" s="138" t="s">
        <v>570</v>
      </c>
      <c r="D68" s="139" t="s">
        <v>531</v>
      </c>
      <c r="E68" s="168"/>
      <c r="F68" s="960">
        <f>'3.Thanh pham'!F124</f>
        <v>0</v>
      </c>
      <c r="G68" s="960">
        <f>'3.Thanh pham'!G124</f>
        <v>0</v>
      </c>
      <c r="H68" s="960">
        <f>'3.Thanh pham'!H124</f>
        <v>0</v>
      </c>
      <c r="I68" s="960">
        <f>'3.Thanh pham'!I124</f>
        <v>0</v>
      </c>
      <c r="J68" s="960">
        <f>'3.Thanh pham'!J124</f>
        <v>0</v>
      </c>
      <c r="K68" s="960">
        <f>'3.Thanh pham'!K124</f>
        <v>0</v>
      </c>
      <c r="L68" s="960">
        <f>'3.Thanh pham'!L124</f>
        <v>0</v>
      </c>
      <c r="M68" s="960">
        <f>'3.Thanh pham'!M124</f>
        <v>0</v>
      </c>
      <c r="N68" s="960">
        <f>'3.Thanh pham'!N124</f>
        <v>0</v>
      </c>
      <c r="O68" s="960">
        <f>'3.Thanh pham'!O124</f>
        <v>0</v>
      </c>
      <c r="P68" s="960">
        <f>'3.Thanh pham'!P124</f>
        <v>0</v>
      </c>
      <c r="Q68" s="960">
        <f>'3.Thanh pham'!Q124</f>
        <v>0</v>
      </c>
      <c r="R68" s="167">
        <f t="shared" si="67"/>
        <v>0</v>
      </c>
      <c r="T68" s="960"/>
      <c r="U68" s="960"/>
      <c r="V68" s="960"/>
      <c r="W68" s="960"/>
      <c r="X68" s="960"/>
      <c r="Y68" s="960"/>
      <c r="Z68" s="960"/>
      <c r="AA68" s="960"/>
      <c r="AB68" s="960"/>
      <c r="AC68" s="960"/>
      <c r="AD68" s="960"/>
      <c r="AE68" s="960"/>
      <c r="AF68" s="167"/>
      <c r="AH68" s="167"/>
      <c r="AJ68" s="167"/>
      <c r="AL68" s="168">
        <f t="shared" si="65"/>
        <v>0</v>
      </c>
      <c r="AM68" s="825">
        <f t="shared" si="66"/>
        <v>0</v>
      </c>
    </row>
    <row r="69" spans="2:39" outlineLevel="1">
      <c r="B69" s="137">
        <v>5</v>
      </c>
      <c r="C69" s="138" t="s">
        <v>571</v>
      </c>
      <c r="D69" s="139" t="s">
        <v>531</v>
      </c>
      <c r="E69" s="168"/>
      <c r="F69" s="960">
        <f>'3.Thanh pham'!F125</f>
        <v>0</v>
      </c>
      <c r="G69" s="960">
        <f>'3.Thanh pham'!G125</f>
        <v>0</v>
      </c>
      <c r="H69" s="960">
        <f>'3.Thanh pham'!H125</f>
        <v>0</v>
      </c>
      <c r="I69" s="960">
        <f>'3.Thanh pham'!I125</f>
        <v>0</v>
      </c>
      <c r="J69" s="960">
        <f>'3.Thanh pham'!J125</f>
        <v>0</v>
      </c>
      <c r="K69" s="960">
        <f>'3.Thanh pham'!K125</f>
        <v>0</v>
      </c>
      <c r="L69" s="960">
        <f>'3.Thanh pham'!L125</f>
        <v>0</v>
      </c>
      <c r="M69" s="960">
        <f>'3.Thanh pham'!M125</f>
        <v>0</v>
      </c>
      <c r="N69" s="960">
        <f>'3.Thanh pham'!N125</f>
        <v>0</v>
      </c>
      <c r="O69" s="960">
        <f>'3.Thanh pham'!O125</f>
        <v>0</v>
      </c>
      <c r="P69" s="960">
        <f>'3.Thanh pham'!P125</f>
        <v>0</v>
      </c>
      <c r="Q69" s="960">
        <f>'3.Thanh pham'!Q125</f>
        <v>0</v>
      </c>
      <c r="R69" s="167">
        <f t="shared" si="67"/>
        <v>0</v>
      </c>
      <c r="T69" s="960"/>
      <c r="U69" s="960"/>
      <c r="V69" s="960"/>
      <c r="W69" s="960"/>
      <c r="X69" s="960"/>
      <c r="Y69" s="960"/>
      <c r="Z69" s="960"/>
      <c r="AA69" s="960"/>
      <c r="AB69" s="960"/>
      <c r="AC69" s="960"/>
      <c r="AD69" s="960"/>
      <c r="AE69" s="960"/>
      <c r="AF69" s="167"/>
      <c r="AH69" s="167"/>
      <c r="AJ69" s="167"/>
      <c r="AL69" s="168">
        <f t="shared" si="65"/>
        <v>0</v>
      </c>
      <c r="AM69" s="825">
        <f t="shared" si="66"/>
        <v>0</v>
      </c>
    </row>
    <row r="70" spans="2:39" outlineLevel="1">
      <c r="B70" s="137">
        <v>6</v>
      </c>
      <c r="C70" s="138" t="s">
        <v>572</v>
      </c>
      <c r="D70" s="139" t="s">
        <v>531</v>
      </c>
      <c r="E70" s="168"/>
      <c r="F70" s="960">
        <f>'3.Thanh pham'!F126</f>
        <v>0</v>
      </c>
      <c r="G70" s="960">
        <f>'3.Thanh pham'!G126</f>
        <v>0</v>
      </c>
      <c r="H70" s="960">
        <f>'3.Thanh pham'!H126</f>
        <v>0</v>
      </c>
      <c r="I70" s="960">
        <f>'3.Thanh pham'!I126</f>
        <v>0</v>
      </c>
      <c r="J70" s="960">
        <f>'3.Thanh pham'!J126</f>
        <v>0</v>
      </c>
      <c r="K70" s="960">
        <f>'3.Thanh pham'!K126</f>
        <v>0</v>
      </c>
      <c r="L70" s="960">
        <f>'3.Thanh pham'!L126</f>
        <v>0</v>
      </c>
      <c r="M70" s="960">
        <f>'3.Thanh pham'!M126</f>
        <v>0</v>
      </c>
      <c r="N70" s="960">
        <f>'3.Thanh pham'!N126</f>
        <v>0</v>
      </c>
      <c r="O70" s="960">
        <f>'3.Thanh pham'!O126</f>
        <v>0</v>
      </c>
      <c r="P70" s="960">
        <f>'3.Thanh pham'!P126</f>
        <v>0</v>
      </c>
      <c r="Q70" s="960">
        <f>'3.Thanh pham'!Q126</f>
        <v>0</v>
      </c>
      <c r="R70" s="167">
        <f t="shared" si="67"/>
        <v>0</v>
      </c>
      <c r="T70" s="960"/>
      <c r="U70" s="960"/>
      <c r="V70" s="960"/>
      <c r="W70" s="960"/>
      <c r="X70" s="960"/>
      <c r="Y70" s="960"/>
      <c r="Z70" s="960"/>
      <c r="AA70" s="960"/>
      <c r="AB70" s="960"/>
      <c r="AC70" s="960"/>
      <c r="AD70" s="960"/>
      <c r="AE70" s="960"/>
      <c r="AF70" s="167"/>
      <c r="AH70" s="167"/>
      <c r="AJ70" s="167"/>
      <c r="AL70" s="168">
        <f t="shared" si="65"/>
        <v>0</v>
      </c>
      <c r="AM70" s="825">
        <f t="shared" si="66"/>
        <v>0</v>
      </c>
    </row>
    <row r="71" spans="2:39" outlineLevel="1">
      <c r="B71" s="137">
        <v>7</v>
      </c>
      <c r="C71" s="138" t="s">
        <v>573</v>
      </c>
      <c r="D71" s="139" t="s">
        <v>531</v>
      </c>
      <c r="E71" s="168"/>
      <c r="F71" s="960">
        <f>'3.Thanh pham'!F127</f>
        <v>0</v>
      </c>
      <c r="G71" s="960">
        <f>'3.Thanh pham'!G127</f>
        <v>0</v>
      </c>
      <c r="H71" s="960">
        <f>'3.Thanh pham'!H127</f>
        <v>0</v>
      </c>
      <c r="I71" s="960">
        <f>'3.Thanh pham'!I127</f>
        <v>0</v>
      </c>
      <c r="J71" s="960">
        <f>'3.Thanh pham'!J127</f>
        <v>0</v>
      </c>
      <c r="K71" s="960">
        <f>'3.Thanh pham'!K127</f>
        <v>0</v>
      </c>
      <c r="L71" s="960">
        <f>'3.Thanh pham'!L127</f>
        <v>0</v>
      </c>
      <c r="M71" s="960">
        <f>'3.Thanh pham'!M127</f>
        <v>0</v>
      </c>
      <c r="N71" s="960">
        <f>'3.Thanh pham'!N127</f>
        <v>0</v>
      </c>
      <c r="O71" s="960">
        <f>'3.Thanh pham'!O127</f>
        <v>0</v>
      </c>
      <c r="P71" s="960">
        <f>'3.Thanh pham'!P127</f>
        <v>0</v>
      </c>
      <c r="Q71" s="960">
        <f>'3.Thanh pham'!Q127</f>
        <v>0</v>
      </c>
      <c r="R71" s="167">
        <f t="shared" si="67"/>
        <v>0</v>
      </c>
      <c r="T71" s="960"/>
      <c r="U71" s="960"/>
      <c r="V71" s="960"/>
      <c r="W71" s="960"/>
      <c r="X71" s="960"/>
      <c r="Y71" s="960"/>
      <c r="Z71" s="960"/>
      <c r="AA71" s="960"/>
      <c r="AB71" s="960"/>
      <c r="AC71" s="960"/>
      <c r="AD71" s="960"/>
      <c r="AE71" s="960"/>
      <c r="AF71" s="167"/>
      <c r="AH71" s="167"/>
      <c r="AJ71" s="167"/>
      <c r="AL71" s="168">
        <f t="shared" si="65"/>
        <v>0</v>
      </c>
      <c r="AM71" s="825">
        <f t="shared" si="66"/>
        <v>0</v>
      </c>
    </row>
    <row r="72" spans="2:39" outlineLevel="1">
      <c r="B72" s="137">
        <v>8</v>
      </c>
      <c r="C72" s="138" t="s">
        <v>574</v>
      </c>
      <c r="D72" s="139" t="s">
        <v>531</v>
      </c>
      <c r="E72" s="168"/>
      <c r="F72" s="960">
        <f>'3.Thanh pham'!F128</f>
        <v>0</v>
      </c>
      <c r="G72" s="960">
        <f>'3.Thanh pham'!G128</f>
        <v>0</v>
      </c>
      <c r="H72" s="960">
        <f>'3.Thanh pham'!H128</f>
        <v>0</v>
      </c>
      <c r="I72" s="960">
        <f>'3.Thanh pham'!I128</f>
        <v>0</v>
      </c>
      <c r="J72" s="960">
        <f>'3.Thanh pham'!J128</f>
        <v>0</v>
      </c>
      <c r="K72" s="960">
        <f>'3.Thanh pham'!K128</f>
        <v>0</v>
      </c>
      <c r="L72" s="960">
        <f>'3.Thanh pham'!L128</f>
        <v>0</v>
      </c>
      <c r="M72" s="960">
        <f>'3.Thanh pham'!M128</f>
        <v>0</v>
      </c>
      <c r="N72" s="960">
        <f>'3.Thanh pham'!N128</f>
        <v>0</v>
      </c>
      <c r="O72" s="960">
        <f>'3.Thanh pham'!O128</f>
        <v>0</v>
      </c>
      <c r="P72" s="960">
        <f>'3.Thanh pham'!P128</f>
        <v>0</v>
      </c>
      <c r="Q72" s="960">
        <f>'3.Thanh pham'!Q128</f>
        <v>0</v>
      </c>
      <c r="R72" s="167">
        <f t="shared" si="67"/>
        <v>0</v>
      </c>
      <c r="T72" s="960"/>
      <c r="U72" s="960"/>
      <c r="V72" s="960"/>
      <c r="W72" s="960"/>
      <c r="X72" s="960"/>
      <c r="Y72" s="960"/>
      <c r="Z72" s="960"/>
      <c r="AA72" s="960"/>
      <c r="AB72" s="960"/>
      <c r="AC72" s="960"/>
      <c r="AD72" s="960"/>
      <c r="AE72" s="960"/>
      <c r="AF72" s="167"/>
      <c r="AH72" s="167"/>
      <c r="AJ72" s="167"/>
      <c r="AL72" s="168">
        <f t="shared" si="65"/>
        <v>0</v>
      </c>
      <c r="AM72" s="825">
        <f t="shared" si="66"/>
        <v>0</v>
      </c>
    </row>
    <row r="73" spans="2:39" outlineLevel="1">
      <c r="B73" s="137">
        <v>9</v>
      </c>
      <c r="C73" s="138" t="s">
        <v>575</v>
      </c>
      <c r="D73" s="139" t="s">
        <v>531</v>
      </c>
      <c r="E73" s="168"/>
      <c r="F73" s="960">
        <f>'3.Thanh pham'!F129</f>
        <v>0</v>
      </c>
      <c r="G73" s="960">
        <f>'3.Thanh pham'!G129</f>
        <v>0</v>
      </c>
      <c r="H73" s="960">
        <f>'3.Thanh pham'!H129</f>
        <v>0</v>
      </c>
      <c r="I73" s="960">
        <f>'3.Thanh pham'!I129</f>
        <v>0</v>
      </c>
      <c r="J73" s="960">
        <f>'3.Thanh pham'!J129</f>
        <v>0</v>
      </c>
      <c r="K73" s="960">
        <f>'3.Thanh pham'!K129</f>
        <v>0</v>
      </c>
      <c r="L73" s="960">
        <f>'3.Thanh pham'!L129</f>
        <v>0</v>
      </c>
      <c r="M73" s="960">
        <f>'3.Thanh pham'!M129</f>
        <v>0</v>
      </c>
      <c r="N73" s="960">
        <f>'3.Thanh pham'!N129</f>
        <v>0</v>
      </c>
      <c r="O73" s="960">
        <f>'3.Thanh pham'!O129</f>
        <v>0</v>
      </c>
      <c r="P73" s="960">
        <f>'3.Thanh pham'!P129</f>
        <v>0</v>
      </c>
      <c r="Q73" s="960">
        <f>'3.Thanh pham'!Q129</f>
        <v>0</v>
      </c>
      <c r="R73" s="167">
        <f t="shared" si="67"/>
        <v>0</v>
      </c>
      <c r="T73" s="960"/>
      <c r="U73" s="960"/>
      <c r="V73" s="960"/>
      <c r="W73" s="960"/>
      <c r="X73" s="960"/>
      <c r="Y73" s="960"/>
      <c r="Z73" s="960"/>
      <c r="AA73" s="960"/>
      <c r="AB73" s="960"/>
      <c r="AC73" s="960"/>
      <c r="AD73" s="960"/>
      <c r="AE73" s="960"/>
      <c r="AF73" s="167"/>
      <c r="AH73" s="167"/>
      <c r="AJ73" s="167"/>
      <c r="AL73" s="168">
        <f t="shared" si="65"/>
        <v>0</v>
      </c>
      <c r="AM73" s="825">
        <f t="shared" si="66"/>
        <v>0</v>
      </c>
    </row>
    <row r="74" spans="2:39" outlineLevel="1">
      <c r="B74" s="137">
        <v>10</v>
      </c>
      <c r="C74" s="138" t="s">
        <v>576</v>
      </c>
      <c r="D74" s="139" t="s">
        <v>531</v>
      </c>
      <c r="E74" s="168"/>
      <c r="F74" s="960">
        <f>'3.Thanh pham'!F130</f>
        <v>227587.5</v>
      </c>
      <c r="G74" s="960">
        <f>'3.Thanh pham'!G130</f>
        <v>177012.5</v>
      </c>
      <c r="H74" s="960">
        <f>'3.Thanh pham'!H130</f>
        <v>252875</v>
      </c>
      <c r="I74" s="960">
        <f>'3.Thanh pham'!I130</f>
        <v>316625</v>
      </c>
      <c r="J74" s="960">
        <f>'3.Thanh pham'!J130</f>
        <v>316625</v>
      </c>
      <c r="K74" s="960">
        <f>'3.Thanh pham'!K130</f>
        <v>316625</v>
      </c>
      <c r="L74" s="960">
        <f>'3.Thanh pham'!L130</f>
        <v>316625</v>
      </c>
      <c r="M74" s="960">
        <f>'3.Thanh pham'!M130</f>
        <v>316625</v>
      </c>
      <c r="N74" s="960">
        <f>'3.Thanh pham'!N130</f>
        <v>316625</v>
      </c>
      <c r="O74" s="960">
        <f>'3.Thanh pham'!O130</f>
        <v>329290</v>
      </c>
      <c r="P74" s="960">
        <f>'3.Thanh pham'!P130</f>
        <v>329290</v>
      </c>
      <c r="Q74" s="960">
        <f>'3.Thanh pham'!Q130</f>
        <v>329290</v>
      </c>
      <c r="R74" s="167">
        <f t="shared" si="67"/>
        <v>3545095</v>
      </c>
      <c r="T74" s="960">
        <v>165830</v>
      </c>
      <c r="U74" s="960"/>
      <c r="V74" s="960">
        <v>84450</v>
      </c>
      <c r="W74" s="960">
        <v>116084</v>
      </c>
      <c r="X74" s="960">
        <v>125560</v>
      </c>
      <c r="Y74" s="960">
        <v>72462</v>
      </c>
      <c r="Z74" s="960">
        <v>112942</v>
      </c>
      <c r="AA74" s="960">
        <v>143982</v>
      </c>
      <c r="AB74" s="960">
        <v>145633</v>
      </c>
      <c r="AC74" s="1461">
        <v>161061</v>
      </c>
      <c r="AD74" s="1461">
        <v>110997</v>
      </c>
      <c r="AE74" s="1461">
        <v>247477</v>
      </c>
      <c r="AF74" s="971">
        <f>SUM(T74:AE74)</f>
        <v>1486478</v>
      </c>
      <c r="AH74" s="973"/>
      <c r="AJ74" s="973"/>
      <c r="AL74" s="168">
        <f t="shared" si="65"/>
        <v>2058617</v>
      </c>
      <c r="AM74" s="825">
        <f t="shared" si="66"/>
        <v>1.3848957064954881</v>
      </c>
    </row>
    <row r="75" spans="2:39" outlineLevel="1">
      <c r="B75" s="137">
        <v>11</v>
      </c>
      <c r="C75" s="138" t="s">
        <v>577</v>
      </c>
      <c r="D75" s="139" t="s">
        <v>531</v>
      </c>
      <c r="E75" s="168"/>
      <c r="F75" s="960">
        <f>'3.Thanh pham'!F131</f>
        <v>0</v>
      </c>
      <c r="G75" s="960">
        <f>'3.Thanh pham'!G131</f>
        <v>0</v>
      </c>
      <c r="H75" s="960">
        <f>'3.Thanh pham'!H131</f>
        <v>0</v>
      </c>
      <c r="I75" s="960">
        <f>'3.Thanh pham'!I131</f>
        <v>0</v>
      </c>
      <c r="J75" s="960">
        <f>'3.Thanh pham'!J131</f>
        <v>0</v>
      </c>
      <c r="K75" s="960">
        <f>'3.Thanh pham'!K131</f>
        <v>0</v>
      </c>
      <c r="L75" s="960">
        <f>'3.Thanh pham'!L131</f>
        <v>0</v>
      </c>
      <c r="M75" s="960">
        <f>'3.Thanh pham'!M131</f>
        <v>0</v>
      </c>
      <c r="N75" s="960">
        <f>'3.Thanh pham'!N131</f>
        <v>0</v>
      </c>
      <c r="O75" s="960">
        <f>'3.Thanh pham'!O131</f>
        <v>0</v>
      </c>
      <c r="P75" s="960">
        <f>'3.Thanh pham'!P131</f>
        <v>0</v>
      </c>
      <c r="Q75" s="960">
        <f>'3.Thanh pham'!Q131</f>
        <v>0</v>
      </c>
      <c r="R75" s="167"/>
      <c r="T75" s="960"/>
      <c r="U75" s="960"/>
      <c r="V75" s="960"/>
      <c r="W75" s="960"/>
      <c r="X75" s="960"/>
      <c r="Y75" s="960"/>
      <c r="Z75" s="960"/>
      <c r="AA75" s="960"/>
      <c r="AB75" s="960"/>
      <c r="AC75" s="960"/>
      <c r="AD75" s="960"/>
      <c r="AE75" s="960"/>
      <c r="AF75" s="167"/>
      <c r="AH75" s="167"/>
      <c r="AJ75" s="167"/>
      <c r="AL75" s="168">
        <f t="shared" si="65"/>
        <v>0</v>
      </c>
      <c r="AM75" s="825">
        <f t="shared" si="66"/>
        <v>0</v>
      </c>
    </row>
    <row r="76" spans="2:39" outlineLevel="1">
      <c r="B76" s="137">
        <v>12</v>
      </c>
      <c r="C76" s="138" t="s">
        <v>578</v>
      </c>
      <c r="D76" s="139" t="s">
        <v>531</v>
      </c>
      <c r="E76" s="168"/>
      <c r="F76" s="960">
        <f>'3.Thanh pham'!F132</f>
        <v>0</v>
      </c>
      <c r="G76" s="960">
        <f>'3.Thanh pham'!G132</f>
        <v>0</v>
      </c>
      <c r="H76" s="960">
        <f>'3.Thanh pham'!H132</f>
        <v>0</v>
      </c>
      <c r="I76" s="960">
        <f>'3.Thanh pham'!I132</f>
        <v>0</v>
      </c>
      <c r="J76" s="960">
        <f>'3.Thanh pham'!J132</f>
        <v>0</v>
      </c>
      <c r="K76" s="960">
        <f>'3.Thanh pham'!K132</f>
        <v>0</v>
      </c>
      <c r="L76" s="960">
        <f>'3.Thanh pham'!L132</f>
        <v>0</v>
      </c>
      <c r="M76" s="960">
        <f>'3.Thanh pham'!M132</f>
        <v>0</v>
      </c>
      <c r="N76" s="960">
        <f>'3.Thanh pham'!N132</f>
        <v>0</v>
      </c>
      <c r="O76" s="960">
        <f>'3.Thanh pham'!O132</f>
        <v>0</v>
      </c>
      <c r="P76" s="960">
        <f>'3.Thanh pham'!P132</f>
        <v>0</v>
      </c>
      <c r="Q76" s="960">
        <f>'3.Thanh pham'!Q132</f>
        <v>0</v>
      </c>
      <c r="R76" s="167">
        <f t="shared" si="67"/>
        <v>0</v>
      </c>
      <c r="T76" s="960"/>
      <c r="U76" s="960"/>
      <c r="V76" s="960"/>
      <c r="W76" s="960"/>
      <c r="X76" s="960"/>
      <c r="Y76" s="960"/>
      <c r="Z76" s="960"/>
      <c r="AA76" s="960"/>
      <c r="AB76" s="960"/>
      <c r="AC76" s="960"/>
      <c r="AD76" s="960"/>
      <c r="AE76" s="960"/>
      <c r="AF76" s="167"/>
      <c r="AH76" s="167"/>
      <c r="AJ76" s="167"/>
      <c r="AL76" s="168">
        <f t="shared" si="65"/>
        <v>0</v>
      </c>
      <c r="AM76" s="825">
        <f t="shared" si="66"/>
        <v>0</v>
      </c>
    </row>
    <row r="77" spans="2:39" outlineLevel="1">
      <c r="B77" s="137">
        <v>13</v>
      </c>
      <c r="C77" s="962" t="s">
        <v>579</v>
      </c>
      <c r="D77" s="139" t="s">
        <v>531</v>
      </c>
      <c r="E77" s="168"/>
      <c r="F77" s="960">
        <f>'3.Thanh pham'!F133</f>
        <v>0</v>
      </c>
      <c r="G77" s="960">
        <f>'3.Thanh pham'!G133</f>
        <v>0</v>
      </c>
      <c r="H77" s="960">
        <f>'3.Thanh pham'!H133</f>
        <v>0</v>
      </c>
      <c r="I77" s="960">
        <f>'3.Thanh pham'!I133</f>
        <v>0</v>
      </c>
      <c r="J77" s="960">
        <f>'3.Thanh pham'!J133</f>
        <v>0</v>
      </c>
      <c r="K77" s="960">
        <f>'3.Thanh pham'!K133</f>
        <v>0</v>
      </c>
      <c r="L77" s="960">
        <f>'3.Thanh pham'!L133</f>
        <v>0</v>
      </c>
      <c r="M77" s="960">
        <f>'3.Thanh pham'!M133</f>
        <v>0</v>
      </c>
      <c r="N77" s="960">
        <f>'3.Thanh pham'!N133</f>
        <v>0</v>
      </c>
      <c r="O77" s="960">
        <f>'3.Thanh pham'!O133</f>
        <v>0</v>
      </c>
      <c r="P77" s="960">
        <f>'3.Thanh pham'!P133</f>
        <v>0</v>
      </c>
      <c r="Q77" s="960">
        <f>'3.Thanh pham'!Q133</f>
        <v>0</v>
      </c>
      <c r="R77" s="167">
        <f t="shared" si="67"/>
        <v>0</v>
      </c>
      <c r="T77" s="960"/>
      <c r="U77" s="960"/>
      <c r="V77" s="960"/>
      <c r="W77" s="960"/>
      <c r="X77" s="960"/>
      <c r="Y77" s="960"/>
      <c r="Z77" s="960"/>
      <c r="AA77" s="960"/>
      <c r="AB77" s="960"/>
      <c r="AC77" s="960"/>
      <c r="AD77" s="960"/>
      <c r="AE77" s="960"/>
      <c r="AF77" s="167"/>
      <c r="AH77" s="167"/>
      <c r="AJ77" s="167"/>
      <c r="AL77" s="168">
        <f t="shared" si="65"/>
        <v>0</v>
      </c>
      <c r="AM77" s="825">
        <f t="shared" si="66"/>
        <v>0</v>
      </c>
    </row>
    <row r="78" spans="2:39" outlineLevel="1">
      <c r="B78" s="137">
        <v>14</v>
      </c>
      <c r="C78" s="138" t="s">
        <v>580</v>
      </c>
      <c r="D78" s="139" t="s">
        <v>531</v>
      </c>
      <c r="E78" s="168"/>
      <c r="F78" s="960">
        <f>'3.Thanh pham'!F134</f>
        <v>13387.5</v>
      </c>
      <c r="G78" s="960">
        <f>'3.Thanh pham'!G134</f>
        <v>10412.5</v>
      </c>
      <c r="H78" s="960">
        <f>'3.Thanh pham'!H134</f>
        <v>14875</v>
      </c>
      <c r="I78" s="960">
        <f>'3.Thanh pham'!I134</f>
        <v>18625</v>
      </c>
      <c r="J78" s="960">
        <f>'3.Thanh pham'!J134</f>
        <v>18625</v>
      </c>
      <c r="K78" s="960">
        <f>'3.Thanh pham'!K134</f>
        <v>18625</v>
      </c>
      <c r="L78" s="960">
        <f>'3.Thanh pham'!L134</f>
        <v>18625</v>
      </c>
      <c r="M78" s="960">
        <f>'3.Thanh pham'!M134</f>
        <v>18625</v>
      </c>
      <c r="N78" s="960">
        <f>'3.Thanh pham'!N134</f>
        <v>18625</v>
      </c>
      <c r="O78" s="960">
        <f>'3.Thanh pham'!O134</f>
        <v>19370</v>
      </c>
      <c r="P78" s="960">
        <f>'3.Thanh pham'!P134</f>
        <v>19370</v>
      </c>
      <c r="Q78" s="960">
        <f>'3.Thanh pham'!Q134</f>
        <v>19370</v>
      </c>
      <c r="R78" s="167">
        <f>SUM(F78:Q78)</f>
        <v>208535</v>
      </c>
      <c r="T78" s="960">
        <v>24406</v>
      </c>
      <c r="U78" s="960">
        <v>8464</v>
      </c>
      <c r="V78" s="960">
        <v>5328</v>
      </c>
      <c r="W78" s="960">
        <v>8708</v>
      </c>
      <c r="X78" s="960">
        <v>17431</v>
      </c>
      <c r="Y78" s="960">
        <v>4824</v>
      </c>
      <c r="Z78" s="960">
        <v>7617</v>
      </c>
      <c r="AA78" s="960">
        <v>18932</v>
      </c>
      <c r="AB78" s="960">
        <v>21548</v>
      </c>
      <c r="AC78" s="1461">
        <v>28300</v>
      </c>
      <c r="AD78" s="1461">
        <v>23610</v>
      </c>
      <c r="AE78" s="1461">
        <v>19420</v>
      </c>
      <c r="AF78" s="971">
        <f>SUM(T78:AE78)</f>
        <v>188588</v>
      </c>
      <c r="AH78" s="167"/>
      <c r="AJ78" s="167"/>
      <c r="AL78" s="168">
        <f t="shared" si="65"/>
        <v>19947</v>
      </c>
      <c r="AM78" s="825">
        <f t="shared" si="66"/>
        <v>0.10577025049313837</v>
      </c>
    </row>
    <row r="79" spans="2:39" outlineLevel="1">
      <c r="B79" s="137">
        <v>15</v>
      </c>
      <c r="C79" s="138" t="s">
        <v>175</v>
      </c>
      <c r="D79" s="139" t="s">
        <v>531</v>
      </c>
      <c r="E79" s="168"/>
      <c r="F79" s="960">
        <f>'3.Thanh pham'!F135</f>
        <v>0</v>
      </c>
      <c r="G79" s="960">
        <f>'3.Thanh pham'!G135</f>
        <v>0</v>
      </c>
      <c r="H79" s="960">
        <f>'3.Thanh pham'!H135</f>
        <v>0</v>
      </c>
      <c r="I79" s="960">
        <f>'3.Thanh pham'!I135</f>
        <v>0</v>
      </c>
      <c r="J79" s="960">
        <f>'3.Thanh pham'!J135</f>
        <v>0</v>
      </c>
      <c r="K79" s="960">
        <f>'3.Thanh pham'!K135</f>
        <v>0</v>
      </c>
      <c r="L79" s="960">
        <f>'3.Thanh pham'!L135</f>
        <v>0</v>
      </c>
      <c r="M79" s="960">
        <f>'3.Thanh pham'!M135</f>
        <v>0</v>
      </c>
      <c r="N79" s="960">
        <f>'3.Thanh pham'!N135</f>
        <v>0</v>
      </c>
      <c r="O79" s="960">
        <f>'3.Thanh pham'!O135</f>
        <v>0</v>
      </c>
      <c r="P79" s="960">
        <f>'3.Thanh pham'!P135</f>
        <v>0</v>
      </c>
      <c r="Q79" s="960">
        <f>'3.Thanh pham'!Q135</f>
        <v>0</v>
      </c>
      <c r="R79" s="167">
        <f t="shared" si="67"/>
        <v>0</v>
      </c>
      <c r="T79" s="960"/>
      <c r="U79" s="960"/>
      <c r="V79" s="960"/>
      <c r="W79" s="960"/>
      <c r="X79" s="960"/>
      <c r="Y79" s="960"/>
      <c r="Z79" s="960"/>
      <c r="AA79" s="960"/>
      <c r="AB79" s="960"/>
      <c r="AC79" s="960"/>
      <c r="AD79" s="960"/>
      <c r="AE79" s="960"/>
      <c r="AF79" s="167"/>
      <c r="AH79" s="167"/>
      <c r="AJ79" s="167"/>
      <c r="AL79" s="168">
        <f t="shared" si="65"/>
        <v>0</v>
      </c>
      <c r="AM79" s="825">
        <f t="shared" si="66"/>
        <v>0</v>
      </c>
    </row>
    <row r="80" spans="2:39">
      <c r="B80" s="173"/>
      <c r="C80" s="174" t="s">
        <v>480</v>
      </c>
      <c r="D80" s="963"/>
      <c r="E80" s="972">
        <f>SUM(E65:E79)</f>
        <v>0</v>
      </c>
      <c r="F80" s="176">
        <f>SUM(F65:F79)</f>
        <v>240975</v>
      </c>
      <c r="G80" s="176">
        <f t="shared" ref="G80:Q80" si="68">SUM(G65:G79)</f>
        <v>187425</v>
      </c>
      <c r="H80" s="176">
        <f t="shared" si="68"/>
        <v>267750</v>
      </c>
      <c r="I80" s="176">
        <f t="shared" si="68"/>
        <v>335250</v>
      </c>
      <c r="J80" s="176">
        <f t="shared" si="68"/>
        <v>335250</v>
      </c>
      <c r="K80" s="176">
        <f t="shared" si="68"/>
        <v>335250</v>
      </c>
      <c r="L80" s="176">
        <f t="shared" si="68"/>
        <v>335250</v>
      </c>
      <c r="M80" s="176">
        <f t="shared" si="68"/>
        <v>335250</v>
      </c>
      <c r="N80" s="176">
        <f t="shared" si="68"/>
        <v>335250</v>
      </c>
      <c r="O80" s="176">
        <f t="shared" si="68"/>
        <v>348660</v>
      </c>
      <c r="P80" s="176">
        <f t="shared" si="68"/>
        <v>348660</v>
      </c>
      <c r="Q80" s="176">
        <f t="shared" si="68"/>
        <v>348660</v>
      </c>
      <c r="R80" s="176">
        <f t="shared" si="67"/>
        <v>3753630</v>
      </c>
      <c r="T80" s="176">
        <f>SUM(T65:T79)</f>
        <v>190236</v>
      </c>
      <c r="U80" s="176">
        <f t="shared" ref="U80:AE80" si="69">SUM(U65:U79)</f>
        <v>8464</v>
      </c>
      <c r="V80" s="176">
        <f t="shared" si="69"/>
        <v>89778</v>
      </c>
      <c r="W80" s="176">
        <f t="shared" si="69"/>
        <v>138658</v>
      </c>
      <c r="X80" s="176">
        <f t="shared" si="69"/>
        <v>142991</v>
      </c>
      <c r="Y80" s="176">
        <f t="shared" si="69"/>
        <v>77286</v>
      </c>
      <c r="Z80" s="176">
        <f t="shared" si="69"/>
        <v>120559</v>
      </c>
      <c r="AA80" s="176">
        <f t="shared" si="69"/>
        <v>162914</v>
      </c>
      <c r="AB80" s="176">
        <f t="shared" si="69"/>
        <v>167181</v>
      </c>
      <c r="AC80" s="176">
        <f t="shared" si="69"/>
        <v>189361</v>
      </c>
      <c r="AD80" s="176">
        <f t="shared" si="69"/>
        <v>134607</v>
      </c>
      <c r="AE80" s="176">
        <f t="shared" si="69"/>
        <v>266897</v>
      </c>
      <c r="AF80" s="176">
        <f>SUM(T80:AE80)</f>
        <v>1688932</v>
      </c>
      <c r="AH80" s="176">
        <f>SUM(V80:AG80)</f>
        <v>3179164</v>
      </c>
      <c r="AJ80" s="176">
        <f>SUM(X80:AI80)</f>
        <v>6129892</v>
      </c>
      <c r="AL80" s="176">
        <f>IFERROR(R80-AF80,0)</f>
        <v>2064698</v>
      </c>
      <c r="AM80" s="964">
        <f>IFERROR((R80/AF80)-1,0)</f>
        <v>1.22248734703351</v>
      </c>
    </row>
    <row r="82" spans="2:39">
      <c r="B82" s="1300" t="s">
        <v>2203</v>
      </c>
      <c r="F82" s="1107"/>
      <c r="G82" s="1107"/>
      <c r="H82" s="1107"/>
      <c r="I82" s="1107"/>
      <c r="J82" s="1107"/>
      <c r="K82" s="1107"/>
      <c r="L82" s="1107"/>
      <c r="M82" s="1107"/>
      <c r="N82" s="1107"/>
      <c r="O82" s="1107"/>
      <c r="P82" s="1107"/>
      <c r="Q82" s="1107"/>
      <c r="R82" s="96"/>
      <c r="AF82" s="96"/>
      <c r="AH82" s="96"/>
      <c r="AJ82" s="96"/>
      <c r="AL82" s="96"/>
      <c r="AM82" s="96"/>
    </row>
    <row r="83" spans="2:39" ht="25.5" customHeight="1">
      <c r="B83" s="197" t="s">
        <v>36</v>
      </c>
      <c r="C83" s="197" t="s">
        <v>566</v>
      </c>
      <c r="D83" s="197" t="s">
        <v>257</v>
      </c>
      <c r="E83" s="124" t="s">
        <v>525</v>
      </c>
      <c r="F83" s="124" t="s">
        <v>149</v>
      </c>
      <c r="G83" s="124" t="s">
        <v>150</v>
      </c>
      <c r="H83" s="124" t="s">
        <v>151</v>
      </c>
      <c r="I83" s="124" t="s">
        <v>152</v>
      </c>
      <c r="J83" s="124" t="s">
        <v>153</v>
      </c>
      <c r="K83" s="124" t="s">
        <v>154</v>
      </c>
      <c r="L83" s="124" t="s">
        <v>155</v>
      </c>
      <c r="M83" s="124" t="s">
        <v>156</v>
      </c>
      <c r="N83" s="124" t="s">
        <v>157</v>
      </c>
      <c r="O83" s="124" t="s">
        <v>158</v>
      </c>
      <c r="P83" s="124" t="s">
        <v>159</v>
      </c>
      <c r="Q83" s="124" t="s">
        <v>160</v>
      </c>
      <c r="R83" s="124" t="s">
        <v>2150</v>
      </c>
      <c r="S83" s="11"/>
      <c r="T83" s="1411" t="s">
        <v>149</v>
      </c>
      <c r="U83" s="1411" t="s">
        <v>150</v>
      </c>
      <c r="V83" s="1411" t="s">
        <v>151</v>
      </c>
      <c r="W83" s="1411" t="s">
        <v>152</v>
      </c>
      <c r="X83" s="1411" t="s">
        <v>153</v>
      </c>
      <c r="Y83" s="1411" t="s">
        <v>154</v>
      </c>
      <c r="Z83" s="1411" t="s">
        <v>155</v>
      </c>
      <c r="AA83" s="1411" t="s">
        <v>156</v>
      </c>
      <c r="AB83" s="1411" t="s">
        <v>157</v>
      </c>
      <c r="AC83" s="1411" t="s">
        <v>158</v>
      </c>
      <c r="AD83" s="1411" t="s">
        <v>159</v>
      </c>
      <c r="AE83" s="1411" t="s">
        <v>160</v>
      </c>
      <c r="AF83" s="749" t="s">
        <v>148</v>
      </c>
      <c r="AG83" s="11"/>
      <c r="AH83" s="749" t="s">
        <v>526</v>
      </c>
      <c r="AI83" s="11"/>
      <c r="AJ83" s="749" t="s">
        <v>527</v>
      </c>
      <c r="AK83" s="11"/>
      <c r="AL83" s="757" t="s">
        <v>528</v>
      </c>
      <c r="AM83" s="758" t="s">
        <v>529</v>
      </c>
    </row>
    <row r="84" spans="2:39" outlineLevel="1">
      <c r="B84" s="137">
        <v>1</v>
      </c>
      <c r="C84" s="138" t="s">
        <v>567</v>
      </c>
      <c r="D84" s="139" t="s">
        <v>531</v>
      </c>
      <c r="E84" s="168"/>
      <c r="F84" s="960">
        <f>'3.Thanh pham'!F140</f>
        <v>0</v>
      </c>
      <c r="G84" s="960">
        <f>'3.Thanh pham'!G140</f>
        <v>0</v>
      </c>
      <c r="H84" s="960">
        <f>'3.Thanh pham'!H140</f>
        <v>0</v>
      </c>
      <c r="I84" s="960">
        <f>'3.Thanh pham'!I140</f>
        <v>0</v>
      </c>
      <c r="J84" s="960">
        <f>'3.Thanh pham'!J140</f>
        <v>0</v>
      </c>
      <c r="K84" s="960">
        <f>'3.Thanh pham'!K140</f>
        <v>0</v>
      </c>
      <c r="L84" s="960">
        <f>'3.Thanh pham'!L140</f>
        <v>0</v>
      </c>
      <c r="M84" s="960">
        <f>'3.Thanh pham'!M140</f>
        <v>0</v>
      </c>
      <c r="N84" s="960">
        <f>'3.Thanh pham'!N140</f>
        <v>0</v>
      </c>
      <c r="O84" s="960">
        <f>'3.Thanh pham'!O140</f>
        <v>597012</v>
      </c>
      <c r="P84" s="960">
        <f>'3.Thanh pham'!P140</f>
        <v>597012</v>
      </c>
      <c r="Q84" s="960">
        <f>'3.Thanh pham'!Q140</f>
        <v>597012</v>
      </c>
      <c r="R84" s="167">
        <f>SUM(F84:Q84)</f>
        <v>1791036</v>
      </c>
      <c r="T84" s="960"/>
      <c r="U84" s="960"/>
      <c r="V84" s="960"/>
      <c r="W84" s="960">
        <v>13866</v>
      </c>
      <c r="X84" s="960"/>
      <c r="Y84" s="960"/>
      <c r="Z84" s="960"/>
      <c r="AA84" s="960"/>
      <c r="AB84" s="960"/>
      <c r="AC84" s="960"/>
      <c r="AD84" s="960"/>
      <c r="AE84" s="960"/>
      <c r="AF84" s="167"/>
      <c r="AH84" s="167"/>
      <c r="AJ84" s="167"/>
      <c r="AL84" s="168">
        <f t="shared" ref="AL84:AL99" si="70">IFERROR(R84-AF84,0)</f>
        <v>1791036</v>
      </c>
      <c r="AM84" s="825">
        <f t="shared" ref="AM84:AM99" si="71">IFERROR((R84/AF84)-1,0)</f>
        <v>0</v>
      </c>
    </row>
    <row r="85" spans="2:39" ht="25.5" outlineLevel="1">
      <c r="B85" s="137">
        <v>2</v>
      </c>
      <c r="C85" s="138" t="s">
        <v>568</v>
      </c>
      <c r="D85" s="139" t="s">
        <v>531</v>
      </c>
      <c r="E85" s="168"/>
      <c r="F85" s="960">
        <f>'3.Thanh pham'!F141</f>
        <v>0</v>
      </c>
      <c r="G85" s="960">
        <f>'3.Thanh pham'!G141</f>
        <v>0</v>
      </c>
      <c r="H85" s="960">
        <f>'3.Thanh pham'!H141</f>
        <v>0</v>
      </c>
      <c r="I85" s="960">
        <f>'3.Thanh pham'!I141</f>
        <v>0</v>
      </c>
      <c r="J85" s="960">
        <f>'3.Thanh pham'!J141</f>
        <v>0</v>
      </c>
      <c r="K85" s="960">
        <f>'3.Thanh pham'!K141</f>
        <v>0</v>
      </c>
      <c r="L85" s="960">
        <f>'3.Thanh pham'!L141</f>
        <v>0</v>
      </c>
      <c r="M85" s="960">
        <f>'3.Thanh pham'!M141</f>
        <v>0</v>
      </c>
      <c r="N85" s="960">
        <f>'3.Thanh pham'!N141</f>
        <v>0</v>
      </c>
      <c r="O85" s="960">
        <f>'3.Thanh pham'!O141</f>
        <v>0</v>
      </c>
      <c r="P85" s="960">
        <f>'3.Thanh pham'!P141</f>
        <v>0</v>
      </c>
      <c r="Q85" s="960">
        <f>'3.Thanh pham'!Q141</f>
        <v>0</v>
      </c>
      <c r="R85" s="167">
        <f t="shared" ref="R85:R93" si="72">SUM(F85:Q85)</f>
        <v>0</v>
      </c>
      <c r="T85" s="960"/>
      <c r="U85" s="960"/>
      <c r="V85" s="960"/>
      <c r="W85" s="960"/>
      <c r="X85" s="960"/>
      <c r="Y85" s="960"/>
      <c r="Z85" s="960"/>
      <c r="AA85" s="960"/>
      <c r="AB85" s="960"/>
      <c r="AC85" s="960"/>
      <c r="AD85" s="960"/>
      <c r="AE85" s="960"/>
      <c r="AF85" s="167"/>
      <c r="AH85" s="167"/>
      <c r="AJ85" s="167"/>
      <c r="AL85" s="168">
        <f t="shared" si="70"/>
        <v>0</v>
      </c>
      <c r="AM85" s="825">
        <f t="shared" si="71"/>
        <v>0</v>
      </c>
    </row>
    <row r="86" spans="2:39" outlineLevel="1">
      <c r="B86" s="137">
        <v>3</v>
      </c>
      <c r="C86" s="138" t="s">
        <v>569</v>
      </c>
      <c r="D86" s="139" t="s">
        <v>531</v>
      </c>
      <c r="E86" s="168"/>
      <c r="F86" s="960">
        <f>'3.Thanh pham'!F142</f>
        <v>0</v>
      </c>
      <c r="G86" s="960">
        <f>'3.Thanh pham'!G142</f>
        <v>0</v>
      </c>
      <c r="H86" s="960">
        <f>'3.Thanh pham'!H142</f>
        <v>0</v>
      </c>
      <c r="I86" s="960">
        <f>'3.Thanh pham'!I142</f>
        <v>0</v>
      </c>
      <c r="J86" s="960">
        <f>'3.Thanh pham'!J142</f>
        <v>0</v>
      </c>
      <c r="K86" s="960">
        <f>'3.Thanh pham'!K142</f>
        <v>0</v>
      </c>
      <c r="L86" s="960">
        <f>'3.Thanh pham'!L142</f>
        <v>0</v>
      </c>
      <c r="M86" s="960">
        <f>'3.Thanh pham'!M142</f>
        <v>0</v>
      </c>
      <c r="N86" s="960">
        <f>'3.Thanh pham'!N142</f>
        <v>0</v>
      </c>
      <c r="O86" s="960">
        <f>'3.Thanh pham'!O142</f>
        <v>0</v>
      </c>
      <c r="P86" s="960">
        <f>'3.Thanh pham'!P142</f>
        <v>0</v>
      </c>
      <c r="Q86" s="960">
        <f>'3.Thanh pham'!Q142</f>
        <v>0</v>
      </c>
      <c r="R86" s="167">
        <f t="shared" si="72"/>
        <v>0</v>
      </c>
      <c r="T86" s="960"/>
      <c r="U86" s="960"/>
      <c r="V86" s="960"/>
      <c r="W86" s="960"/>
      <c r="X86" s="960"/>
      <c r="Y86" s="960"/>
      <c r="Z86" s="960"/>
      <c r="AA86" s="960"/>
      <c r="AB86" s="960"/>
      <c r="AC86" s="960"/>
      <c r="AD86" s="960"/>
      <c r="AE86" s="960"/>
      <c r="AF86" s="167"/>
      <c r="AH86" s="167"/>
      <c r="AJ86" s="167"/>
      <c r="AL86" s="168">
        <f t="shared" si="70"/>
        <v>0</v>
      </c>
      <c r="AM86" s="825">
        <f t="shared" si="71"/>
        <v>0</v>
      </c>
    </row>
    <row r="87" spans="2:39" outlineLevel="1">
      <c r="B87" s="137">
        <v>4</v>
      </c>
      <c r="C87" s="138" t="s">
        <v>570</v>
      </c>
      <c r="D87" s="139" t="s">
        <v>531</v>
      </c>
      <c r="E87" s="168"/>
      <c r="F87" s="960">
        <f>'3.Thanh pham'!F143</f>
        <v>0</v>
      </c>
      <c r="G87" s="960">
        <f>'3.Thanh pham'!G143</f>
        <v>0</v>
      </c>
      <c r="H87" s="960">
        <f>'3.Thanh pham'!H143</f>
        <v>0</v>
      </c>
      <c r="I87" s="960">
        <f>'3.Thanh pham'!I143</f>
        <v>0</v>
      </c>
      <c r="J87" s="960">
        <f>'3.Thanh pham'!J143</f>
        <v>0</v>
      </c>
      <c r="K87" s="960">
        <f>'3.Thanh pham'!K143</f>
        <v>0</v>
      </c>
      <c r="L87" s="960">
        <f>'3.Thanh pham'!L143</f>
        <v>0</v>
      </c>
      <c r="M87" s="960">
        <f>'3.Thanh pham'!M143</f>
        <v>0</v>
      </c>
      <c r="N87" s="960">
        <f>'3.Thanh pham'!N143</f>
        <v>0</v>
      </c>
      <c r="O87" s="960">
        <f>'3.Thanh pham'!O143</f>
        <v>0</v>
      </c>
      <c r="P87" s="960">
        <f>'3.Thanh pham'!P143</f>
        <v>0</v>
      </c>
      <c r="Q87" s="960">
        <f>'3.Thanh pham'!Q143</f>
        <v>0</v>
      </c>
      <c r="R87" s="167">
        <f t="shared" si="72"/>
        <v>0</v>
      </c>
      <c r="T87" s="960"/>
      <c r="U87" s="960"/>
      <c r="V87" s="960"/>
      <c r="W87" s="960"/>
      <c r="X87" s="960"/>
      <c r="Y87" s="960"/>
      <c r="Z87" s="960"/>
      <c r="AA87" s="960"/>
      <c r="AB87" s="960"/>
      <c r="AC87" s="960"/>
      <c r="AD87" s="960"/>
      <c r="AE87" s="960"/>
      <c r="AF87" s="167"/>
      <c r="AH87" s="167"/>
      <c r="AJ87" s="167"/>
      <c r="AL87" s="168">
        <f t="shared" si="70"/>
        <v>0</v>
      </c>
      <c r="AM87" s="825">
        <f t="shared" si="71"/>
        <v>0</v>
      </c>
    </row>
    <row r="88" spans="2:39" outlineLevel="1">
      <c r="B88" s="137">
        <v>5</v>
      </c>
      <c r="C88" s="138" t="s">
        <v>571</v>
      </c>
      <c r="D88" s="139" t="s">
        <v>531</v>
      </c>
      <c r="E88" s="168"/>
      <c r="F88" s="960">
        <f>'3.Thanh pham'!F144</f>
        <v>0</v>
      </c>
      <c r="G88" s="960">
        <f>'3.Thanh pham'!G144</f>
        <v>0</v>
      </c>
      <c r="H88" s="960">
        <f>'3.Thanh pham'!H144</f>
        <v>0</v>
      </c>
      <c r="I88" s="960">
        <f>'3.Thanh pham'!I144</f>
        <v>0</v>
      </c>
      <c r="J88" s="960">
        <f>'3.Thanh pham'!J144</f>
        <v>0</v>
      </c>
      <c r="K88" s="960">
        <f>'3.Thanh pham'!K144</f>
        <v>0</v>
      </c>
      <c r="L88" s="960">
        <f>'3.Thanh pham'!L144</f>
        <v>0</v>
      </c>
      <c r="M88" s="960">
        <f>'3.Thanh pham'!M144</f>
        <v>0</v>
      </c>
      <c r="N88" s="960">
        <f>'3.Thanh pham'!N144</f>
        <v>0</v>
      </c>
      <c r="O88" s="960">
        <f>'3.Thanh pham'!O144</f>
        <v>0</v>
      </c>
      <c r="P88" s="960">
        <f>'3.Thanh pham'!P144</f>
        <v>0</v>
      </c>
      <c r="Q88" s="960">
        <f>'3.Thanh pham'!Q144</f>
        <v>0</v>
      </c>
      <c r="R88" s="167">
        <f t="shared" si="72"/>
        <v>0</v>
      </c>
      <c r="T88" s="960"/>
      <c r="U88" s="960"/>
      <c r="V88" s="960"/>
      <c r="W88" s="960"/>
      <c r="X88" s="960"/>
      <c r="Y88" s="960"/>
      <c r="Z88" s="960"/>
      <c r="AA88" s="960"/>
      <c r="AB88" s="960"/>
      <c r="AC88" s="960"/>
      <c r="AD88" s="960"/>
      <c r="AE88" s="960"/>
      <c r="AF88" s="167"/>
      <c r="AH88" s="167"/>
      <c r="AJ88" s="167"/>
      <c r="AL88" s="168">
        <f t="shared" si="70"/>
        <v>0</v>
      </c>
      <c r="AM88" s="825">
        <f t="shared" si="71"/>
        <v>0</v>
      </c>
    </row>
    <row r="89" spans="2:39" outlineLevel="1">
      <c r="B89" s="137">
        <v>6</v>
      </c>
      <c r="C89" s="138" t="s">
        <v>572</v>
      </c>
      <c r="D89" s="139" t="s">
        <v>531</v>
      </c>
      <c r="E89" s="168"/>
      <c r="F89" s="960">
        <f>'3.Thanh pham'!F145</f>
        <v>0</v>
      </c>
      <c r="G89" s="960">
        <f>'3.Thanh pham'!G145</f>
        <v>0</v>
      </c>
      <c r="H89" s="960">
        <f>'3.Thanh pham'!H145</f>
        <v>0</v>
      </c>
      <c r="I89" s="960">
        <f>'3.Thanh pham'!I145</f>
        <v>0</v>
      </c>
      <c r="J89" s="960">
        <f>'3.Thanh pham'!J145</f>
        <v>0</v>
      </c>
      <c r="K89" s="960">
        <f>'3.Thanh pham'!K145</f>
        <v>0</v>
      </c>
      <c r="L89" s="960">
        <f>'3.Thanh pham'!L145</f>
        <v>0</v>
      </c>
      <c r="M89" s="960">
        <f>'3.Thanh pham'!M145</f>
        <v>0</v>
      </c>
      <c r="N89" s="960">
        <f>'3.Thanh pham'!N145</f>
        <v>0</v>
      </c>
      <c r="O89" s="960">
        <f>'3.Thanh pham'!O145</f>
        <v>0</v>
      </c>
      <c r="P89" s="960">
        <f>'3.Thanh pham'!P145</f>
        <v>0</v>
      </c>
      <c r="Q89" s="960">
        <f>'3.Thanh pham'!Q145</f>
        <v>0</v>
      </c>
      <c r="R89" s="167">
        <f t="shared" si="72"/>
        <v>0</v>
      </c>
      <c r="T89" s="960"/>
      <c r="U89" s="960"/>
      <c r="V89" s="960"/>
      <c r="W89" s="960"/>
      <c r="X89" s="960"/>
      <c r="Y89" s="960"/>
      <c r="Z89" s="960"/>
      <c r="AA89" s="960"/>
      <c r="AB89" s="960"/>
      <c r="AC89" s="960"/>
      <c r="AD89" s="960"/>
      <c r="AE89" s="960"/>
      <c r="AF89" s="167"/>
      <c r="AH89" s="167"/>
      <c r="AJ89" s="167"/>
      <c r="AL89" s="168">
        <f t="shared" si="70"/>
        <v>0</v>
      </c>
      <c r="AM89" s="825">
        <f t="shared" si="71"/>
        <v>0</v>
      </c>
    </row>
    <row r="90" spans="2:39" outlineLevel="1">
      <c r="B90" s="137">
        <v>7</v>
      </c>
      <c r="C90" s="138" t="s">
        <v>573</v>
      </c>
      <c r="D90" s="139" t="s">
        <v>531</v>
      </c>
      <c r="E90" s="168"/>
      <c r="F90" s="960">
        <f>'3.Thanh pham'!F146</f>
        <v>0</v>
      </c>
      <c r="G90" s="960">
        <f>'3.Thanh pham'!G146</f>
        <v>0</v>
      </c>
      <c r="H90" s="960">
        <f>'3.Thanh pham'!H146</f>
        <v>0</v>
      </c>
      <c r="I90" s="960">
        <f>'3.Thanh pham'!I146</f>
        <v>0</v>
      </c>
      <c r="J90" s="960">
        <f>'3.Thanh pham'!J146</f>
        <v>0</v>
      </c>
      <c r="K90" s="960">
        <f>'3.Thanh pham'!K146</f>
        <v>0</v>
      </c>
      <c r="L90" s="960">
        <f>'3.Thanh pham'!L146</f>
        <v>0</v>
      </c>
      <c r="M90" s="960">
        <f>'3.Thanh pham'!M146</f>
        <v>0</v>
      </c>
      <c r="N90" s="960">
        <f>'3.Thanh pham'!N146</f>
        <v>0</v>
      </c>
      <c r="O90" s="960">
        <f>'3.Thanh pham'!O146</f>
        <v>0</v>
      </c>
      <c r="P90" s="960">
        <f>'3.Thanh pham'!P146</f>
        <v>0</v>
      </c>
      <c r="Q90" s="960">
        <f>'3.Thanh pham'!Q146</f>
        <v>0</v>
      </c>
      <c r="R90" s="167">
        <f t="shared" si="72"/>
        <v>0</v>
      </c>
      <c r="T90" s="960"/>
      <c r="U90" s="960"/>
      <c r="V90" s="960"/>
      <c r="W90" s="960"/>
      <c r="X90" s="960"/>
      <c r="Y90" s="960"/>
      <c r="Z90" s="960"/>
      <c r="AA90" s="960"/>
      <c r="AB90" s="960"/>
      <c r="AC90" s="960"/>
      <c r="AD90" s="960"/>
      <c r="AE90" s="960"/>
      <c r="AF90" s="167"/>
      <c r="AH90" s="167"/>
      <c r="AJ90" s="167"/>
      <c r="AL90" s="168">
        <f t="shared" si="70"/>
        <v>0</v>
      </c>
      <c r="AM90" s="825">
        <f t="shared" si="71"/>
        <v>0</v>
      </c>
    </row>
    <row r="91" spans="2:39" outlineLevel="1">
      <c r="B91" s="137">
        <v>8</v>
      </c>
      <c r="C91" s="138" t="s">
        <v>574</v>
      </c>
      <c r="D91" s="139" t="s">
        <v>531</v>
      </c>
      <c r="E91" s="168"/>
      <c r="F91" s="960">
        <f>'3.Thanh pham'!F147</f>
        <v>0</v>
      </c>
      <c r="G91" s="960">
        <f>'3.Thanh pham'!G147</f>
        <v>0</v>
      </c>
      <c r="H91" s="960">
        <f>'3.Thanh pham'!H147</f>
        <v>0</v>
      </c>
      <c r="I91" s="960">
        <f>'3.Thanh pham'!I147</f>
        <v>0</v>
      </c>
      <c r="J91" s="960">
        <f>'3.Thanh pham'!J147</f>
        <v>0</v>
      </c>
      <c r="K91" s="960">
        <f>'3.Thanh pham'!K147</f>
        <v>0</v>
      </c>
      <c r="L91" s="960">
        <f>'3.Thanh pham'!L147</f>
        <v>0</v>
      </c>
      <c r="M91" s="960">
        <f>'3.Thanh pham'!M147</f>
        <v>0</v>
      </c>
      <c r="N91" s="960">
        <f>'3.Thanh pham'!N147</f>
        <v>0</v>
      </c>
      <c r="O91" s="960">
        <f>'3.Thanh pham'!O147</f>
        <v>0</v>
      </c>
      <c r="P91" s="960">
        <f>'3.Thanh pham'!P147</f>
        <v>0</v>
      </c>
      <c r="Q91" s="960">
        <f>'3.Thanh pham'!Q147</f>
        <v>0</v>
      </c>
      <c r="R91" s="167">
        <f t="shared" si="72"/>
        <v>0</v>
      </c>
      <c r="T91" s="960"/>
      <c r="U91" s="960"/>
      <c r="V91" s="960"/>
      <c r="W91" s="960"/>
      <c r="X91" s="960"/>
      <c r="Y91" s="960"/>
      <c r="Z91" s="960"/>
      <c r="AA91" s="960"/>
      <c r="AB91" s="960"/>
      <c r="AC91" s="960"/>
      <c r="AD91" s="960"/>
      <c r="AE91" s="960"/>
      <c r="AF91" s="167"/>
      <c r="AH91" s="167"/>
      <c r="AJ91" s="167"/>
      <c r="AL91" s="168">
        <f t="shared" si="70"/>
        <v>0</v>
      </c>
      <c r="AM91" s="825">
        <f t="shared" si="71"/>
        <v>0</v>
      </c>
    </row>
    <row r="92" spans="2:39" outlineLevel="1">
      <c r="B92" s="137">
        <v>9</v>
      </c>
      <c r="C92" s="138" t="s">
        <v>575</v>
      </c>
      <c r="D92" s="139" t="s">
        <v>531</v>
      </c>
      <c r="E92" s="168"/>
      <c r="F92" s="960">
        <f>'3.Thanh pham'!F148</f>
        <v>0</v>
      </c>
      <c r="G92" s="960">
        <f>'3.Thanh pham'!G148</f>
        <v>0</v>
      </c>
      <c r="H92" s="960">
        <f>'3.Thanh pham'!H148</f>
        <v>0</v>
      </c>
      <c r="I92" s="960">
        <f>'3.Thanh pham'!I148</f>
        <v>0</v>
      </c>
      <c r="J92" s="960">
        <f>'3.Thanh pham'!J148</f>
        <v>0</v>
      </c>
      <c r="K92" s="960">
        <f>'3.Thanh pham'!K148</f>
        <v>0</v>
      </c>
      <c r="L92" s="960">
        <f>'3.Thanh pham'!L148</f>
        <v>0</v>
      </c>
      <c r="M92" s="960">
        <f>'3.Thanh pham'!M148</f>
        <v>0</v>
      </c>
      <c r="N92" s="960">
        <f>'3.Thanh pham'!N148</f>
        <v>0</v>
      </c>
      <c r="O92" s="960">
        <f>'3.Thanh pham'!O148</f>
        <v>0</v>
      </c>
      <c r="P92" s="960">
        <f>'3.Thanh pham'!P148</f>
        <v>0</v>
      </c>
      <c r="Q92" s="960">
        <f>'3.Thanh pham'!Q148</f>
        <v>0</v>
      </c>
      <c r="R92" s="167">
        <f t="shared" si="72"/>
        <v>0</v>
      </c>
      <c r="T92" s="960"/>
      <c r="U92" s="960"/>
      <c r="V92" s="960"/>
      <c r="W92" s="960"/>
      <c r="X92" s="960"/>
      <c r="Y92" s="960"/>
      <c r="Z92" s="960"/>
      <c r="AA92" s="960"/>
      <c r="AB92" s="960"/>
      <c r="AC92" s="960"/>
      <c r="AD92" s="960"/>
      <c r="AE92" s="960"/>
      <c r="AF92" s="167"/>
      <c r="AH92" s="167"/>
      <c r="AJ92" s="167"/>
      <c r="AL92" s="168">
        <f t="shared" si="70"/>
        <v>0</v>
      </c>
      <c r="AM92" s="825">
        <f t="shared" si="71"/>
        <v>0</v>
      </c>
    </row>
    <row r="93" spans="2:39" outlineLevel="1">
      <c r="B93" s="137">
        <v>10</v>
      </c>
      <c r="C93" s="138" t="s">
        <v>576</v>
      </c>
      <c r="D93" s="139" t="s">
        <v>531</v>
      </c>
      <c r="E93" s="168"/>
      <c r="F93" s="960">
        <f>'3.Thanh pham'!F149</f>
        <v>0</v>
      </c>
      <c r="G93" s="960">
        <f>'3.Thanh pham'!G149</f>
        <v>0</v>
      </c>
      <c r="H93" s="960">
        <f>'3.Thanh pham'!H149</f>
        <v>0</v>
      </c>
      <c r="I93" s="960">
        <f>'3.Thanh pham'!I149</f>
        <v>0</v>
      </c>
      <c r="J93" s="960">
        <f>'3.Thanh pham'!J149</f>
        <v>0</v>
      </c>
      <c r="K93" s="960">
        <f>'3.Thanh pham'!K149</f>
        <v>0</v>
      </c>
      <c r="L93" s="960">
        <f>'3.Thanh pham'!L149</f>
        <v>0</v>
      </c>
      <c r="M93" s="960">
        <f>'3.Thanh pham'!M149</f>
        <v>0</v>
      </c>
      <c r="N93" s="960">
        <f>'3.Thanh pham'!N149</f>
        <v>0</v>
      </c>
      <c r="O93" s="960">
        <f>'3.Thanh pham'!O149</f>
        <v>0</v>
      </c>
      <c r="P93" s="960">
        <f>'3.Thanh pham'!P149</f>
        <v>0</v>
      </c>
      <c r="Q93" s="960">
        <f>'3.Thanh pham'!Q149</f>
        <v>0</v>
      </c>
      <c r="R93" s="167">
        <f t="shared" si="72"/>
        <v>0</v>
      </c>
      <c r="T93" s="960">
        <v>165830</v>
      </c>
      <c r="U93" s="960"/>
      <c r="V93" s="960">
        <v>84450</v>
      </c>
      <c r="W93" s="960">
        <v>116084</v>
      </c>
      <c r="X93" s="960">
        <v>125560</v>
      </c>
      <c r="Y93" s="960">
        <v>72462</v>
      </c>
      <c r="Z93" s="960">
        <v>112942</v>
      </c>
      <c r="AA93" s="960">
        <v>143982</v>
      </c>
      <c r="AB93" s="960">
        <v>145633</v>
      </c>
      <c r="AC93" s="960">
        <v>99072</v>
      </c>
      <c r="AD93" s="960">
        <v>99072</v>
      </c>
      <c r="AE93" s="960">
        <v>99072</v>
      </c>
      <c r="AF93" s="971">
        <f>SUM(T93:AE93)</f>
        <v>1264159</v>
      </c>
      <c r="AH93" s="973"/>
      <c r="AJ93" s="973"/>
      <c r="AL93" s="168">
        <f t="shared" si="70"/>
        <v>-1264159</v>
      </c>
      <c r="AM93" s="825">
        <f t="shared" si="71"/>
        <v>-1</v>
      </c>
    </row>
    <row r="94" spans="2:39" outlineLevel="1">
      <c r="B94" s="137">
        <v>11</v>
      </c>
      <c r="C94" s="138" t="s">
        <v>577</v>
      </c>
      <c r="D94" s="139" t="s">
        <v>531</v>
      </c>
      <c r="E94" s="168"/>
      <c r="F94" s="960">
        <f>'3.Thanh pham'!F150</f>
        <v>0</v>
      </c>
      <c r="G94" s="960">
        <f>'3.Thanh pham'!G150</f>
        <v>0</v>
      </c>
      <c r="H94" s="960">
        <f>'3.Thanh pham'!H150</f>
        <v>0</v>
      </c>
      <c r="I94" s="960">
        <f>'3.Thanh pham'!I150</f>
        <v>0</v>
      </c>
      <c r="J94" s="960">
        <f>'3.Thanh pham'!J150</f>
        <v>0</v>
      </c>
      <c r="K94" s="960">
        <f>'3.Thanh pham'!K150</f>
        <v>0</v>
      </c>
      <c r="L94" s="960">
        <f>'3.Thanh pham'!L150</f>
        <v>0</v>
      </c>
      <c r="M94" s="960">
        <f>'3.Thanh pham'!M150</f>
        <v>0</v>
      </c>
      <c r="N94" s="960">
        <f>'3.Thanh pham'!N150</f>
        <v>0</v>
      </c>
      <c r="O94" s="960">
        <f>'3.Thanh pham'!O150</f>
        <v>0</v>
      </c>
      <c r="P94" s="960">
        <f>'3.Thanh pham'!P150</f>
        <v>0</v>
      </c>
      <c r="Q94" s="960">
        <f>'3.Thanh pham'!Q150</f>
        <v>0</v>
      </c>
      <c r="R94" s="167"/>
      <c r="T94" s="960"/>
      <c r="U94" s="960"/>
      <c r="V94" s="960"/>
      <c r="W94" s="960"/>
      <c r="X94" s="960"/>
      <c r="Y94" s="960"/>
      <c r="Z94" s="960"/>
      <c r="AA94" s="960"/>
      <c r="AB94" s="960"/>
      <c r="AC94" s="960"/>
      <c r="AD94" s="960"/>
      <c r="AE94" s="960"/>
      <c r="AF94" s="167"/>
      <c r="AH94" s="167"/>
      <c r="AJ94" s="167"/>
      <c r="AL94" s="168">
        <f t="shared" si="70"/>
        <v>0</v>
      </c>
      <c r="AM94" s="825">
        <f t="shared" si="71"/>
        <v>0</v>
      </c>
    </row>
    <row r="95" spans="2:39" outlineLevel="1">
      <c r="B95" s="137">
        <v>12</v>
      </c>
      <c r="C95" s="138" t="s">
        <v>578</v>
      </c>
      <c r="D95" s="139" t="s">
        <v>531</v>
      </c>
      <c r="E95" s="168"/>
      <c r="F95" s="960">
        <f>'3.Thanh pham'!F151</f>
        <v>0</v>
      </c>
      <c r="G95" s="960">
        <f>'3.Thanh pham'!G151</f>
        <v>0</v>
      </c>
      <c r="H95" s="960">
        <f>'3.Thanh pham'!H151</f>
        <v>0</v>
      </c>
      <c r="I95" s="960">
        <f>'3.Thanh pham'!I151</f>
        <v>0</v>
      </c>
      <c r="J95" s="960">
        <f>'3.Thanh pham'!J151</f>
        <v>0</v>
      </c>
      <c r="K95" s="960">
        <f>'3.Thanh pham'!K151</f>
        <v>0</v>
      </c>
      <c r="L95" s="960">
        <f>'3.Thanh pham'!L151</f>
        <v>0</v>
      </c>
      <c r="M95" s="960">
        <f>'3.Thanh pham'!M151</f>
        <v>0</v>
      </c>
      <c r="N95" s="960">
        <f>'3.Thanh pham'!N151</f>
        <v>0</v>
      </c>
      <c r="O95" s="960">
        <f>'3.Thanh pham'!O151</f>
        <v>0</v>
      </c>
      <c r="P95" s="960">
        <f>'3.Thanh pham'!P151</f>
        <v>0</v>
      </c>
      <c r="Q95" s="960">
        <f>'3.Thanh pham'!Q151</f>
        <v>0</v>
      </c>
      <c r="R95" s="167">
        <f>SUM(F95:Q95)</f>
        <v>0</v>
      </c>
      <c r="T95" s="960"/>
      <c r="U95" s="960"/>
      <c r="V95" s="960"/>
      <c r="W95" s="960"/>
      <c r="X95" s="960"/>
      <c r="Y95" s="960"/>
      <c r="Z95" s="960"/>
      <c r="AA95" s="960"/>
      <c r="AB95" s="960"/>
      <c r="AC95" s="960"/>
      <c r="AD95" s="960"/>
      <c r="AE95" s="960"/>
      <c r="AF95" s="167"/>
      <c r="AH95" s="167"/>
      <c r="AJ95" s="167"/>
      <c r="AL95" s="168">
        <f t="shared" si="70"/>
        <v>0</v>
      </c>
      <c r="AM95" s="825">
        <f t="shared" si="71"/>
        <v>0</v>
      </c>
    </row>
    <row r="96" spans="2:39" outlineLevel="1">
      <c r="B96" s="137">
        <v>13</v>
      </c>
      <c r="C96" s="962" t="s">
        <v>579</v>
      </c>
      <c r="D96" s="139" t="s">
        <v>531</v>
      </c>
      <c r="E96" s="168"/>
      <c r="F96" s="960">
        <f>'3.Thanh pham'!F152</f>
        <v>0</v>
      </c>
      <c r="G96" s="960">
        <f>'3.Thanh pham'!G152</f>
        <v>0</v>
      </c>
      <c r="H96" s="960">
        <f>'3.Thanh pham'!H152</f>
        <v>0</v>
      </c>
      <c r="I96" s="960">
        <f>'3.Thanh pham'!I152</f>
        <v>0</v>
      </c>
      <c r="J96" s="960">
        <f>'3.Thanh pham'!J152</f>
        <v>0</v>
      </c>
      <c r="K96" s="960">
        <f>'3.Thanh pham'!K152</f>
        <v>0</v>
      </c>
      <c r="L96" s="960">
        <f>'3.Thanh pham'!L152</f>
        <v>0</v>
      </c>
      <c r="M96" s="960">
        <f>'3.Thanh pham'!M152</f>
        <v>0</v>
      </c>
      <c r="N96" s="960">
        <f>'3.Thanh pham'!N152</f>
        <v>0</v>
      </c>
      <c r="O96" s="960">
        <f>'3.Thanh pham'!O152</f>
        <v>0</v>
      </c>
      <c r="P96" s="960">
        <f>'3.Thanh pham'!P152</f>
        <v>0</v>
      </c>
      <c r="Q96" s="960">
        <f>'3.Thanh pham'!Q152</f>
        <v>0</v>
      </c>
      <c r="R96" s="167">
        <f>SUM(F96:Q96)</f>
        <v>0</v>
      </c>
      <c r="T96" s="960"/>
      <c r="U96" s="960"/>
      <c r="V96" s="960"/>
      <c r="W96" s="960"/>
      <c r="X96" s="960"/>
      <c r="Y96" s="960"/>
      <c r="Z96" s="960"/>
      <c r="AA96" s="960"/>
      <c r="AB96" s="960"/>
      <c r="AC96" s="960"/>
      <c r="AD96" s="960"/>
      <c r="AE96" s="960"/>
      <c r="AF96" s="167"/>
      <c r="AH96" s="167"/>
      <c r="AJ96" s="167"/>
      <c r="AL96" s="168">
        <f t="shared" si="70"/>
        <v>0</v>
      </c>
      <c r="AM96" s="825">
        <f t="shared" si="71"/>
        <v>0</v>
      </c>
    </row>
    <row r="97" spans="2:47" outlineLevel="1">
      <c r="B97" s="137">
        <v>14</v>
      </c>
      <c r="C97" s="138" t="s">
        <v>580</v>
      </c>
      <c r="D97" s="139" t="s">
        <v>531</v>
      </c>
      <c r="E97" s="168"/>
      <c r="F97" s="960">
        <f>'3.Thanh pham'!F153</f>
        <v>0</v>
      </c>
      <c r="G97" s="960">
        <f>'3.Thanh pham'!G153</f>
        <v>0</v>
      </c>
      <c r="H97" s="960">
        <f>'3.Thanh pham'!H153</f>
        <v>0</v>
      </c>
      <c r="I97" s="960">
        <f>'3.Thanh pham'!I153</f>
        <v>0</v>
      </c>
      <c r="J97" s="960">
        <f>'3.Thanh pham'!J153</f>
        <v>0</v>
      </c>
      <c r="K97" s="960">
        <f>'3.Thanh pham'!K153</f>
        <v>0</v>
      </c>
      <c r="L97" s="960">
        <f>'3.Thanh pham'!L153</f>
        <v>0</v>
      </c>
      <c r="M97" s="960">
        <f>'3.Thanh pham'!M153</f>
        <v>0</v>
      </c>
      <c r="N97" s="960">
        <f>'3.Thanh pham'!N153</f>
        <v>0</v>
      </c>
      <c r="O97" s="960">
        <f>'3.Thanh pham'!O153</f>
        <v>33540</v>
      </c>
      <c r="P97" s="960">
        <f>'3.Thanh pham'!P153</f>
        <v>33540</v>
      </c>
      <c r="Q97" s="960">
        <f>'3.Thanh pham'!Q153</f>
        <v>33540</v>
      </c>
      <c r="R97" s="167">
        <f>SUM(F97:Q97)</f>
        <v>100620</v>
      </c>
      <c r="T97" s="960">
        <v>24406</v>
      </c>
      <c r="U97" s="960">
        <v>8464</v>
      </c>
      <c r="V97" s="960">
        <v>5328</v>
      </c>
      <c r="W97" s="960">
        <v>8708</v>
      </c>
      <c r="X97" s="960">
        <v>17431</v>
      </c>
      <c r="Y97" s="960">
        <v>4824</v>
      </c>
      <c r="Z97" s="960">
        <v>7617</v>
      </c>
      <c r="AA97" s="960">
        <v>18932</v>
      </c>
      <c r="AB97" s="960">
        <v>21548</v>
      </c>
      <c r="AC97" s="960">
        <v>6912</v>
      </c>
      <c r="AD97" s="960">
        <v>6912</v>
      </c>
      <c r="AE97" s="960">
        <v>6912</v>
      </c>
      <c r="AF97" s="971">
        <f>SUM(T97:AE97)</f>
        <v>137994</v>
      </c>
      <c r="AH97" s="167"/>
      <c r="AJ97" s="167"/>
      <c r="AL97" s="168">
        <f t="shared" si="70"/>
        <v>-37374</v>
      </c>
      <c r="AM97" s="825">
        <f t="shared" si="71"/>
        <v>-0.27083786251576158</v>
      </c>
    </row>
    <row r="98" spans="2:47" outlineLevel="1">
      <c r="B98" s="137">
        <v>15</v>
      </c>
      <c r="C98" s="138" t="s">
        <v>175</v>
      </c>
      <c r="D98" s="139" t="s">
        <v>531</v>
      </c>
      <c r="E98" s="168"/>
      <c r="F98" s="960">
        <f>'3.Thanh pham'!F154</f>
        <v>0</v>
      </c>
      <c r="G98" s="960">
        <f>'3.Thanh pham'!G154</f>
        <v>0</v>
      </c>
      <c r="H98" s="960">
        <f>'3.Thanh pham'!H154</f>
        <v>0</v>
      </c>
      <c r="I98" s="960">
        <f>'3.Thanh pham'!I154</f>
        <v>0</v>
      </c>
      <c r="J98" s="960">
        <f>'3.Thanh pham'!J154</f>
        <v>0</v>
      </c>
      <c r="K98" s="960">
        <f>'3.Thanh pham'!K154</f>
        <v>0</v>
      </c>
      <c r="L98" s="960">
        <f>'3.Thanh pham'!L154</f>
        <v>0</v>
      </c>
      <c r="M98" s="960">
        <f>'3.Thanh pham'!M154</f>
        <v>0</v>
      </c>
      <c r="N98" s="960">
        <f>'3.Thanh pham'!N154</f>
        <v>0</v>
      </c>
      <c r="O98" s="960">
        <f>'3.Thanh pham'!O154</f>
        <v>0</v>
      </c>
      <c r="P98" s="960">
        <f>'3.Thanh pham'!P154</f>
        <v>0</v>
      </c>
      <c r="Q98" s="960">
        <f>'3.Thanh pham'!Q154</f>
        <v>0</v>
      </c>
      <c r="R98" s="167">
        <f>SUM(F98:Q98)</f>
        <v>0</v>
      </c>
      <c r="T98" s="960"/>
      <c r="U98" s="960"/>
      <c r="V98" s="960"/>
      <c r="W98" s="960"/>
      <c r="X98" s="960"/>
      <c r="Y98" s="960"/>
      <c r="Z98" s="960"/>
      <c r="AA98" s="960"/>
      <c r="AB98" s="960"/>
      <c r="AC98" s="960"/>
      <c r="AD98" s="960"/>
      <c r="AE98" s="960"/>
      <c r="AF98" s="167"/>
      <c r="AH98" s="167"/>
      <c r="AJ98" s="167"/>
      <c r="AL98" s="168">
        <f t="shared" si="70"/>
        <v>0</v>
      </c>
      <c r="AM98" s="825">
        <f t="shared" si="71"/>
        <v>0</v>
      </c>
    </row>
    <row r="99" spans="2:47">
      <c r="B99" s="173"/>
      <c r="C99" s="174" t="s">
        <v>480</v>
      </c>
      <c r="D99" s="963"/>
      <c r="E99" s="972">
        <f>SUM(E84:E98)</f>
        <v>0</v>
      </c>
      <c r="F99" s="176">
        <f>SUM(F84:F98)</f>
        <v>0</v>
      </c>
      <c r="G99" s="176">
        <f t="shared" ref="G99:Q99" si="73">SUM(G84:G98)</f>
        <v>0</v>
      </c>
      <c r="H99" s="176">
        <f t="shared" si="73"/>
        <v>0</v>
      </c>
      <c r="I99" s="176">
        <f t="shared" si="73"/>
        <v>0</v>
      </c>
      <c r="J99" s="176">
        <f t="shared" si="73"/>
        <v>0</v>
      </c>
      <c r="K99" s="176">
        <f t="shared" si="73"/>
        <v>0</v>
      </c>
      <c r="L99" s="176">
        <f t="shared" si="73"/>
        <v>0</v>
      </c>
      <c r="M99" s="176">
        <f t="shared" si="73"/>
        <v>0</v>
      </c>
      <c r="N99" s="176">
        <f t="shared" si="73"/>
        <v>0</v>
      </c>
      <c r="O99" s="176">
        <f t="shared" si="73"/>
        <v>630552</v>
      </c>
      <c r="P99" s="176">
        <f t="shared" si="73"/>
        <v>630552</v>
      </c>
      <c r="Q99" s="176">
        <f t="shared" si="73"/>
        <v>630552</v>
      </c>
      <c r="R99" s="176">
        <f>SUM(F99:Q99)</f>
        <v>1891656</v>
      </c>
      <c r="T99" s="176">
        <f>SUM(T84:T98)</f>
        <v>190236</v>
      </c>
      <c r="U99" s="176">
        <f t="shared" ref="U99:AE99" si="74">SUM(U84:U98)</f>
        <v>8464</v>
      </c>
      <c r="V99" s="176">
        <f t="shared" si="74"/>
        <v>89778</v>
      </c>
      <c r="W99" s="176">
        <f t="shared" si="74"/>
        <v>138658</v>
      </c>
      <c r="X99" s="176">
        <f t="shared" si="74"/>
        <v>142991</v>
      </c>
      <c r="Y99" s="176">
        <f t="shared" si="74"/>
        <v>77286</v>
      </c>
      <c r="Z99" s="176">
        <f t="shared" si="74"/>
        <v>120559</v>
      </c>
      <c r="AA99" s="176">
        <f t="shared" si="74"/>
        <v>162914</v>
      </c>
      <c r="AB99" s="176">
        <f t="shared" si="74"/>
        <v>167181</v>
      </c>
      <c r="AC99" s="176">
        <f t="shared" si="74"/>
        <v>105984</v>
      </c>
      <c r="AD99" s="176">
        <f t="shared" si="74"/>
        <v>105984</v>
      </c>
      <c r="AE99" s="176">
        <f t="shared" si="74"/>
        <v>105984</v>
      </c>
      <c r="AF99" s="176">
        <f>SUM(T99:AE99)</f>
        <v>1416019</v>
      </c>
      <c r="AH99" s="176">
        <f>SUM(V99:AG99)</f>
        <v>2633338</v>
      </c>
      <c r="AJ99" s="176">
        <f>SUM(X99:AI99)</f>
        <v>5038240</v>
      </c>
      <c r="AL99" s="176">
        <f t="shared" si="70"/>
        <v>475637</v>
      </c>
      <c r="AM99" s="964">
        <f t="shared" si="71"/>
        <v>0.33589732906126257</v>
      </c>
    </row>
    <row r="101" spans="2:47" outlineLevel="1">
      <c r="B101" s="5" t="s">
        <v>581</v>
      </c>
      <c r="R101" s="96"/>
      <c r="AF101" s="96"/>
      <c r="AH101" s="96"/>
      <c r="AJ101" s="96"/>
      <c r="AL101" s="96"/>
      <c r="AM101" s="96"/>
    </row>
    <row r="102" spans="2:47" ht="25.5" customHeight="1" outlineLevel="1">
      <c r="B102" s="197" t="s">
        <v>36</v>
      </c>
      <c r="C102" s="197" t="s">
        <v>566</v>
      </c>
      <c r="D102" s="197" t="s">
        <v>257</v>
      </c>
      <c r="E102" s="124" t="s">
        <v>525</v>
      </c>
      <c r="F102" s="124" t="s">
        <v>149</v>
      </c>
      <c r="G102" s="124" t="s">
        <v>150</v>
      </c>
      <c r="H102" s="124" t="s">
        <v>151</v>
      </c>
      <c r="I102" s="124" t="s">
        <v>152</v>
      </c>
      <c r="J102" s="124" t="s">
        <v>153</v>
      </c>
      <c r="K102" s="124" t="s">
        <v>154</v>
      </c>
      <c r="L102" s="124" t="s">
        <v>155</v>
      </c>
      <c r="M102" s="124" t="s">
        <v>156</v>
      </c>
      <c r="N102" s="124" t="s">
        <v>157</v>
      </c>
      <c r="O102" s="124" t="s">
        <v>158</v>
      </c>
      <c r="P102" s="124" t="s">
        <v>159</v>
      </c>
      <c r="Q102" s="124" t="s">
        <v>160</v>
      </c>
      <c r="R102" s="124" t="s">
        <v>2150</v>
      </c>
      <c r="S102" s="11"/>
      <c r="T102" s="1411" t="s">
        <v>149</v>
      </c>
      <c r="U102" s="1411" t="s">
        <v>150</v>
      </c>
      <c r="V102" s="1411" t="s">
        <v>151</v>
      </c>
      <c r="W102" s="1411" t="s">
        <v>152</v>
      </c>
      <c r="X102" s="1411" t="s">
        <v>153</v>
      </c>
      <c r="Y102" s="1411" t="s">
        <v>154</v>
      </c>
      <c r="Z102" s="1411" t="s">
        <v>155</v>
      </c>
      <c r="AA102" s="1411" t="s">
        <v>156</v>
      </c>
      <c r="AB102" s="1411" t="s">
        <v>157</v>
      </c>
      <c r="AC102" s="1411" t="s">
        <v>158</v>
      </c>
      <c r="AD102" s="1411" t="s">
        <v>159</v>
      </c>
      <c r="AE102" s="1411" t="s">
        <v>160</v>
      </c>
      <c r="AF102" s="749" t="s">
        <v>148</v>
      </c>
      <c r="AG102" s="11"/>
      <c r="AH102" s="749" t="s">
        <v>526</v>
      </c>
      <c r="AI102" s="11"/>
      <c r="AJ102" s="749" t="s">
        <v>527</v>
      </c>
      <c r="AK102" s="11"/>
      <c r="AL102" s="757" t="s">
        <v>528</v>
      </c>
      <c r="AM102" s="758" t="s">
        <v>529</v>
      </c>
      <c r="AO102" s="1459" t="s">
        <v>582</v>
      </c>
      <c r="AP102" s="1459" t="s">
        <v>583</v>
      </c>
      <c r="AQ102" s="1460" t="s">
        <v>584</v>
      </c>
      <c r="AR102" s="1459" t="s">
        <v>549</v>
      </c>
      <c r="AS102" s="1459"/>
      <c r="AT102" s="1460" t="s">
        <v>550</v>
      </c>
      <c r="AU102" s="1460" t="s">
        <v>551</v>
      </c>
    </row>
    <row r="103" spans="2:47" outlineLevel="1">
      <c r="B103" s="137">
        <v>1</v>
      </c>
      <c r="C103" s="138" t="s">
        <v>567</v>
      </c>
      <c r="D103" s="139" t="s">
        <v>552</v>
      </c>
      <c r="E103" s="974"/>
      <c r="F103" s="974">
        <f t="shared" ref="F103:Q106" si="75">$AU$104</f>
        <v>17500</v>
      </c>
      <c r="G103" s="974">
        <f t="shared" si="75"/>
        <v>17500</v>
      </c>
      <c r="H103" s="974">
        <f t="shared" si="75"/>
        <v>17500</v>
      </c>
      <c r="I103" s="974">
        <f t="shared" si="75"/>
        <v>17500</v>
      </c>
      <c r="J103" s="974">
        <f t="shared" si="75"/>
        <v>17500</v>
      </c>
      <c r="K103" s="974">
        <f t="shared" si="75"/>
        <v>17500</v>
      </c>
      <c r="L103" s="974">
        <f t="shared" si="75"/>
        <v>17500</v>
      </c>
      <c r="M103" s="974">
        <f t="shared" si="75"/>
        <v>17500</v>
      </c>
      <c r="N103" s="974">
        <f t="shared" si="75"/>
        <v>17500</v>
      </c>
      <c r="O103" s="974">
        <f t="shared" si="75"/>
        <v>17500</v>
      </c>
      <c r="P103" s="974">
        <f t="shared" si="75"/>
        <v>17500</v>
      </c>
      <c r="Q103" s="974">
        <f t="shared" si="75"/>
        <v>17500</v>
      </c>
      <c r="R103" s="968">
        <f t="shared" ref="R103:R118" si="76">AVERAGE(F103:Q103)</f>
        <v>17500</v>
      </c>
      <c r="T103" s="1426">
        <f t="shared" ref="T103:AE118" si="77">IFERROR(T123/T65,0)</f>
        <v>0</v>
      </c>
      <c r="U103" s="1426">
        <f t="shared" si="77"/>
        <v>0</v>
      </c>
      <c r="V103" s="1426">
        <f t="shared" si="77"/>
        <v>0</v>
      </c>
      <c r="W103" s="1426">
        <f t="shared" si="77"/>
        <v>20000</v>
      </c>
      <c r="X103" s="1426">
        <f t="shared" si="77"/>
        <v>0</v>
      </c>
      <c r="Y103" s="1426">
        <f t="shared" si="77"/>
        <v>0</v>
      </c>
      <c r="Z103" s="1426">
        <f t="shared" si="77"/>
        <v>0</v>
      </c>
      <c r="AA103" s="1426">
        <f t="shared" si="77"/>
        <v>0</v>
      </c>
      <c r="AB103" s="1426">
        <f t="shared" si="77"/>
        <v>0</v>
      </c>
      <c r="AC103" s="1426">
        <f t="shared" si="77"/>
        <v>0</v>
      </c>
      <c r="AD103" s="1426">
        <f t="shared" si="77"/>
        <v>0</v>
      </c>
      <c r="AE103" s="1426">
        <f t="shared" si="77"/>
        <v>0</v>
      </c>
      <c r="AF103" s="974">
        <f t="shared" ref="U103:AF103" si="78">IFERROR(AF123/AF65,0)</f>
        <v>0</v>
      </c>
      <c r="AH103" s="975"/>
      <c r="AJ103" s="975"/>
      <c r="AL103" s="168">
        <f t="shared" ref="AL103:AL118" si="79">IFERROR(R103-AF103,0)</f>
        <v>17500</v>
      </c>
      <c r="AM103" s="825">
        <f t="shared" ref="AM103:AM118" si="80">IFERROR((R103/AF103)-1,0)</f>
        <v>0</v>
      </c>
      <c r="AO103" s="1459"/>
      <c r="AP103" s="1459"/>
      <c r="AQ103" s="1460"/>
      <c r="AR103" s="550" t="s">
        <v>525</v>
      </c>
      <c r="AS103" s="550" t="s">
        <v>553</v>
      </c>
      <c r="AT103" s="1460"/>
      <c r="AU103" s="1460"/>
    </row>
    <row r="104" spans="2:47" ht="25.5" outlineLevel="1">
      <c r="B104" s="137">
        <v>2</v>
      </c>
      <c r="C104" s="138" t="s">
        <v>568</v>
      </c>
      <c r="D104" s="139" t="s">
        <v>552</v>
      </c>
      <c r="E104" s="974"/>
      <c r="F104" s="974">
        <f t="shared" si="75"/>
        <v>17500</v>
      </c>
      <c r="G104" s="974">
        <f t="shared" si="75"/>
        <v>17500</v>
      </c>
      <c r="H104" s="974">
        <f t="shared" si="75"/>
        <v>17500</v>
      </c>
      <c r="I104" s="974">
        <f t="shared" si="75"/>
        <v>17500</v>
      </c>
      <c r="J104" s="974">
        <f t="shared" si="75"/>
        <v>17500</v>
      </c>
      <c r="K104" s="974">
        <f t="shared" si="75"/>
        <v>17500</v>
      </c>
      <c r="L104" s="974">
        <f t="shared" si="75"/>
        <v>17500</v>
      </c>
      <c r="M104" s="974">
        <f t="shared" si="75"/>
        <v>17500</v>
      </c>
      <c r="N104" s="974">
        <f t="shared" si="75"/>
        <v>17500</v>
      </c>
      <c r="O104" s="974">
        <f t="shared" si="75"/>
        <v>17500</v>
      </c>
      <c r="P104" s="974">
        <f t="shared" si="75"/>
        <v>17500</v>
      </c>
      <c r="Q104" s="974">
        <f t="shared" si="75"/>
        <v>17500</v>
      </c>
      <c r="R104" s="968">
        <f t="shared" si="76"/>
        <v>17500</v>
      </c>
      <c r="T104" s="1426">
        <f t="shared" si="77"/>
        <v>0</v>
      </c>
      <c r="U104" s="1426">
        <f t="shared" si="77"/>
        <v>0</v>
      </c>
      <c r="V104" s="1426">
        <f t="shared" si="77"/>
        <v>0</v>
      </c>
      <c r="W104" s="1426">
        <f t="shared" si="77"/>
        <v>0</v>
      </c>
      <c r="X104" s="1426">
        <f t="shared" si="77"/>
        <v>0</v>
      </c>
      <c r="Y104" s="1426">
        <f t="shared" si="77"/>
        <v>0</v>
      </c>
      <c r="Z104" s="1426">
        <f t="shared" si="77"/>
        <v>0</v>
      </c>
      <c r="AA104" s="1426">
        <f t="shared" si="77"/>
        <v>0</v>
      </c>
      <c r="AB104" s="1426">
        <f t="shared" si="77"/>
        <v>0</v>
      </c>
      <c r="AC104" s="1426">
        <f t="shared" si="77"/>
        <v>0</v>
      </c>
      <c r="AD104" s="1426">
        <f t="shared" si="77"/>
        <v>0</v>
      </c>
      <c r="AE104" s="1426">
        <f t="shared" si="77"/>
        <v>0</v>
      </c>
      <c r="AF104" s="974">
        <f t="shared" ref="U104:AF104" si="81">IFERROR(AF124/AF66,0)</f>
        <v>0</v>
      </c>
      <c r="AH104" s="975"/>
      <c r="AJ104" s="975"/>
      <c r="AL104" s="168">
        <f t="shared" si="79"/>
        <v>17500</v>
      </c>
      <c r="AM104" s="825">
        <f t="shared" si="80"/>
        <v>0</v>
      </c>
      <c r="AO104" s="552" t="s">
        <v>554</v>
      </c>
      <c r="AP104" s="552" t="s">
        <v>555</v>
      </c>
      <c r="AQ104" s="553">
        <f>$AU27</f>
        <v>15000</v>
      </c>
      <c r="AR104" s="554">
        <v>0.06</v>
      </c>
      <c r="AS104" s="555">
        <f>AQ104*AR104</f>
        <v>900</v>
      </c>
      <c r="AT104" s="553">
        <f>600+1000</f>
        <v>1600</v>
      </c>
      <c r="AU104" s="555">
        <f>ROUND(AQ104+AS104+AT104,-2)</f>
        <v>17500</v>
      </c>
    </row>
    <row r="105" spans="2:47" ht="14.25" outlineLevel="1">
      <c r="B105" s="137">
        <v>3</v>
      </c>
      <c r="C105" s="138" t="s">
        <v>569</v>
      </c>
      <c r="D105" s="139" t="s">
        <v>552</v>
      </c>
      <c r="E105" s="974"/>
      <c r="F105" s="974">
        <f t="shared" si="75"/>
        <v>17500</v>
      </c>
      <c r="G105" s="974">
        <f t="shared" si="75"/>
        <v>17500</v>
      </c>
      <c r="H105" s="974">
        <f t="shared" si="75"/>
        <v>17500</v>
      </c>
      <c r="I105" s="974">
        <f t="shared" si="75"/>
        <v>17500</v>
      </c>
      <c r="J105" s="974">
        <f t="shared" si="75"/>
        <v>17500</v>
      </c>
      <c r="K105" s="974">
        <f t="shared" si="75"/>
        <v>17500</v>
      </c>
      <c r="L105" s="974">
        <f t="shared" si="75"/>
        <v>17500</v>
      </c>
      <c r="M105" s="974">
        <f t="shared" si="75"/>
        <v>17500</v>
      </c>
      <c r="N105" s="974">
        <f t="shared" si="75"/>
        <v>17500</v>
      </c>
      <c r="O105" s="974">
        <f t="shared" si="75"/>
        <v>17500</v>
      </c>
      <c r="P105" s="974">
        <f t="shared" si="75"/>
        <v>17500</v>
      </c>
      <c r="Q105" s="974">
        <f t="shared" si="75"/>
        <v>17500</v>
      </c>
      <c r="R105" s="968">
        <f t="shared" si="76"/>
        <v>17500</v>
      </c>
      <c r="T105" s="1426">
        <f t="shared" si="77"/>
        <v>0</v>
      </c>
      <c r="U105" s="1426">
        <f t="shared" si="77"/>
        <v>0</v>
      </c>
      <c r="V105" s="1426">
        <f t="shared" si="77"/>
        <v>0</v>
      </c>
      <c r="W105" s="1426">
        <f t="shared" si="77"/>
        <v>0</v>
      </c>
      <c r="X105" s="1426">
        <f t="shared" si="77"/>
        <v>0</v>
      </c>
      <c r="Y105" s="1426">
        <f t="shared" si="77"/>
        <v>0</v>
      </c>
      <c r="Z105" s="1426">
        <f t="shared" si="77"/>
        <v>0</v>
      </c>
      <c r="AA105" s="1426">
        <f t="shared" si="77"/>
        <v>0</v>
      </c>
      <c r="AB105" s="1426">
        <f t="shared" si="77"/>
        <v>0</v>
      </c>
      <c r="AC105" s="1426">
        <f t="shared" si="77"/>
        <v>0</v>
      </c>
      <c r="AD105" s="1426">
        <f t="shared" si="77"/>
        <v>0</v>
      </c>
      <c r="AE105" s="1426">
        <f t="shared" si="77"/>
        <v>0</v>
      </c>
      <c r="AF105" s="974">
        <f t="shared" ref="U105:AF105" si="82">IFERROR(AF125/AF67,0)</f>
        <v>0</v>
      </c>
      <c r="AH105" s="975"/>
      <c r="AJ105" s="975"/>
      <c r="AL105" s="168">
        <f t="shared" si="79"/>
        <v>17500</v>
      </c>
      <c r="AM105" s="825">
        <f t="shared" si="80"/>
        <v>0</v>
      </c>
      <c r="AO105" s="552" t="s">
        <v>556</v>
      </c>
      <c r="AP105" s="552" t="s">
        <v>557</v>
      </c>
      <c r="AQ105" s="553">
        <f>$AU28</f>
        <v>12000</v>
      </c>
      <c r="AR105" s="554">
        <v>0.08</v>
      </c>
      <c r="AS105" s="555">
        <f>AQ105*AR105</f>
        <v>960</v>
      </c>
      <c r="AT105" s="553">
        <v>1500</v>
      </c>
      <c r="AU105" s="555">
        <f>ROUND(AQ105+AS105+AT105,-2)</f>
        <v>14500</v>
      </c>
    </row>
    <row r="106" spans="2:47" ht="14.25" outlineLevel="1">
      <c r="B106" s="137">
        <v>4</v>
      </c>
      <c r="C106" s="138" t="s">
        <v>570</v>
      </c>
      <c r="D106" s="139" t="s">
        <v>552</v>
      </c>
      <c r="E106" s="974"/>
      <c r="F106" s="974">
        <f t="shared" si="75"/>
        <v>17500</v>
      </c>
      <c r="G106" s="974">
        <f t="shared" si="75"/>
        <v>17500</v>
      </c>
      <c r="H106" s="974">
        <f t="shared" si="75"/>
        <v>17500</v>
      </c>
      <c r="I106" s="974">
        <f t="shared" si="75"/>
        <v>17500</v>
      </c>
      <c r="J106" s="974">
        <f t="shared" si="75"/>
        <v>17500</v>
      </c>
      <c r="K106" s="974">
        <f t="shared" si="75"/>
        <v>17500</v>
      </c>
      <c r="L106" s="974">
        <f t="shared" si="75"/>
        <v>17500</v>
      </c>
      <c r="M106" s="974">
        <f t="shared" si="75"/>
        <v>17500</v>
      </c>
      <c r="N106" s="974">
        <f t="shared" si="75"/>
        <v>17500</v>
      </c>
      <c r="O106" s="974">
        <f t="shared" si="75"/>
        <v>17500</v>
      </c>
      <c r="P106" s="974">
        <f t="shared" si="75"/>
        <v>17500</v>
      </c>
      <c r="Q106" s="974">
        <f t="shared" si="75"/>
        <v>17500</v>
      </c>
      <c r="R106" s="968">
        <f t="shared" si="76"/>
        <v>17500</v>
      </c>
      <c r="T106" s="1426">
        <f t="shared" si="77"/>
        <v>0</v>
      </c>
      <c r="U106" s="1426">
        <f t="shared" si="77"/>
        <v>0</v>
      </c>
      <c r="V106" s="1426">
        <f t="shared" si="77"/>
        <v>0</v>
      </c>
      <c r="W106" s="1426">
        <f t="shared" si="77"/>
        <v>0</v>
      </c>
      <c r="X106" s="1426">
        <f t="shared" si="77"/>
        <v>0</v>
      </c>
      <c r="Y106" s="1426">
        <f t="shared" si="77"/>
        <v>0</v>
      </c>
      <c r="Z106" s="1426">
        <f t="shared" si="77"/>
        <v>0</v>
      </c>
      <c r="AA106" s="1426">
        <f t="shared" si="77"/>
        <v>0</v>
      </c>
      <c r="AB106" s="1426">
        <f t="shared" si="77"/>
        <v>0</v>
      </c>
      <c r="AC106" s="1426">
        <f t="shared" si="77"/>
        <v>0</v>
      </c>
      <c r="AD106" s="1426">
        <f t="shared" si="77"/>
        <v>0</v>
      </c>
      <c r="AE106" s="1426">
        <f t="shared" si="77"/>
        <v>0</v>
      </c>
      <c r="AF106" s="974">
        <f t="shared" ref="U106:AF106" si="83">IFERROR(AF126/AF68,0)</f>
        <v>0</v>
      </c>
      <c r="AH106" s="975"/>
      <c r="AJ106" s="975"/>
      <c r="AL106" s="168">
        <f t="shared" si="79"/>
        <v>17500</v>
      </c>
      <c r="AM106" s="825">
        <f t="shared" si="80"/>
        <v>0</v>
      </c>
      <c r="AO106" s="552" t="s">
        <v>558</v>
      </c>
      <c r="AP106" s="552" t="s">
        <v>559</v>
      </c>
      <c r="AQ106" s="553">
        <f>$AU29</f>
        <v>13500</v>
      </c>
      <c r="AR106" s="554">
        <v>0.1</v>
      </c>
      <c r="AS106" s="555">
        <f>AQ106*AR106</f>
        <v>1350</v>
      </c>
      <c r="AT106" s="553">
        <f>600+1000</f>
        <v>1600</v>
      </c>
      <c r="AU106" s="555">
        <f>ROUND(AQ106+AS106+AT106,-2)</f>
        <v>16500</v>
      </c>
    </row>
    <row r="107" spans="2:47" ht="14.25" outlineLevel="1">
      <c r="B107" s="137">
        <v>5</v>
      </c>
      <c r="C107" s="138" t="s">
        <v>571</v>
      </c>
      <c r="D107" s="139" t="s">
        <v>552</v>
      </c>
      <c r="E107" s="974"/>
      <c r="F107" s="974">
        <f t="shared" ref="F107:Q107" si="84">$AU$105</f>
        <v>14500</v>
      </c>
      <c r="G107" s="974">
        <f t="shared" si="84"/>
        <v>14500</v>
      </c>
      <c r="H107" s="974">
        <f t="shared" si="84"/>
        <v>14500</v>
      </c>
      <c r="I107" s="974">
        <f t="shared" si="84"/>
        <v>14500</v>
      </c>
      <c r="J107" s="974">
        <f t="shared" si="84"/>
        <v>14500</v>
      </c>
      <c r="K107" s="974">
        <f t="shared" si="84"/>
        <v>14500</v>
      </c>
      <c r="L107" s="974">
        <f t="shared" si="84"/>
        <v>14500</v>
      </c>
      <c r="M107" s="974">
        <f t="shared" si="84"/>
        <v>14500</v>
      </c>
      <c r="N107" s="974">
        <f t="shared" si="84"/>
        <v>14500</v>
      </c>
      <c r="O107" s="974">
        <f t="shared" si="84"/>
        <v>14500</v>
      </c>
      <c r="P107" s="974">
        <f t="shared" si="84"/>
        <v>14500</v>
      </c>
      <c r="Q107" s="974">
        <f t="shared" si="84"/>
        <v>14500</v>
      </c>
      <c r="R107" s="968">
        <f t="shared" si="76"/>
        <v>14500</v>
      </c>
      <c r="T107" s="1426">
        <f t="shared" si="77"/>
        <v>0</v>
      </c>
      <c r="U107" s="1426">
        <f t="shared" si="77"/>
        <v>0</v>
      </c>
      <c r="V107" s="1426">
        <f t="shared" si="77"/>
        <v>0</v>
      </c>
      <c r="W107" s="1426">
        <f t="shared" si="77"/>
        <v>0</v>
      </c>
      <c r="X107" s="1426">
        <f t="shared" si="77"/>
        <v>0</v>
      </c>
      <c r="Y107" s="1426">
        <f t="shared" si="77"/>
        <v>0</v>
      </c>
      <c r="Z107" s="1426">
        <f t="shared" si="77"/>
        <v>0</v>
      </c>
      <c r="AA107" s="1426">
        <f t="shared" si="77"/>
        <v>0</v>
      </c>
      <c r="AB107" s="1426">
        <f t="shared" si="77"/>
        <v>0</v>
      </c>
      <c r="AC107" s="1426">
        <f t="shared" si="77"/>
        <v>0</v>
      </c>
      <c r="AD107" s="1426">
        <f t="shared" si="77"/>
        <v>0</v>
      </c>
      <c r="AE107" s="1426">
        <f t="shared" si="77"/>
        <v>0</v>
      </c>
      <c r="AF107" s="974">
        <f t="shared" ref="U107:AF107" si="85">IFERROR(AF127/AF69,0)</f>
        <v>0</v>
      </c>
      <c r="AH107" s="975"/>
      <c r="AJ107" s="975"/>
      <c r="AL107" s="168">
        <f t="shared" si="79"/>
        <v>14500</v>
      </c>
      <c r="AM107" s="825">
        <f t="shared" si="80"/>
        <v>0</v>
      </c>
      <c r="AO107" s="552" t="s">
        <v>560</v>
      </c>
      <c r="AP107" s="552" t="s">
        <v>561</v>
      </c>
      <c r="AQ107" s="553">
        <f>$AU30</f>
        <v>8100</v>
      </c>
      <c r="AR107" s="554"/>
      <c r="AS107" s="555">
        <f>AQ107*AR107</f>
        <v>0</v>
      </c>
      <c r="AT107" s="553">
        <f>1900</f>
        <v>1900</v>
      </c>
      <c r="AU107" s="555">
        <f>ROUND(AQ107+AS107+AT107,-2)</f>
        <v>10000</v>
      </c>
    </row>
    <row r="108" spans="2:47" outlineLevel="1">
      <c r="B108" s="137">
        <v>6</v>
      </c>
      <c r="C108" s="138" t="s">
        <v>572</v>
      </c>
      <c r="D108" s="139" t="s">
        <v>552</v>
      </c>
      <c r="E108" s="974"/>
      <c r="F108" s="974">
        <f t="shared" ref="F108:Q108" si="86">$AU$104</f>
        <v>17500</v>
      </c>
      <c r="G108" s="974">
        <f t="shared" si="86"/>
        <v>17500</v>
      </c>
      <c r="H108" s="974">
        <f t="shared" si="86"/>
        <v>17500</v>
      </c>
      <c r="I108" s="974">
        <f t="shared" si="86"/>
        <v>17500</v>
      </c>
      <c r="J108" s="974">
        <f t="shared" si="86"/>
        <v>17500</v>
      </c>
      <c r="K108" s="974">
        <f t="shared" si="86"/>
        <v>17500</v>
      </c>
      <c r="L108" s="974">
        <f t="shared" si="86"/>
        <v>17500</v>
      </c>
      <c r="M108" s="974">
        <f t="shared" si="86"/>
        <v>17500</v>
      </c>
      <c r="N108" s="974">
        <f t="shared" si="86"/>
        <v>17500</v>
      </c>
      <c r="O108" s="974">
        <f t="shared" si="86"/>
        <v>17500</v>
      </c>
      <c r="P108" s="974">
        <f t="shared" si="86"/>
        <v>17500</v>
      </c>
      <c r="Q108" s="974">
        <f t="shared" si="86"/>
        <v>17500</v>
      </c>
      <c r="R108" s="968">
        <f t="shared" si="76"/>
        <v>17500</v>
      </c>
      <c r="T108" s="1426">
        <f t="shared" si="77"/>
        <v>0</v>
      </c>
      <c r="U108" s="1426">
        <f t="shared" si="77"/>
        <v>0</v>
      </c>
      <c r="V108" s="1426">
        <f t="shared" si="77"/>
        <v>0</v>
      </c>
      <c r="W108" s="1426">
        <f t="shared" si="77"/>
        <v>0</v>
      </c>
      <c r="X108" s="1426">
        <f t="shared" si="77"/>
        <v>0</v>
      </c>
      <c r="Y108" s="1426">
        <f t="shared" si="77"/>
        <v>0</v>
      </c>
      <c r="Z108" s="1426">
        <f t="shared" si="77"/>
        <v>0</v>
      </c>
      <c r="AA108" s="1426">
        <f t="shared" si="77"/>
        <v>0</v>
      </c>
      <c r="AB108" s="1426">
        <f t="shared" si="77"/>
        <v>0</v>
      </c>
      <c r="AC108" s="1426">
        <f t="shared" si="77"/>
        <v>0</v>
      </c>
      <c r="AD108" s="1426">
        <f t="shared" si="77"/>
        <v>0</v>
      </c>
      <c r="AE108" s="1426">
        <f t="shared" si="77"/>
        <v>0</v>
      </c>
      <c r="AF108" s="974">
        <f t="shared" ref="U108:AF108" si="87">IFERROR(AF128/AF70,0)</f>
        <v>0</v>
      </c>
      <c r="AH108" s="975"/>
      <c r="AJ108" s="975"/>
      <c r="AL108" s="168">
        <f t="shared" si="79"/>
        <v>17500</v>
      </c>
      <c r="AM108" s="825">
        <f t="shared" si="80"/>
        <v>0</v>
      </c>
      <c r="AQ108" s="6">
        <v>11000</v>
      </c>
      <c r="AT108" s="6">
        <f>AQ108+6500</f>
        <v>17500</v>
      </c>
    </row>
    <row r="109" spans="2:47" outlineLevel="1">
      <c r="B109" s="137">
        <v>7</v>
      </c>
      <c r="C109" s="138" t="s">
        <v>573</v>
      </c>
      <c r="D109" s="139" t="s">
        <v>552</v>
      </c>
      <c r="E109" s="974"/>
      <c r="F109" s="974">
        <f t="shared" ref="F109:Q110" si="88">$AU$105</f>
        <v>14500</v>
      </c>
      <c r="G109" s="974">
        <f t="shared" si="88"/>
        <v>14500</v>
      </c>
      <c r="H109" s="974">
        <f t="shared" si="88"/>
        <v>14500</v>
      </c>
      <c r="I109" s="974">
        <f t="shared" si="88"/>
        <v>14500</v>
      </c>
      <c r="J109" s="974">
        <f t="shared" si="88"/>
        <v>14500</v>
      </c>
      <c r="K109" s="974">
        <f t="shared" si="88"/>
        <v>14500</v>
      </c>
      <c r="L109" s="974">
        <f t="shared" si="88"/>
        <v>14500</v>
      </c>
      <c r="M109" s="974">
        <f t="shared" si="88"/>
        <v>14500</v>
      </c>
      <c r="N109" s="974">
        <f t="shared" si="88"/>
        <v>14500</v>
      </c>
      <c r="O109" s="974">
        <f t="shared" si="88"/>
        <v>14500</v>
      </c>
      <c r="P109" s="974">
        <f t="shared" si="88"/>
        <v>14500</v>
      </c>
      <c r="Q109" s="974">
        <f t="shared" si="88"/>
        <v>14500</v>
      </c>
      <c r="R109" s="968">
        <f t="shared" si="76"/>
        <v>14500</v>
      </c>
      <c r="T109" s="1426">
        <f t="shared" si="77"/>
        <v>0</v>
      </c>
      <c r="U109" s="1426">
        <f t="shared" si="77"/>
        <v>0</v>
      </c>
      <c r="V109" s="1426">
        <f t="shared" si="77"/>
        <v>0</v>
      </c>
      <c r="W109" s="1426">
        <f t="shared" si="77"/>
        <v>0</v>
      </c>
      <c r="X109" s="1426">
        <f t="shared" si="77"/>
        <v>0</v>
      </c>
      <c r="Y109" s="1426">
        <f t="shared" si="77"/>
        <v>0</v>
      </c>
      <c r="Z109" s="1426">
        <f t="shared" si="77"/>
        <v>0</v>
      </c>
      <c r="AA109" s="1426">
        <f t="shared" si="77"/>
        <v>0</v>
      </c>
      <c r="AB109" s="1426">
        <f t="shared" si="77"/>
        <v>0</v>
      </c>
      <c r="AC109" s="1426">
        <f t="shared" si="77"/>
        <v>0</v>
      </c>
      <c r="AD109" s="1426">
        <f t="shared" si="77"/>
        <v>0</v>
      </c>
      <c r="AE109" s="1426">
        <f t="shared" si="77"/>
        <v>0</v>
      </c>
      <c r="AF109" s="974">
        <f t="shared" ref="U109:AF109" si="89">IFERROR(AF129/AF71,0)</f>
        <v>0</v>
      </c>
      <c r="AH109" s="975"/>
      <c r="AJ109" s="975"/>
      <c r="AL109" s="168">
        <f t="shared" si="79"/>
        <v>14500</v>
      </c>
      <c r="AM109" s="825">
        <f t="shared" si="80"/>
        <v>0</v>
      </c>
    </row>
    <row r="110" spans="2:47" outlineLevel="1">
      <c r="B110" s="137">
        <v>8</v>
      </c>
      <c r="C110" s="138" t="s">
        <v>574</v>
      </c>
      <c r="D110" s="139" t="s">
        <v>552</v>
      </c>
      <c r="E110" s="974"/>
      <c r="F110" s="974">
        <f t="shared" si="88"/>
        <v>14500</v>
      </c>
      <c r="G110" s="974">
        <f t="shared" si="88"/>
        <v>14500</v>
      </c>
      <c r="H110" s="974">
        <f t="shared" si="88"/>
        <v>14500</v>
      </c>
      <c r="I110" s="974">
        <f t="shared" si="88"/>
        <v>14500</v>
      </c>
      <c r="J110" s="974">
        <f t="shared" si="88"/>
        <v>14500</v>
      </c>
      <c r="K110" s="974">
        <f t="shared" si="88"/>
        <v>14500</v>
      </c>
      <c r="L110" s="974">
        <f t="shared" si="88"/>
        <v>14500</v>
      </c>
      <c r="M110" s="974">
        <f t="shared" si="88"/>
        <v>14500</v>
      </c>
      <c r="N110" s="974">
        <f t="shared" si="88"/>
        <v>14500</v>
      </c>
      <c r="O110" s="974">
        <f t="shared" si="88"/>
        <v>14500</v>
      </c>
      <c r="P110" s="974">
        <f t="shared" si="88"/>
        <v>14500</v>
      </c>
      <c r="Q110" s="974">
        <f t="shared" si="88"/>
        <v>14500</v>
      </c>
      <c r="R110" s="968">
        <f t="shared" si="76"/>
        <v>14500</v>
      </c>
      <c r="T110" s="1426">
        <f t="shared" si="77"/>
        <v>0</v>
      </c>
      <c r="U110" s="1426">
        <f t="shared" si="77"/>
        <v>0</v>
      </c>
      <c r="V110" s="1426">
        <f t="shared" si="77"/>
        <v>0</v>
      </c>
      <c r="W110" s="1426">
        <f t="shared" si="77"/>
        <v>0</v>
      </c>
      <c r="X110" s="1426">
        <f t="shared" si="77"/>
        <v>0</v>
      </c>
      <c r="Y110" s="1426">
        <f t="shared" si="77"/>
        <v>0</v>
      </c>
      <c r="Z110" s="1426">
        <f t="shared" si="77"/>
        <v>0</v>
      </c>
      <c r="AA110" s="1426">
        <f t="shared" si="77"/>
        <v>0</v>
      </c>
      <c r="AB110" s="1426">
        <f t="shared" si="77"/>
        <v>0</v>
      </c>
      <c r="AC110" s="1426">
        <f t="shared" si="77"/>
        <v>0</v>
      </c>
      <c r="AD110" s="1426">
        <f t="shared" si="77"/>
        <v>0</v>
      </c>
      <c r="AE110" s="1426">
        <f t="shared" si="77"/>
        <v>0</v>
      </c>
      <c r="AF110" s="974">
        <f t="shared" ref="U110:AF110" si="90">IFERROR(AF130/AF72,0)</f>
        <v>0</v>
      </c>
      <c r="AH110" s="975"/>
      <c r="AJ110" s="975"/>
      <c r="AL110" s="168">
        <f t="shared" si="79"/>
        <v>14500</v>
      </c>
      <c r="AM110" s="825">
        <f t="shared" si="80"/>
        <v>0</v>
      </c>
    </row>
    <row r="111" spans="2:47" outlineLevel="1">
      <c r="B111" s="137">
        <v>9</v>
      </c>
      <c r="C111" s="138" t="s">
        <v>575</v>
      </c>
      <c r="D111" s="139" t="s">
        <v>552</v>
      </c>
      <c r="E111" s="974"/>
      <c r="F111" s="974">
        <f t="shared" ref="F111:Q112" si="91">$AU$106</f>
        <v>16500</v>
      </c>
      <c r="G111" s="974">
        <f t="shared" si="91"/>
        <v>16500</v>
      </c>
      <c r="H111" s="974">
        <f t="shared" si="91"/>
        <v>16500</v>
      </c>
      <c r="I111" s="974">
        <f t="shared" si="91"/>
        <v>16500</v>
      </c>
      <c r="J111" s="974">
        <f t="shared" si="91"/>
        <v>16500</v>
      </c>
      <c r="K111" s="974">
        <f t="shared" si="91"/>
        <v>16500</v>
      </c>
      <c r="L111" s="974">
        <f t="shared" si="91"/>
        <v>16500</v>
      </c>
      <c r="M111" s="974">
        <f t="shared" si="91"/>
        <v>16500</v>
      </c>
      <c r="N111" s="974">
        <f t="shared" si="91"/>
        <v>16500</v>
      </c>
      <c r="O111" s="974">
        <f t="shared" si="91"/>
        <v>16500</v>
      </c>
      <c r="P111" s="974">
        <f t="shared" si="91"/>
        <v>16500</v>
      </c>
      <c r="Q111" s="974">
        <f t="shared" si="91"/>
        <v>16500</v>
      </c>
      <c r="R111" s="968">
        <f t="shared" si="76"/>
        <v>16500</v>
      </c>
      <c r="T111" s="1426">
        <f t="shared" si="77"/>
        <v>0</v>
      </c>
      <c r="U111" s="1426">
        <f t="shared" si="77"/>
        <v>0</v>
      </c>
      <c r="V111" s="1426">
        <f t="shared" si="77"/>
        <v>0</v>
      </c>
      <c r="W111" s="1426">
        <f t="shared" si="77"/>
        <v>0</v>
      </c>
      <c r="X111" s="1426">
        <f t="shared" si="77"/>
        <v>0</v>
      </c>
      <c r="Y111" s="1426">
        <f t="shared" si="77"/>
        <v>0</v>
      </c>
      <c r="Z111" s="1426">
        <f t="shared" si="77"/>
        <v>0</v>
      </c>
      <c r="AA111" s="1426">
        <f t="shared" si="77"/>
        <v>0</v>
      </c>
      <c r="AB111" s="1426">
        <f t="shared" si="77"/>
        <v>0</v>
      </c>
      <c r="AC111" s="1426">
        <f t="shared" si="77"/>
        <v>0</v>
      </c>
      <c r="AD111" s="1426">
        <f t="shared" si="77"/>
        <v>0</v>
      </c>
      <c r="AE111" s="1426">
        <f t="shared" si="77"/>
        <v>0</v>
      </c>
      <c r="AF111" s="974">
        <f t="shared" ref="U111:AF111" si="92">IFERROR(AF131/AF73,0)</f>
        <v>0</v>
      </c>
      <c r="AH111" s="975"/>
      <c r="AJ111" s="975"/>
      <c r="AL111" s="168">
        <f t="shared" si="79"/>
        <v>16500</v>
      </c>
      <c r="AM111" s="825">
        <f t="shared" si="80"/>
        <v>0</v>
      </c>
    </row>
    <row r="112" spans="2:47" outlineLevel="1">
      <c r="B112" s="137">
        <v>10</v>
      </c>
      <c r="C112" s="138" t="s">
        <v>576</v>
      </c>
      <c r="D112" s="139" t="s">
        <v>552</v>
      </c>
      <c r="E112" s="974"/>
      <c r="F112" s="974">
        <f t="shared" si="91"/>
        <v>16500</v>
      </c>
      <c r="G112" s="974">
        <f t="shared" si="91"/>
        <v>16500</v>
      </c>
      <c r="H112" s="974">
        <f t="shared" si="91"/>
        <v>16500</v>
      </c>
      <c r="I112" s="974">
        <f t="shared" si="91"/>
        <v>16500</v>
      </c>
      <c r="J112" s="974">
        <f t="shared" si="91"/>
        <v>16500</v>
      </c>
      <c r="K112" s="974">
        <f t="shared" si="91"/>
        <v>16500</v>
      </c>
      <c r="L112" s="974">
        <f t="shared" si="91"/>
        <v>16500</v>
      </c>
      <c r="M112" s="974">
        <f t="shared" si="91"/>
        <v>16500</v>
      </c>
      <c r="N112" s="974">
        <f t="shared" si="91"/>
        <v>16500</v>
      </c>
      <c r="O112" s="974">
        <f t="shared" si="91"/>
        <v>16500</v>
      </c>
      <c r="P112" s="974">
        <f t="shared" si="91"/>
        <v>16500</v>
      </c>
      <c r="Q112" s="974">
        <f t="shared" si="91"/>
        <v>16500</v>
      </c>
      <c r="R112" s="968">
        <f t="shared" si="76"/>
        <v>16500</v>
      </c>
      <c r="T112" s="1426">
        <f t="shared" si="77"/>
        <v>18250</v>
      </c>
      <c r="U112" s="1426">
        <f t="shared" si="77"/>
        <v>0</v>
      </c>
      <c r="V112" s="1426">
        <f t="shared" si="77"/>
        <v>19674.730444049732</v>
      </c>
      <c r="W112" s="1426">
        <f t="shared" si="77"/>
        <v>19878.837738189588</v>
      </c>
      <c r="X112" s="1426">
        <f t="shared" si="77"/>
        <v>19162.806626314112</v>
      </c>
      <c r="Y112" s="1426">
        <f t="shared" si="77"/>
        <v>19780.091634235876</v>
      </c>
      <c r="Z112" s="1426">
        <f t="shared" si="77"/>
        <v>20231.893821607551</v>
      </c>
      <c r="AA112" s="1426">
        <f t="shared" si="77"/>
        <v>20330</v>
      </c>
      <c r="AB112" s="1426">
        <f t="shared" si="77"/>
        <v>18120.950471390413</v>
      </c>
      <c r="AC112" s="1426">
        <f t="shared" si="77"/>
        <v>16500</v>
      </c>
      <c r="AD112" s="1426">
        <f t="shared" si="77"/>
        <v>16500</v>
      </c>
      <c r="AE112" s="1426">
        <f t="shared" si="77"/>
        <v>16500</v>
      </c>
      <c r="AF112" s="974">
        <f t="shared" ref="U112:AF112" si="93">IFERROR(AF132/AF74,0)</f>
        <v>18337.608076271561</v>
      </c>
      <c r="AH112" s="975"/>
      <c r="AJ112" s="975"/>
      <c r="AL112" s="168">
        <f t="shared" si="79"/>
        <v>-1837.608076271561</v>
      </c>
      <c r="AM112" s="825">
        <f t="shared" si="80"/>
        <v>-0.10020980209787467</v>
      </c>
    </row>
    <row r="113" spans="2:39" outlineLevel="1">
      <c r="B113" s="137">
        <v>11</v>
      </c>
      <c r="C113" s="138" t="s">
        <v>577</v>
      </c>
      <c r="D113" s="139" t="s">
        <v>552</v>
      </c>
      <c r="E113" s="974"/>
      <c r="F113" s="974">
        <f t="shared" ref="F113:Q114" si="94">$AU$105</f>
        <v>14500</v>
      </c>
      <c r="G113" s="974">
        <f t="shared" si="94"/>
        <v>14500</v>
      </c>
      <c r="H113" s="974">
        <f t="shared" si="94"/>
        <v>14500</v>
      </c>
      <c r="I113" s="974">
        <f t="shared" si="94"/>
        <v>14500</v>
      </c>
      <c r="J113" s="974">
        <f t="shared" si="94"/>
        <v>14500</v>
      </c>
      <c r="K113" s="974">
        <f t="shared" si="94"/>
        <v>14500</v>
      </c>
      <c r="L113" s="974">
        <f t="shared" si="94"/>
        <v>14500</v>
      </c>
      <c r="M113" s="974">
        <f t="shared" si="94"/>
        <v>14500</v>
      </c>
      <c r="N113" s="974">
        <f t="shared" si="94"/>
        <v>14500</v>
      </c>
      <c r="O113" s="974">
        <f t="shared" si="94"/>
        <v>14500</v>
      </c>
      <c r="P113" s="974">
        <f t="shared" si="94"/>
        <v>14500</v>
      </c>
      <c r="Q113" s="974">
        <f t="shared" si="94"/>
        <v>14500</v>
      </c>
      <c r="R113" s="968">
        <f t="shared" si="76"/>
        <v>14500</v>
      </c>
      <c r="T113" s="1426">
        <f t="shared" si="77"/>
        <v>0</v>
      </c>
      <c r="U113" s="1426">
        <f t="shared" si="77"/>
        <v>0</v>
      </c>
      <c r="V113" s="1426">
        <f t="shared" si="77"/>
        <v>0</v>
      </c>
      <c r="W113" s="1426">
        <f t="shared" si="77"/>
        <v>0</v>
      </c>
      <c r="X113" s="1426">
        <f t="shared" si="77"/>
        <v>0</v>
      </c>
      <c r="Y113" s="1426">
        <f t="shared" si="77"/>
        <v>0</v>
      </c>
      <c r="Z113" s="1426">
        <f t="shared" si="77"/>
        <v>0</v>
      </c>
      <c r="AA113" s="1426">
        <f t="shared" si="77"/>
        <v>0</v>
      </c>
      <c r="AB113" s="1426">
        <f t="shared" si="77"/>
        <v>0</v>
      </c>
      <c r="AC113" s="1426">
        <f t="shared" si="77"/>
        <v>0</v>
      </c>
      <c r="AD113" s="1426">
        <f t="shared" si="77"/>
        <v>0</v>
      </c>
      <c r="AE113" s="1426">
        <f t="shared" si="77"/>
        <v>0</v>
      </c>
      <c r="AF113" s="974">
        <f t="shared" ref="U113:AF113" si="95">IFERROR(AF133/AF75,0)</f>
        <v>0</v>
      </c>
      <c r="AH113" s="975"/>
      <c r="AJ113" s="975"/>
      <c r="AL113" s="168">
        <f t="shared" si="79"/>
        <v>14500</v>
      </c>
      <c r="AM113" s="825">
        <f t="shared" si="80"/>
        <v>0</v>
      </c>
    </row>
    <row r="114" spans="2:39" outlineLevel="1">
      <c r="B114" s="137">
        <v>12</v>
      </c>
      <c r="C114" s="138" t="s">
        <v>578</v>
      </c>
      <c r="D114" s="139" t="s">
        <v>552</v>
      </c>
      <c r="E114" s="974"/>
      <c r="F114" s="974">
        <f t="shared" si="94"/>
        <v>14500</v>
      </c>
      <c r="G114" s="974">
        <f t="shared" si="94"/>
        <v>14500</v>
      </c>
      <c r="H114" s="974">
        <f t="shared" si="94"/>
        <v>14500</v>
      </c>
      <c r="I114" s="974">
        <f t="shared" si="94"/>
        <v>14500</v>
      </c>
      <c r="J114" s="974">
        <f t="shared" si="94"/>
        <v>14500</v>
      </c>
      <c r="K114" s="974">
        <f t="shared" si="94"/>
        <v>14500</v>
      </c>
      <c r="L114" s="974">
        <f t="shared" si="94"/>
        <v>14500</v>
      </c>
      <c r="M114" s="974">
        <f t="shared" si="94"/>
        <v>14500</v>
      </c>
      <c r="N114" s="974">
        <f t="shared" si="94"/>
        <v>14500</v>
      </c>
      <c r="O114" s="974">
        <f t="shared" si="94"/>
        <v>14500</v>
      </c>
      <c r="P114" s="974">
        <f t="shared" si="94"/>
        <v>14500</v>
      </c>
      <c r="Q114" s="974">
        <f t="shared" si="94"/>
        <v>14500</v>
      </c>
      <c r="R114" s="968">
        <f t="shared" si="76"/>
        <v>14500</v>
      </c>
      <c r="T114" s="1426">
        <f t="shared" si="77"/>
        <v>0</v>
      </c>
      <c r="U114" s="1426">
        <f t="shared" si="77"/>
        <v>0</v>
      </c>
      <c r="V114" s="1426">
        <f t="shared" si="77"/>
        <v>0</v>
      </c>
      <c r="W114" s="1426">
        <f t="shared" si="77"/>
        <v>0</v>
      </c>
      <c r="X114" s="1426">
        <f t="shared" si="77"/>
        <v>0</v>
      </c>
      <c r="Y114" s="1426">
        <f t="shared" si="77"/>
        <v>0</v>
      </c>
      <c r="Z114" s="1426">
        <f t="shared" si="77"/>
        <v>0</v>
      </c>
      <c r="AA114" s="1426">
        <f t="shared" si="77"/>
        <v>0</v>
      </c>
      <c r="AB114" s="1426">
        <f t="shared" si="77"/>
        <v>0</v>
      </c>
      <c r="AC114" s="1426">
        <f t="shared" si="77"/>
        <v>0</v>
      </c>
      <c r="AD114" s="1426">
        <f t="shared" si="77"/>
        <v>0</v>
      </c>
      <c r="AE114" s="1426">
        <f t="shared" si="77"/>
        <v>0</v>
      </c>
      <c r="AF114" s="974">
        <f t="shared" ref="U114:AF114" si="96">IFERROR(AF134/AF76,0)</f>
        <v>0</v>
      </c>
      <c r="AH114" s="975"/>
      <c r="AJ114" s="975"/>
      <c r="AL114" s="168">
        <f t="shared" si="79"/>
        <v>14500</v>
      </c>
      <c r="AM114" s="825">
        <f t="shared" si="80"/>
        <v>0</v>
      </c>
    </row>
    <row r="115" spans="2:39" outlineLevel="1">
      <c r="B115" s="137">
        <v>13</v>
      </c>
      <c r="C115" s="962" t="s">
        <v>579</v>
      </c>
      <c r="D115" s="139" t="s">
        <v>552</v>
      </c>
      <c r="E115" s="974"/>
      <c r="F115" s="974">
        <f t="shared" ref="F115:Q118" si="97">$AU$107</f>
        <v>10000</v>
      </c>
      <c r="G115" s="974">
        <f t="shared" si="97"/>
        <v>10000</v>
      </c>
      <c r="H115" s="974">
        <f t="shared" si="97"/>
        <v>10000</v>
      </c>
      <c r="I115" s="974">
        <f t="shared" si="97"/>
        <v>10000</v>
      </c>
      <c r="J115" s="974">
        <f t="shared" si="97"/>
        <v>10000</v>
      </c>
      <c r="K115" s="974">
        <f t="shared" si="97"/>
        <v>10000</v>
      </c>
      <c r="L115" s="974">
        <f t="shared" si="97"/>
        <v>10000</v>
      </c>
      <c r="M115" s="974">
        <f t="shared" si="97"/>
        <v>10000</v>
      </c>
      <c r="N115" s="974">
        <f t="shared" si="97"/>
        <v>10000</v>
      </c>
      <c r="O115" s="974">
        <f t="shared" si="97"/>
        <v>10000</v>
      </c>
      <c r="P115" s="974">
        <f t="shared" si="97"/>
        <v>10000</v>
      </c>
      <c r="Q115" s="974">
        <f t="shared" si="97"/>
        <v>10000</v>
      </c>
      <c r="R115" s="968">
        <f t="shared" si="76"/>
        <v>10000</v>
      </c>
      <c r="T115" s="1426">
        <f t="shared" si="77"/>
        <v>0</v>
      </c>
      <c r="U115" s="1426">
        <f t="shared" si="77"/>
        <v>0</v>
      </c>
      <c r="V115" s="1426">
        <f t="shared" si="77"/>
        <v>0</v>
      </c>
      <c r="W115" s="1426">
        <f t="shared" si="77"/>
        <v>0</v>
      </c>
      <c r="X115" s="1426">
        <f t="shared" si="77"/>
        <v>0</v>
      </c>
      <c r="Y115" s="1426">
        <f t="shared" si="77"/>
        <v>0</v>
      </c>
      <c r="Z115" s="1426">
        <f t="shared" si="77"/>
        <v>0</v>
      </c>
      <c r="AA115" s="1426">
        <f t="shared" si="77"/>
        <v>0</v>
      </c>
      <c r="AB115" s="1426">
        <f t="shared" si="77"/>
        <v>0</v>
      </c>
      <c r="AC115" s="1426">
        <f t="shared" si="77"/>
        <v>0</v>
      </c>
      <c r="AD115" s="1426">
        <f t="shared" si="77"/>
        <v>0</v>
      </c>
      <c r="AE115" s="1426">
        <f t="shared" si="77"/>
        <v>0</v>
      </c>
      <c r="AF115" s="974">
        <f t="shared" ref="U115:AF115" si="98">IFERROR(AF135/AF77,0)</f>
        <v>0</v>
      </c>
      <c r="AH115" s="975"/>
      <c r="AJ115" s="975"/>
      <c r="AL115" s="168">
        <f t="shared" si="79"/>
        <v>10000</v>
      </c>
      <c r="AM115" s="825">
        <f t="shared" si="80"/>
        <v>0</v>
      </c>
    </row>
    <row r="116" spans="2:39" outlineLevel="1">
      <c r="B116" s="137">
        <v>14</v>
      </c>
      <c r="C116" s="138" t="s">
        <v>580</v>
      </c>
      <c r="D116" s="139" t="s">
        <v>552</v>
      </c>
      <c r="E116" s="974"/>
      <c r="F116" s="974">
        <f t="shared" si="97"/>
        <v>10000</v>
      </c>
      <c r="G116" s="974">
        <f t="shared" si="97"/>
        <v>10000</v>
      </c>
      <c r="H116" s="974">
        <f t="shared" si="97"/>
        <v>10000</v>
      </c>
      <c r="I116" s="974">
        <f t="shared" si="97"/>
        <v>10000</v>
      </c>
      <c r="J116" s="974">
        <f t="shared" si="97"/>
        <v>10000</v>
      </c>
      <c r="K116" s="974">
        <f t="shared" si="97"/>
        <v>10000</v>
      </c>
      <c r="L116" s="974">
        <f t="shared" si="97"/>
        <v>10000</v>
      </c>
      <c r="M116" s="974">
        <f t="shared" si="97"/>
        <v>10000</v>
      </c>
      <c r="N116" s="974">
        <f t="shared" si="97"/>
        <v>10000</v>
      </c>
      <c r="O116" s="974">
        <f t="shared" si="97"/>
        <v>10000</v>
      </c>
      <c r="P116" s="974">
        <f t="shared" si="97"/>
        <v>10000</v>
      </c>
      <c r="Q116" s="974">
        <f t="shared" si="97"/>
        <v>10000</v>
      </c>
      <c r="R116" s="968">
        <f t="shared" si="76"/>
        <v>10000</v>
      </c>
      <c r="T116" s="1426">
        <f t="shared" si="77"/>
        <v>18249.803245103663</v>
      </c>
      <c r="U116" s="1426">
        <f t="shared" si="77"/>
        <v>18250</v>
      </c>
      <c r="V116" s="1426">
        <f t="shared" si="77"/>
        <v>18250</v>
      </c>
      <c r="W116" s="1426">
        <f t="shared" si="77"/>
        <v>18426.757005052827</v>
      </c>
      <c r="X116" s="1426">
        <f t="shared" si="77"/>
        <v>19816.964029602434</v>
      </c>
      <c r="Y116" s="1426">
        <f t="shared" si="77"/>
        <v>19506.115257048092</v>
      </c>
      <c r="Z116" s="1426">
        <f t="shared" si="77"/>
        <v>20244.771957463567</v>
      </c>
      <c r="AA116" s="1426">
        <f t="shared" si="77"/>
        <v>20330</v>
      </c>
      <c r="AB116" s="1426">
        <f t="shared" si="77"/>
        <v>18935.972712084647</v>
      </c>
      <c r="AC116" s="1426">
        <f t="shared" si="77"/>
        <v>16500</v>
      </c>
      <c r="AD116" s="1426">
        <f t="shared" si="77"/>
        <v>11250</v>
      </c>
      <c r="AE116" s="1426">
        <f t="shared" si="77"/>
        <v>11250</v>
      </c>
      <c r="AF116" s="974">
        <f t="shared" ref="U116:AF116" si="99">IFERROR(AF136/AF78,0)</f>
        <v>16943.059611428085</v>
      </c>
      <c r="AH116" s="975"/>
      <c r="AJ116" s="975"/>
      <c r="AL116" s="168">
        <f t="shared" si="79"/>
        <v>-6943.0596114280852</v>
      </c>
      <c r="AM116" s="825">
        <f t="shared" si="80"/>
        <v>-0.40978782880188858</v>
      </c>
    </row>
    <row r="117" spans="2:39" outlineLevel="1">
      <c r="B117" s="137">
        <v>14</v>
      </c>
      <c r="C117" s="138" t="s">
        <v>580</v>
      </c>
      <c r="D117" s="139" t="s">
        <v>552</v>
      </c>
      <c r="E117" s="974"/>
      <c r="F117" s="974">
        <f t="shared" si="97"/>
        <v>10000</v>
      </c>
      <c r="G117" s="974">
        <f t="shared" si="97"/>
        <v>10000</v>
      </c>
      <c r="H117" s="974">
        <f t="shared" si="97"/>
        <v>10000</v>
      </c>
      <c r="I117" s="974">
        <f t="shared" si="97"/>
        <v>10000</v>
      </c>
      <c r="J117" s="974">
        <f t="shared" si="97"/>
        <v>10000</v>
      </c>
      <c r="K117" s="974">
        <f t="shared" si="97"/>
        <v>10000</v>
      </c>
      <c r="L117" s="974">
        <f t="shared" si="97"/>
        <v>10000</v>
      </c>
      <c r="M117" s="974">
        <f t="shared" si="97"/>
        <v>10000</v>
      </c>
      <c r="N117" s="974">
        <f t="shared" si="97"/>
        <v>10000</v>
      </c>
      <c r="O117" s="974">
        <f t="shared" si="97"/>
        <v>10000</v>
      </c>
      <c r="P117" s="974">
        <f t="shared" si="97"/>
        <v>10000</v>
      </c>
      <c r="Q117" s="974">
        <f t="shared" si="97"/>
        <v>10000</v>
      </c>
      <c r="R117" s="968">
        <f t="shared" si="76"/>
        <v>10000</v>
      </c>
      <c r="T117" s="1426">
        <f t="shared" si="77"/>
        <v>0</v>
      </c>
      <c r="U117" s="1426">
        <f t="shared" si="77"/>
        <v>0</v>
      </c>
      <c r="V117" s="1426">
        <f t="shared" si="77"/>
        <v>0</v>
      </c>
      <c r="W117" s="1426">
        <f t="shared" si="77"/>
        <v>0</v>
      </c>
      <c r="X117" s="1426">
        <f t="shared" si="77"/>
        <v>0</v>
      </c>
      <c r="Y117" s="1426">
        <f t="shared" si="77"/>
        <v>0</v>
      </c>
      <c r="Z117" s="1426">
        <f t="shared" si="77"/>
        <v>0</v>
      </c>
      <c r="AA117" s="1426">
        <f t="shared" si="77"/>
        <v>0</v>
      </c>
      <c r="AB117" s="1426">
        <f t="shared" si="77"/>
        <v>0</v>
      </c>
      <c r="AC117" s="1426">
        <f t="shared" si="77"/>
        <v>0</v>
      </c>
      <c r="AD117" s="1426">
        <f t="shared" si="77"/>
        <v>0</v>
      </c>
      <c r="AE117" s="1426">
        <f t="shared" si="77"/>
        <v>0</v>
      </c>
      <c r="AF117" s="974">
        <f t="shared" ref="U117:AF117" si="100">IFERROR(AF137/AF79,0)</f>
        <v>0</v>
      </c>
      <c r="AH117" s="975"/>
      <c r="AJ117" s="975"/>
      <c r="AL117" s="168">
        <f t="shared" si="79"/>
        <v>10000</v>
      </c>
      <c r="AM117" s="825">
        <f t="shared" si="80"/>
        <v>0</v>
      </c>
    </row>
    <row r="118" spans="2:39" outlineLevel="1">
      <c r="B118" s="137">
        <v>15</v>
      </c>
      <c r="C118" s="962" t="s">
        <v>175</v>
      </c>
      <c r="D118" s="139" t="s">
        <v>552</v>
      </c>
      <c r="E118" s="974"/>
      <c r="F118" s="974">
        <f t="shared" si="97"/>
        <v>10000</v>
      </c>
      <c r="G118" s="974">
        <f t="shared" si="97"/>
        <v>10000</v>
      </c>
      <c r="H118" s="974">
        <f t="shared" si="97"/>
        <v>10000</v>
      </c>
      <c r="I118" s="974">
        <f t="shared" si="97"/>
        <v>10000</v>
      </c>
      <c r="J118" s="974">
        <f t="shared" si="97"/>
        <v>10000</v>
      </c>
      <c r="K118" s="974">
        <f t="shared" si="97"/>
        <v>10000</v>
      </c>
      <c r="L118" s="974">
        <f t="shared" si="97"/>
        <v>10000</v>
      </c>
      <c r="M118" s="974">
        <f t="shared" si="97"/>
        <v>10000</v>
      </c>
      <c r="N118" s="974">
        <f t="shared" si="97"/>
        <v>10000</v>
      </c>
      <c r="O118" s="974">
        <f t="shared" si="97"/>
        <v>10000</v>
      </c>
      <c r="P118" s="974">
        <f t="shared" si="97"/>
        <v>10000</v>
      </c>
      <c r="Q118" s="974">
        <f t="shared" si="97"/>
        <v>10000</v>
      </c>
      <c r="R118" s="968">
        <f t="shared" si="76"/>
        <v>10000</v>
      </c>
      <c r="T118" s="1426">
        <f t="shared" si="77"/>
        <v>18249.974757669421</v>
      </c>
      <c r="U118" s="1426">
        <f t="shared" si="77"/>
        <v>18250</v>
      </c>
      <c r="V118" s="1426">
        <f t="shared" si="77"/>
        <v>19590.177838668715</v>
      </c>
      <c r="W118" s="1426">
        <f t="shared" si="77"/>
        <v>19799.760561958199</v>
      </c>
      <c r="X118" s="1426">
        <f t="shared" si="77"/>
        <v>19242.550230434084</v>
      </c>
      <c r="Y118" s="1426">
        <f t="shared" si="77"/>
        <v>19762.990709831018</v>
      </c>
      <c r="Z118" s="1426">
        <f t="shared" si="77"/>
        <v>20232.707471030782</v>
      </c>
      <c r="AA118" s="1426">
        <f t="shared" si="77"/>
        <v>20330</v>
      </c>
      <c r="AB118" s="1426">
        <f t="shared" si="77"/>
        <v>18225.998887433379</v>
      </c>
      <c r="AC118" s="1426">
        <f t="shared" si="77"/>
        <v>16500</v>
      </c>
      <c r="AD118" s="1426">
        <f t="shared" si="77"/>
        <v>15579.152644364705</v>
      </c>
      <c r="AE118" s="1426">
        <f t="shared" si="77"/>
        <v>16117.998703619749</v>
      </c>
      <c r="AF118" s="974">
        <f t="shared" ref="U118:AF118" si="101">IFERROR(AF138/AF80,0)</f>
        <v>18195.539372810748</v>
      </c>
      <c r="AH118" s="975"/>
      <c r="AJ118" s="975"/>
      <c r="AL118" s="168">
        <f t="shared" si="79"/>
        <v>-8195.5393728107483</v>
      </c>
      <c r="AM118" s="825">
        <f t="shared" si="80"/>
        <v>-0.45041475302772216</v>
      </c>
    </row>
    <row r="119" spans="2:39" outlineLevel="1">
      <c r="B119" s="173"/>
      <c r="C119" s="174" t="s">
        <v>562</v>
      </c>
      <c r="D119" s="963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H119" s="176"/>
      <c r="AJ119" s="176"/>
      <c r="AL119" s="176">
        <f>IFERROR(R119-AF119,0)</f>
        <v>0</v>
      </c>
      <c r="AM119" s="964">
        <f>IFERROR((R119/AF119)-1,0)</f>
        <v>0</v>
      </c>
    </row>
    <row r="120" spans="2:39" outlineLevel="1"/>
    <row r="121" spans="2:39">
      <c r="B121" s="5" t="s">
        <v>585</v>
      </c>
      <c r="R121" s="96"/>
      <c r="AF121" s="96"/>
      <c r="AH121" s="96"/>
      <c r="AJ121" s="96"/>
      <c r="AL121" s="96"/>
      <c r="AM121" s="96"/>
    </row>
    <row r="122" spans="2:39" ht="25.5" customHeight="1">
      <c r="B122" s="197" t="s">
        <v>36</v>
      </c>
      <c r="C122" s="197" t="s">
        <v>566</v>
      </c>
      <c r="D122" s="197" t="s">
        <v>257</v>
      </c>
      <c r="E122" s="124" t="s">
        <v>525</v>
      </c>
      <c r="F122" s="124" t="s">
        <v>149</v>
      </c>
      <c r="G122" s="124" t="s">
        <v>150</v>
      </c>
      <c r="H122" s="124" t="s">
        <v>151</v>
      </c>
      <c r="I122" s="124" t="s">
        <v>152</v>
      </c>
      <c r="J122" s="124" t="s">
        <v>153</v>
      </c>
      <c r="K122" s="124" t="s">
        <v>154</v>
      </c>
      <c r="L122" s="124" t="s">
        <v>155</v>
      </c>
      <c r="M122" s="124" t="s">
        <v>156</v>
      </c>
      <c r="N122" s="124" t="s">
        <v>157</v>
      </c>
      <c r="O122" s="124" t="s">
        <v>158</v>
      </c>
      <c r="P122" s="124" t="s">
        <v>159</v>
      </c>
      <c r="Q122" s="124" t="s">
        <v>160</v>
      </c>
      <c r="R122" s="124" t="s">
        <v>2150</v>
      </c>
      <c r="S122" s="11"/>
      <c r="T122" s="1411" t="s">
        <v>149</v>
      </c>
      <c r="U122" s="1411" t="s">
        <v>150</v>
      </c>
      <c r="V122" s="1411" t="s">
        <v>151</v>
      </c>
      <c r="W122" s="1411" t="s">
        <v>152</v>
      </c>
      <c r="X122" s="1411" t="s">
        <v>153</v>
      </c>
      <c r="Y122" s="1411" t="s">
        <v>154</v>
      </c>
      <c r="Z122" s="1411" t="s">
        <v>155</v>
      </c>
      <c r="AA122" s="1411" t="s">
        <v>156</v>
      </c>
      <c r="AB122" s="1411" t="s">
        <v>157</v>
      </c>
      <c r="AC122" s="1411" t="s">
        <v>158</v>
      </c>
      <c r="AD122" s="1411" t="s">
        <v>159</v>
      </c>
      <c r="AE122" s="1411" t="s">
        <v>160</v>
      </c>
      <c r="AF122" s="749" t="s">
        <v>148</v>
      </c>
      <c r="AG122" s="11"/>
      <c r="AH122" s="749" t="s">
        <v>526</v>
      </c>
      <c r="AI122" s="11"/>
      <c r="AJ122" s="749" t="s">
        <v>527</v>
      </c>
      <c r="AK122" s="11"/>
      <c r="AL122" s="757" t="s">
        <v>528</v>
      </c>
      <c r="AM122" s="758" t="s">
        <v>529</v>
      </c>
    </row>
    <row r="123" spans="2:39" outlineLevel="1">
      <c r="B123" s="137">
        <v>1</v>
      </c>
      <c r="C123" s="138" t="s">
        <v>567</v>
      </c>
      <c r="D123" s="139" t="s">
        <v>564</v>
      </c>
      <c r="E123" s="168"/>
      <c r="F123" s="168">
        <f>F65*F103</f>
        <v>0</v>
      </c>
      <c r="G123" s="168">
        <f t="shared" ref="G123:Q123" si="102">G65*G103</f>
        <v>0</v>
      </c>
      <c r="H123" s="168">
        <f t="shared" si="102"/>
        <v>0</v>
      </c>
      <c r="I123" s="168">
        <f t="shared" si="102"/>
        <v>0</v>
      </c>
      <c r="J123" s="168">
        <f t="shared" si="102"/>
        <v>0</v>
      </c>
      <c r="K123" s="168">
        <f t="shared" si="102"/>
        <v>0</v>
      </c>
      <c r="L123" s="168">
        <f t="shared" si="102"/>
        <v>0</v>
      </c>
      <c r="M123" s="168">
        <f t="shared" si="102"/>
        <v>0</v>
      </c>
      <c r="N123" s="168">
        <f t="shared" si="102"/>
        <v>0</v>
      </c>
      <c r="O123" s="168">
        <f t="shared" si="102"/>
        <v>0</v>
      </c>
      <c r="P123" s="168">
        <f t="shared" si="102"/>
        <v>0</v>
      </c>
      <c r="Q123" s="168">
        <f t="shared" si="102"/>
        <v>0</v>
      </c>
      <c r="R123" s="971">
        <f>SUM(F123:Q123)</f>
        <v>0</v>
      </c>
      <c r="T123" s="168"/>
      <c r="U123" s="168"/>
      <c r="V123" s="168"/>
      <c r="W123" s="168">
        <v>277320000</v>
      </c>
      <c r="X123" s="168"/>
      <c r="Y123" s="168"/>
      <c r="Z123" s="168"/>
      <c r="AA123" s="168"/>
      <c r="AB123" s="168"/>
      <c r="AC123" s="168"/>
      <c r="AD123" s="168"/>
      <c r="AE123" s="168"/>
      <c r="AF123" s="971">
        <f>SUM(T123:AE123)</f>
        <v>277320000</v>
      </c>
      <c r="AH123" s="971"/>
      <c r="AJ123" s="971"/>
      <c r="AL123" s="168">
        <f t="shared" ref="AL123:AL138" si="103">IFERROR(R123-AF123,0)</f>
        <v>-277320000</v>
      </c>
      <c r="AM123" s="825">
        <f t="shared" ref="AM123:AM138" si="104">IFERROR((R123/AF123)-1,0)</f>
        <v>-1</v>
      </c>
    </row>
    <row r="124" spans="2:39" ht="25.5" outlineLevel="1">
      <c r="B124" s="137">
        <v>2</v>
      </c>
      <c r="C124" s="138" t="s">
        <v>568</v>
      </c>
      <c r="D124" s="139" t="s">
        <v>564</v>
      </c>
      <c r="E124" s="168"/>
      <c r="F124" s="168">
        <f t="shared" ref="F124:Q124" si="105">F66*F104</f>
        <v>0</v>
      </c>
      <c r="G124" s="168">
        <f t="shared" si="105"/>
        <v>0</v>
      </c>
      <c r="H124" s="168">
        <f t="shared" si="105"/>
        <v>0</v>
      </c>
      <c r="I124" s="168">
        <f t="shared" si="105"/>
        <v>0</v>
      </c>
      <c r="J124" s="168">
        <f t="shared" si="105"/>
        <v>0</v>
      </c>
      <c r="K124" s="168">
        <f t="shared" si="105"/>
        <v>0</v>
      </c>
      <c r="L124" s="168">
        <f t="shared" si="105"/>
        <v>0</v>
      </c>
      <c r="M124" s="168">
        <f t="shared" si="105"/>
        <v>0</v>
      </c>
      <c r="N124" s="168">
        <f t="shared" si="105"/>
        <v>0</v>
      </c>
      <c r="O124" s="168">
        <f t="shared" si="105"/>
        <v>0</v>
      </c>
      <c r="P124" s="168">
        <f t="shared" si="105"/>
        <v>0</v>
      </c>
      <c r="Q124" s="168">
        <f t="shared" si="105"/>
        <v>0</v>
      </c>
      <c r="R124" s="971">
        <f t="shared" ref="R124:R137" si="106">SUM(F124:Q124)</f>
        <v>0</v>
      </c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971">
        <f t="shared" ref="AF124:AF137" si="107">SUM(T124:AE124)</f>
        <v>0</v>
      </c>
      <c r="AH124" s="971"/>
      <c r="AJ124" s="971"/>
      <c r="AL124" s="168">
        <f t="shared" si="103"/>
        <v>0</v>
      </c>
      <c r="AM124" s="825">
        <f t="shared" si="104"/>
        <v>0</v>
      </c>
    </row>
    <row r="125" spans="2:39" outlineLevel="1">
      <c r="B125" s="137">
        <v>3</v>
      </c>
      <c r="C125" s="138" t="s">
        <v>569</v>
      </c>
      <c r="D125" s="139" t="s">
        <v>564</v>
      </c>
      <c r="E125" s="168"/>
      <c r="F125" s="168">
        <f t="shared" ref="F125:Q125" si="108">F67*F105</f>
        <v>0</v>
      </c>
      <c r="G125" s="168">
        <f t="shared" si="108"/>
        <v>0</v>
      </c>
      <c r="H125" s="168">
        <f t="shared" si="108"/>
        <v>0</v>
      </c>
      <c r="I125" s="168">
        <f t="shared" si="108"/>
        <v>0</v>
      </c>
      <c r="J125" s="168">
        <f t="shared" si="108"/>
        <v>0</v>
      </c>
      <c r="K125" s="168">
        <f t="shared" si="108"/>
        <v>0</v>
      </c>
      <c r="L125" s="168">
        <f t="shared" si="108"/>
        <v>0</v>
      </c>
      <c r="M125" s="168">
        <f t="shared" si="108"/>
        <v>0</v>
      </c>
      <c r="N125" s="168">
        <f t="shared" si="108"/>
        <v>0</v>
      </c>
      <c r="O125" s="168">
        <f t="shared" si="108"/>
        <v>0</v>
      </c>
      <c r="P125" s="168">
        <f t="shared" si="108"/>
        <v>0</v>
      </c>
      <c r="Q125" s="168">
        <f t="shared" si="108"/>
        <v>0</v>
      </c>
      <c r="R125" s="971">
        <f t="shared" si="106"/>
        <v>0</v>
      </c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971">
        <f t="shared" si="107"/>
        <v>0</v>
      </c>
      <c r="AH125" s="971"/>
      <c r="AJ125" s="971"/>
      <c r="AL125" s="168">
        <f t="shared" si="103"/>
        <v>0</v>
      </c>
      <c r="AM125" s="825">
        <f t="shared" si="104"/>
        <v>0</v>
      </c>
    </row>
    <row r="126" spans="2:39" outlineLevel="1">
      <c r="B126" s="137">
        <v>4</v>
      </c>
      <c r="C126" s="138" t="s">
        <v>570</v>
      </c>
      <c r="D126" s="139" t="s">
        <v>564</v>
      </c>
      <c r="E126" s="168"/>
      <c r="F126" s="168">
        <f t="shared" ref="F126:Q126" si="109">F68*F106</f>
        <v>0</v>
      </c>
      <c r="G126" s="168">
        <f t="shared" si="109"/>
        <v>0</v>
      </c>
      <c r="H126" s="168">
        <f t="shared" si="109"/>
        <v>0</v>
      </c>
      <c r="I126" s="168">
        <f t="shared" si="109"/>
        <v>0</v>
      </c>
      <c r="J126" s="168">
        <f t="shared" si="109"/>
        <v>0</v>
      </c>
      <c r="K126" s="168">
        <f t="shared" si="109"/>
        <v>0</v>
      </c>
      <c r="L126" s="168">
        <f t="shared" si="109"/>
        <v>0</v>
      </c>
      <c r="M126" s="168">
        <f t="shared" si="109"/>
        <v>0</v>
      </c>
      <c r="N126" s="168">
        <f t="shared" si="109"/>
        <v>0</v>
      </c>
      <c r="O126" s="168">
        <f t="shared" si="109"/>
        <v>0</v>
      </c>
      <c r="P126" s="168">
        <f t="shared" si="109"/>
        <v>0</v>
      </c>
      <c r="Q126" s="168">
        <f t="shared" si="109"/>
        <v>0</v>
      </c>
      <c r="R126" s="971">
        <f t="shared" si="106"/>
        <v>0</v>
      </c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971">
        <f t="shared" si="107"/>
        <v>0</v>
      </c>
      <c r="AH126" s="971"/>
      <c r="AJ126" s="971"/>
      <c r="AL126" s="168">
        <f t="shared" si="103"/>
        <v>0</v>
      </c>
      <c r="AM126" s="825">
        <f t="shared" si="104"/>
        <v>0</v>
      </c>
    </row>
    <row r="127" spans="2:39" outlineLevel="1">
      <c r="B127" s="137">
        <v>5</v>
      </c>
      <c r="C127" s="138" t="s">
        <v>571</v>
      </c>
      <c r="D127" s="139" t="s">
        <v>564</v>
      </c>
      <c r="E127" s="168"/>
      <c r="F127" s="168">
        <f t="shared" ref="F127:Q127" si="110">F69*F107</f>
        <v>0</v>
      </c>
      <c r="G127" s="168">
        <f t="shared" si="110"/>
        <v>0</v>
      </c>
      <c r="H127" s="168">
        <f t="shared" si="110"/>
        <v>0</v>
      </c>
      <c r="I127" s="168">
        <f t="shared" si="110"/>
        <v>0</v>
      </c>
      <c r="J127" s="168">
        <f t="shared" si="110"/>
        <v>0</v>
      </c>
      <c r="K127" s="168">
        <f t="shared" si="110"/>
        <v>0</v>
      </c>
      <c r="L127" s="168">
        <f t="shared" si="110"/>
        <v>0</v>
      </c>
      <c r="M127" s="168">
        <f t="shared" si="110"/>
        <v>0</v>
      </c>
      <c r="N127" s="168">
        <f t="shared" si="110"/>
        <v>0</v>
      </c>
      <c r="O127" s="168">
        <f t="shared" si="110"/>
        <v>0</v>
      </c>
      <c r="P127" s="168">
        <f t="shared" si="110"/>
        <v>0</v>
      </c>
      <c r="Q127" s="168">
        <f t="shared" si="110"/>
        <v>0</v>
      </c>
      <c r="R127" s="971">
        <f t="shared" si="106"/>
        <v>0</v>
      </c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971">
        <f t="shared" si="107"/>
        <v>0</v>
      </c>
      <c r="AH127" s="971"/>
      <c r="AJ127" s="971"/>
      <c r="AL127" s="168">
        <f t="shared" si="103"/>
        <v>0</v>
      </c>
      <c r="AM127" s="825">
        <f t="shared" si="104"/>
        <v>0</v>
      </c>
    </row>
    <row r="128" spans="2:39" outlineLevel="1">
      <c r="B128" s="137">
        <v>6</v>
      </c>
      <c r="C128" s="138" t="s">
        <v>572</v>
      </c>
      <c r="D128" s="139" t="s">
        <v>564</v>
      </c>
      <c r="E128" s="168"/>
      <c r="F128" s="168">
        <f t="shared" ref="F128:Q128" si="111">F70*F108</f>
        <v>0</v>
      </c>
      <c r="G128" s="168">
        <f t="shared" si="111"/>
        <v>0</v>
      </c>
      <c r="H128" s="168">
        <f t="shared" si="111"/>
        <v>0</v>
      </c>
      <c r="I128" s="168">
        <f t="shared" si="111"/>
        <v>0</v>
      </c>
      <c r="J128" s="168">
        <f t="shared" si="111"/>
        <v>0</v>
      </c>
      <c r="K128" s="168">
        <f t="shared" si="111"/>
        <v>0</v>
      </c>
      <c r="L128" s="168">
        <f t="shared" si="111"/>
        <v>0</v>
      </c>
      <c r="M128" s="168">
        <f t="shared" si="111"/>
        <v>0</v>
      </c>
      <c r="N128" s="168">
        <f t="shared" si="111"/>
        <v>0</v>
      </c>
      <c r="O128" s="168">
        <f t="shared" si="111"/>
        <v>0</v>
      </c>
      <c r="P128" s="168">
        <f t="shared" si="111"/>
        <v>0</v>
      </c>
      <c r="Q128" s="168">
        <f t="shared" si="111"/>
        <v>0</v>
      </c>
      <c r="R128" s="971">
        <f t="shared" si="106"/>
        <v>0</v>
      </c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971">
        <f t="shared" si="107"/>
        <v>0</v>
      </c>
      <c r="AH128" s="971"/>
      <c r="AJ128" s="971"/>
      <c r="AL128" s="168">
        <f t="shared" si="103"/>
        <v>0</v>
      </c>
      <c r="AM128" s="825">
        <f t="shared" si="104"/>
        <v>0</v>
      </c>
    </row>
    <row r="129" spans="2:39" outlineLevel="1">
      <c r="B129" s="137">
        <v>7</v>
      </c>
      <c r="C129" s="138" t="s">
        <v>573</v>
      </c>
      <c r="D129" s="139" t="s">
        <v>564</v>
      </c>
      <c r="E129" s="168"/>
      <c r="F129" s="168">
        <f t="shared" ref="F129:Q129" si="112">F71*F109</f>
        <v>0</v>
      </c>
      <c r="G129" s="168">
        <f t="shared" si="112"/>
        <v>0</v>
      </c>
      <c r="H129" s="168">
        <f t="shared" si="112"/>
        <v>0</v>
      </c>
      <c r="I129" s="168">
        <f t="shared" si="112"/>
        <v>0</v>
      </c>
      <c r="J129" s="168">
        <f t="shared" si="112"/>
        <v>0</v>
      </c>
      <c r="K129" s="168">
        <f t="shared" si="112"/>
        <v>0</v>
      </c>
      <c r="L129" s="168">
        <f t="shared" si="112"/>
        <v>0</v>
      </c>
      <c r="M129" s="168">
        <f t="shared" si="112"/>
        <v>0</v>
      </c>
      <c r="N129" s="168">
        <f t="shared" si="112"/>
        <v>0</v>
      </c>
      <c r="O129" s="168">
        <f t="shared" si="112"/>
        <v>0</v>
      </c>
      <c r="P129" s="168">
        <f t="shared" si="112"/>
        <v>0</v>
      </c>
      <c r="Q129" s="168">
        <f t="shared" si="112"/>
        <v>0</v>
      </c>
      <c r="R129" s="971">
        <f t="shared" si="106"/>
        <v>0</v>
      </c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971">
        <f t="shared" si="107"/>
        <v>0</v>
      </c>
      <c r="AH129" s="971"/>
      <c r="AJ129" s="971"/>
      <c r="AL129" s="168">
        <f t="shared" si="103"/>
        <v>0</v>
      </c>
      <c r="AM129" s="825">
        <f t="shared" si="104"/>
        <v>0</v>
      </c>
    </row>
    <row r="130" spans="2:39" ht="14.45" customHeight="1" outlineLevel="1">
      <c r="B130" s="137">
        <v>8</v>
      </c>
      <c r="C130" s="138" t="s">
        <v>574</v>
      </c>
      <c r="D130" s="139" t="s">
        <v>564</v>
      </c>
      <c r="E130" s="168"/>
      <c r="F130" s="168">
        <f t="shared" ref="F130:Q130" si="113">F72*F110</f>
        <v>0</v>
      </c>
      <c r="G130" s="168">
        <f t="shared" si="113"/>
        <v>0</v>
      </c>
      <c r="H130" s="168">
        <f t="shared" si="113"/>
        <v>0</v>
      </c>
      <c r="I130" s="168">
        <f t="shared" si="113"/>
        <v>0</v>
      </c>
      <c r="J130" s="168">
        <f t="shared" si="113"/>
        <v>0</v>
      </c>
      <c r="K130" s="168">
        <f t="shared" si="113"/>
        <v>0</v>
      </c>
      <c r="L130" s="168">
        <f t="shared" si="113"/>
        <v>0</v>
      </c>
      <c r="M130" s="168">
        <f t="shared" si="113"/>
        <v>0</v>
      </c>
      <c r="N130" s="168">
        <f t="shared" si="113"/>
        <v>0</v>
      </c>
      <c r="O130" s="168">
        <f t="shared" si="113"/>
        <v>0</v>
      </c>
      <c r="P130" s="168">
        <f t="shared" si="113"/>
        <v>0</v>
      </c>
      <c r="Q130" s="168">
        <f t="shared" si="113"/>
        <v>0</v>
      </c>
      <c r="R130" s="971">
        <f t="shared" si="106"/>
        <v>0</v>
      </c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971">
        <f t="shared" si="107"/>
        <v>0</v>
      </c>
      <c r="AH130" s="971"/>
      <c r="AJ130" s="971"/>
      <c r="AL130" s="168">
        <f t="shared" si="103"/>
        <v>0</v>
      </c>
      <c r="AM130" s="825">
        <f t="shared" si="104"/>
        <v>0</v>
      </c>
    </row>
    <row r="131" spans="2:39" outlineLevel="1">
      <c r="B131" s="137">
        <v>9</v>
      </c>
      <c r="C131" s="138" t="s">
        <v>575</v>
      </c>
      <c r="D131" s="139" t="s">
        <v>564</v>
      </c>
      <c r="E131" s="168"/>
      <c r="F131" s="168">
        <f t="shared" ref="F131:Q131" si="114">F73*F111</f>
        <v>0</v>
      </c>
      <c r="G131" s="168">
        <f t="shared" si="114"/>
        <v>0</v>
      </c>
      <c r="H131" s="168">
        <f t="shared" si="114"/>
        <v>0</v>
      </c>
      <c r="I131" s="168">
        <f t="shared" si="114"/>
        <v>0</v>
      </c>
      <c r="J131" s="168">
        <f t="shared" si="114"/>
        <v>0</v>
      </c>
      <c r="K131" s="168">
        <f t="shared" si="114"/>
        <v>0</v>
      </c>
      <c r="L131" s="168">
        <f t="shared" si="114"/>
        <v>0</v>
      </c>
      <c r="M131" s="168">
        <f t="shared" si="114"/>
        <v>0</v>
      </c>
      <c r="N131" s="168">
        <f t="shared" si="114"/>
        <v>0</v>
      </c>
      <c r="O131" s="168">
        <f t="shared" si="114"/>
        <v>0</v>
      </c>
      <c r="P131" s="168">
        <f t="shared" si="114"/>
        <v>0</v>
      </c>
      <c r="Q131" s="168">
        <f t="shared" si="114"/>
        <v>0</v>
      </c>
      <c r="R131" s="971">
        <f t="shared" si="106"/>
        <v>0</v>
      </c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971">
        <f t="shared" si="107"/>
        <v>0</v>
      </c>
      <c r="AH131" s="971"/>
      <c r="AJ131" s="971"/>
      <c r="AL131" s="168">
        <f t="shared" si="103"/>
        <v>0</v>
      </c>
      <c r="AM131" s="825">
        <f t="shared" si="104"/>
        <v>0</v>
      </c>
    </row>
    <row r="132" spans="2:39">
      <c r="B132" s="137">
        <v>10</v>
      </c>
      <c r="C132" s="138" t="s">
        <v>576</v>
      </c>
      <c r="D132" s="139" t="s">
        <v>564</v>
      </c>
      <c r="E132" s="168"/>
      <c r="F132" s="168">
        <f t="shared" ref="F132:Q132" si="115">F74*F112</f>
        <v>3755193750</v>
      </c>
      <c r="G132" s="168">
        <f t="shared" si="115"/>
        <v>2920706250</v>
      </c>
      <c r="H132" s="168">
        <f t="shared" si="115"/>
        <v>4172437500</v>
      </c>
      <c r="I132" s="168">
        <f t="shared" si="115"/>
        <v>5224312500</v>
      </c>
      <c r="J132" s="168">
        <f t="shared" si="115"/>
        <v>5224312500</v>
      </c>
      <c r="K132" s="168">
        <f t="shared" si="115"/>
        <v>5224312500</v>
      </c>
      <c r="L132" s="168">
        <f t="shared" si="115"/>
        <v>5224312500</v>
      </c>
      <c r="M132" s="168">
        <f t="shared" si="115"/>
        <v>5224312500</v>
      </c>
      <c r="N132" s="168">
        <f t="shared" si="115"/>
        <v>5224312500</v>
      </c>
      <c r="O132" s="168">
        <f t="shared" si="115"/>
        <v>5433285000</v>
      </c>
      <c r="P132" s="168">
        <f t="shared" si="115"/>
        <v>5433285000</v>
      </c>
      <c r="Q132" s="168">
        <f t="shared" si="115"/>
        <v>5433285000</v>
      </c>
      <c r="R132" s="971">
        <f t="shared" si="106"/>
        <v>58494067500</v>
      </c>
      <c r="T132" s="168">
        <v>3026397500</v>
      </c>
      <c r="U132" s="168"/>
      <c r="V132" s="168">
        <v>1661530986</v>
      </c>
      <c r="W132" s="168">
        <f>2308890000-1275000</f>
        <v>2307615000</v>
      </c>
      <c r="X132" s="168">
        <f>2444280000-38198000</f>
        <v>2406082000</v>
      </c>
      <c r="Y132" s="168">
        <f>1434845500-1540500</f>
        <v>1433305000</v>
      </c>
      <c r="Z132" s="168">
        <v>2285030552</v>
      </c>
      <c r="AA132" s="168">
        <v>2927154060</v>
      </c>
      <c r="AB132" s="168">
        <v>2639008380</v>
      </c>
      <c r="AC132" s="1462">
        <v>2657506500</v>
      </c>
      <c r="AD132" s="1462">
        <v>1831450500</v>
      </c>
      <c r="AE132" s="1462">
        <v>4083370500</v>
      </c>
      <c r="AF132" s="971">
        <f t="shared" si="107"/>
        <v>27258450978</v>
      </c>
      <c r="AH132" s="971"/>
      <c r="AJ132" s="971"/>
      <c r="AL132" s="168">
        <f t="shared" si="103"/>
        <v>31235616522</v>
      </c>
      <c r="AM132" s="825">
        <f t="shared" si="104"/>
        <v>1.1459057797235039</v>
      </c>
    </row>
    <row r="133" spans="2:39" outlineLevel="1">
      <c r="B133" s="137">
        <v>11</v>
      </c>
      <c r="C133" s="138" t="s">
        <v>577</v>
      </c>
      <c r="D133" s="139" t="s">
        <v>564</v>
      </c>
      <c r="E133" s="168"/>
      <c r="F133" s="168">
        <f t="shared" ref="F133:Q133" si="116">F75*F113</f>
        <v>0</v>
      </c>
      <c r="G133" s="168">
        <f t="shared" si="116"/>
        <v>0</v>
      </c>
      <c r="H133" s="168">
        <f t="shared" si="116"/>
        <v>0</v>
      </c>
      <c r="I133" s="168">
        <f t="shared" si="116"/>
        <v>0</v>
      </c>
      <c r="J133" s="168">
        <f t="shared" si="116"/>
        <v>0</v>
      </c>
      <c r="K133" s="168">
        <f t="shared" si="116"/>
        <v>0</v>
      </c>
      <c r="L133" s="168">
        <f t="shared" si="116"/>
        <v>0</v>
      </c>
      <c r="M133" s="168">
        <f t="shared" si="116"/>
        <v>0</v>
      </c>
      <c r="N133" s="168">
        <f t="shared" si="116"/>
        <v>0</v>
      </c>
      <c r="O133" s="168">
        <f t="shared" si="116"/>
        <v>0</v>
      </c>
      <c r="P133" s="168">
        <f t="shared" si="116"/>
        <v>0</v>
      </c>
      <c r="Q133" s="168">
        <f t="shared" si="116"/>
        <v>0</v>
      </c>
      <c r="R133" s="971">
        <f t="shared" si="106"/>
        <v>0</v>
      </c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971">
        <f t="shared" si="107"/>
        <v>0</v>
      </c>
      <c r="AH133" s="971"/>
      <c r="AJ133" s="971"/>
      <c r="AL133" s="168">
        <f t="shared" si="103"/>
        <v>0</v>
      </c>
      <c r="AM133" s="825">
        <f t="shared" si="104"/>
        <v>0</v>
      </c>
    </row>
    <row r="134" spans="2:39" outlineLevel="1">
      <c r="B134" s="137">
        <v>12</v>
      </c>
      <c r="C134" s="138" t="s">
        <v>578</v>
      </c>
      <c r="D134" s="139" t="s">
        <v>564</v>
      </c>
      <c r="E134" s="168"/>
      <c r="F134" s="168">
        <f t="shared" ref="F134:Q134" si="117">F76*F114</f>
        <v>0</v>
      </c>
      <c r="G134" s="168">
        <f t="shared" si="117"/>
        <v>0</v>
      </c>
      <c r="H134" s="168">
        <f t="shared" si="117"/>
        <v>0</v>
      </c>
      <c r="I134" s="168">
        <f t="shared" si="117"/>
        <v>0</v>
      </c>
      <c r="J134" s="168">
        <f t="shared" si="117"/>
        <v>0</v>
      </c>
      <c r="K134" s="168">
        <f t="shared" si="117"/>
        <v>0</v>
      </c>
      <c r="L134" s="168">
        <f t="shared" si="117"/>
        <v>0</v>
      </c>
      <c r="M134" s="168">
        <f t="shared" si="117"/>
        <v>0</v>
      </c>
      <c r="N134" s="168">
        <f t="shared" si="117"/>
        <v>0</v>
      </c>
      <c r="O134" s="168">
        <f t="shared" si="117"/>
        <v>0</v>
      </c>
      <c r="P134" s="168">
        <f t="shared" si="117"/>
        <v>0</v>
      </c>
      <c r="Q134" s="168">
        <f t="shared" si="117"/>
        <v>0</v>
      </c>
      <c r="R134" s="971">
        <f t="shared" si="106"/>
        <v>0</v>
      </c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971">
        <f t="shared" si="107"/>
        <v>0</v>
      </c>
      <c r="AH134" s="971"/>
      <c r="AJ134" s="971"/>
      <c r="AL134" s="168">
        <f t="shared" si="103"/>
        <v>0</v>
      </c>
      <c r="AM134" s="825">
        <f t="shared" si="104"/>
        <v>0</v>
      </c>
    </row>
    <row r="135" spans="2:39" outlineLevel="1">
      <c r="B135" s="137">
        <v>13</v>
      </c>
      <c r="C135" s="962" t="s">
        <v>579</v>
      </c>
      <c r="D135" s="139" t="s">
        <v>564</v>
      </c>
      <c r="E135" s="168"/>
      <c r="F135" s="168">
        <f t="shared" ref="F135:Q135" si="118">F77*F115</f>
        <v>0</v>
      </c>
      <c r="G135" s="168">
        <f t="shared" si="118"/>
        <v>0</v>
      </c>
      <c r="H135" s="168">
        <f t="shared" si="118"/>
        <v>0</v>
      </c>
      <c r="I135" s="168">
        <f t="shared" si="118"/>
        <v>0</v>
      </c>
      <c r="J135" s="168">
        <f t="shared" si="118"/>
        <v>0</v>
      </c>
      <c r="K135" s="168">
        <f t="shared" si="118"/>
        <v>0</v>
      </c>
      <c r="L135" s="168">
        <f t="shared" si="118"/>
        <v>0</v>
      </c>
      <c r="M135" s="168">
        <f t="shared" si="118"/>
        <v>0</v>
      </c>
      <c r="N135" s="168">
        <f t="shared" si="118"/>
        <v>0</v>
      </c>
      <c r="O135" s="168">
        <f t="shared" si="118"/>
        <v>0</v>
      </c>
      <c r="P135" s="168">
        <f t="shared" si="118"/>
        <v>0</v>
      </c>
      <c r="Q135" s="168">
        <f t="shared" si="118"/>
        <v>0</v>
      </c>
      <c r="R135" s="971">
        <f t="shared" si="106"/>
        <v>0</v>
      </c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971">
        <f t="shared" si="107"/>
        <v>0</v>
      </c>
      <c r="AH135" s="971"/>
      <c r="AJ135" s="971"/>
      <c r="AL135" s="168">
        <f t="shared" si="103"/>
        <v>0</v>
      </c>
      <c r="AM135" s="825">
        <f t="shared" si="104"/>
        <v>0</v>
      </c>
    </row>
    <row r="136" spans="2:39">
      <c r="B136" s="137">
        <v>14</v>
      </c>
      <c r="C136" s="138" t="s">
        <v>580</v>
      </c>
      <c r="D136" s="139" t="s">
        <v>564</v>
      </c>
      <c r="E136" s="168"/>
      <c r="F136" s="168">
        <f>F78*F116</f>
        <v>133875000</v>
      </c>
      <c r="G136" s="168">
        <f t="shared" ref="G136:Q136" si="119">G78*G116</f>
        <v>104125000</v>
      </c>
      <c r="H136" s="168">
        <f t="shared" si="119"/>
        <v>148750000</v>
      </c>
      <c r="I136" s="168">
        <f t="shared" si="119"/>
        <v>186250000</v>
      </c>
      <c r="J136" s="168">
        <f t="shared" si="119"/>
        <v>186250000</v>
      </c>
      <c r="K136" s="168">
        <f t="shared" si="119"/>
        <v>186250000</v>
      </c>
      <c r="L136" s="168">
        <f t="shared" si="119"/>
        <v>186250000</v>
      </c>
      <c r="M136" s="168">
        <f t="shared" si="119"/>
        <v>186250000</v>
      </c>
      <c r="N136" s="168">
        <f t="shared" si="119"/>
        <v>186250000</v>
      </c>
      <c r="O136" s="168">
        <f t="shared" si="119"/>
        <v>193700000</v>
      </c>
      <c r="P136" s="168">
        <f t="shared" si="119"/>
        <v>193700000</v>
      </c>
      <c r="Q136" s="168">
        <f t="shared" si="119"/>
        <v>193700000</v>
      </c>
      <c r="R136" s="971">
        <f t="shared" si="106"/>
        <v>2085350000</v>
      </c>
      <c r="T136" s="168">
        <v>445404698</v>
      </c>
      <c r="U136" s="168">
        <v>154468000</v>
      </c>
      <c r="V136" s="168">
        <v>97236000</v>
      </c>
      <c r="W136" s="168">
        <v>160460200</v>
      </c>
      <c r="X136" s="168">
        <v>345429500</v>
      </c>
      <c r="Y136" s="168">
        <v>94097500</v>
      </c>
      <c r="Z136" s="168">
        <v>154204428</v>
      </c>
      <c r="AA136" s="168">
        <v>384887560</v>
      </c>
      <c r="AB136" s="168">
        <v>408032340</v>
      </c>
      <c r="AC136" s="1462">
        <v>466950000</v>
      </c>
      <c r="AD136" s="1462">
        <v>265612500</v>
      </c>
      <c r="AE136" s="1462">
        <v>218475000</v>
      </c>
      <c r="AF136" s="971">
        <f t="shared" si="107"/>
        <v>3195257726</v>
      </c>
      <c r="AH136" s="971"/>
      <c r="AJ136" s="971"/>
      <c r="AL136" s="168">
        <f t="shared" si="103"/>
        <v>-1109907726</v>
      </c>
      <c r="AM136" s="825">
        <f t="shared" si="104"/>
        <v>-0.34736093961016523</v>
      </c>
    </row>
    <row r="137" spans="2:39" outlineLevel="1">
      <c r="B137" s="137">
        <v>15</v>
      </c>
      <c r="C137" s="138" t="s">
        <v>175</v>
      </c>
      <c r="D137" s="139" t="s">
        <v>564</v>
      </c>
      <c r="E137" s="168"/>
      <c r="F137" s="168">
        <f t="shared" ref="F137:Q137" si="120">F79*F117</f>
        <v>0</v>
      </c>
      <c r="G137" s="168">
        <f t="shared" si="120"/>
        <v>0</v>
      </c>
      <c r="H137" s="168">
        <f t="shared" si="120"/>
        <v>0</v>
      </c>
      <c r="I137" s="168">
        <f t="shared" si="120"/>
        <v>0</v>
      </c>
      <c r="J137" s="168">
        <f t="shared" si="120"/>
        <v>0</v>
      </c>
      <c r="K137" s="168">
        <f t="shared" si="120"/>
        <v>0</v>
      </c>
      <c r="L137" s="168">
        <f t="shared" si="120"/>
        <v>0</v>
      </c>
      <c r="M137" s="168">
        <f t="shared" si="120"/>
        <v>0</v>
      </c>
      <c r="N137" s="168">
        <f t="shared" si="120"/>
        <v>0</v>
      </c>
      <c r="O137" s="168">
        <f t="shared" si="120"/>
        <v>0</v>
      </c>
      <c r="P137" s="168">
        <f t="shared" si="120"/>
        <v>0</v>
      </c>
      <c r="Q137" s="168">
        <f t="shared" si="120"/>
        <v>0</v>
      </c>
      <c r="R137" s="971">
        <f t="shared" si="106"/>
        <v>0</v>
      </c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971">
        <f t="shared" si="107"/>
        <v>0</v>
      </c>
      <c r="AH137" s="971"/>
      <c r="AJ137" s="971"/>
      <c r="AL137" s="168">
        <f t="shared" si="103"/>
        <v>0</v>
      </c>
      <c r="AM137" s="825">
        <f t="shared" si="104"/>
        <v>0</v>
      </c>
    </row>
    <row r="138" spans="2:39">
      <c r="B138" s="173"/>
      <c r="C138" s="174" t="s">
        <v>480</v>
      </c>
      <c r="D138" s="963"/>
      <c r="E138" s="972">
        <f>SUM(E123:E137)</f>
        <v>0</v>
      </c>
      <c r="F138" s="972">
        <f>SUM(F123:F137)</f>
        <v>3889068750</v>
      </c>
      <c r="G138" s="972">
        <f t="shared" ref="G138:Q138" si="121">SUM(G123:G137)</f>
        <v>3024831250</v>
      </c>
      <c r="H138" s="972">
        <f t="shared" si="121"/>
        <v>4321187500</v>
      </c>
      <c r="I138" s="972">
        <f t="shared" si="121"/>
        <v>5410562500</v>
      </c>
      <c r="J138" s="972">
        <f t="shared" si="121"/>
        <v>5410562500</v>
      </c>
      <c r="K138" s="972">
        <f t="shared" si="121"/>
        <v>5410562500</v>
      </c>
      <c r="L138" s="972">
        <f t="shared" si="121"/>
        <v>5410562500</v>
      </c>
      <c r="M138" s="972">
        <f t="shared" si="121"/>
        <v>5410562500</v>
      </c>
      <c r="N138" s="972">
        <f t="shared" si="121"/>
        <v>5410562500</v>
      </c>
      <c r="O138" s="972">
        <f t="shared" si="121"/>
        <v>5626985000</v>
      </c>
      <c r="P138" s="972">
        <f t="shared" si="121"/>
        <v>5626985000</v>
      </c>
      <c r="Q138" s="972">
        <f t="shared" si="121"/>
        <v>5626985000</v>
      </c>
      <c r="R138" s="972">
        <f>SUM(F138:Q138)</f>
        <v>60579417500</v>
      </c>
      <c r="T138" s="972">
        <f>SUM(T123:T137)</f>
        <v>3471802198</v>
      </c>
      <c r="U138" s="972">
        <f t="shared" ref="U138:AE138" si="122">SUM(U123:U137)</f>
        <v>154468000</v>
      </c>
      <c r="V138" s="972">
        <f t="shared" si="122"/>
        <v>1758766986</v>
      </c>
      <c r="W138" s="972">
        <f t="shared" si="122"/>
        <v>2745395200</v>
      </c>
      <c r="X138" s="972">
        <f t="shared" si="122"/>
        <v>2751511500</v>
      </c>
      <c r="Y138" s="972">
        <f t="shared" si="122"/>
        <v>1527402500</v>
      </c>
      <c r="Z138" s="972">
        <f t="shared" si="122"/>
        <v>2439234980</v>
      </c>
      <c r="AA138" s="972">
        <f t="shared" si="122"/>
        <v>3312041620</v>
      </c>
      <c r="AB138" s="972">
        <f t="shared" si="122"/>
        <v>3047040720</v>
      </c>
      <c r="AC138" s="972">
        <f t="shared" si="122"/>
        <v>3124456500</v>
      </c>
      <c r="AD138" s="972">
        <f t="shared" si="122"/>
        <v>2097063000</v>
      </c>
      <c r="AE138" s="972">
        <f t="shared" si="122"/>
        <v>4301845500</v>
      </c>
      <c r="AF138" s="972">
        <f>SUM(T138:AE138)</f>
        <v>30731028704</v>
      </c>
      <c r="AH138" s="972">
        <f>SUM(V138:AG138)</f>
        <v>57835787210</v>
      </c>
      <c r="AJ138" s="972">
        <f>SUM(X138:AI138)</f>
        <v>111167412234</v>
      </c>
      <c r="AL138" s="176">
        <f t="shared" si="103"/>
        <v>29848388796</v>
      </c>
      <c r="AM138" s="964">
        <f t="shared" si="104"/>
        <v>0.97127854337381447</v>
      </c>
    </row>
    <row r="140" spans="2:39">
      <c r="B140" s="5" t="s">
        <v>2200</v>
      </c>
      <c r="R140" s="96"/>
      <c r="AF140" s="96"/>
      <c r="AH140" s="96"/>
      <c r="AJ140" s="96"/>
      <c r="AL140" s="96"/>
      <c r="AM140" s="96"/>
    </row>
    <row r="141" spans="2:39" ht="25.5" customHeight="1">
      <c r="B141" s="197" t="s">
        <v>36</v>
      </c>
      <c r="C141" s="197" t="s">
        <v>566</v>
      </c>
      <c r="D141" s="197" t="s">
        <v>257</v>
      </c>
      <c r="E141" s="124" t="s">
        <v>525</v>
      </c>
      <c r="F141" s="124" t="s">
        <v>149</v>
      </c>
      <c r="G141" s="124" t="s">
        <v>150</v>
      </c>
      <c r="H141" s="124" t="s">
        <v>151</v>
      </c>
      <c r="I141" s="124" t="s">
        <v>152</v>
      </c>
      <c r="J141" s="124" t="s">
        <v>153</v>
      </c>
      <c r="K141" s="124" t="s">
        <v>154</v>
      </c>
      <c r="L141" s="124" t="s">
        <v>155</v>
      </c>
      <c r="M141" s="124" t="s">
        <v>156</v>
      </c>
      <c r="N141" s="124" t="s">
        <v>157</v>
      </c>
      <c r="O141" s="124" t="s">
        <v>158</v>
      </c>
      <c r="P141" s="124" t="s">
        <v>159</v>
      </c>
      <c r="Q141" s="124" t="s">
        <v>160</v>
      </c>
      <c r="R141" s="124" t="s">
        <v>2150</v>
      </c>
      <c r="S141" s="11"/>
      <c r="T141" s="1411" t="s">
        <v>149</v>
      </c>
      <c r="U141" s="1411" t="s">
        <v>150</v>
      </c>
      <c r="V141" s="1411" t="s">
        <v>151</v>
      </c>
      <c r="W141" s="1411" t="s">
        <v>152</v>
      </c>
      <c r="X141" s="1411" t="s">
        <v>153</v>
      </c>
      <c r="Y141" s="1411" t="s">
        <v>154</v>
      </c>
      <c r="Z141" s="1411" t="s">
        <v>155</v>
      </c>
      <c r="AA141" s="1411" t="s">
        <v>156</v>
      </c>
      <c r="AB141" s="1411" t="s">
        <v>157</v>
      </c>
      <c r="AC141" s="1411" t="s">
        <v>158</v>
      </c>
      <c r="AD141" s="1411" t="s">
        <v>159</v>
      </c>
      <c r="AE141" s="1411" t="s">
        <v>160</v>
      </c>
      <c r="AF141" s="749" t="s">
        <v>148</v>
      </c>
      <c r="AG141" s="11"/>
      <c r="AH141" s="749" t="s">
        <v>526</v>
      </c>
      <c r="AI141" s="11"/>
      <c r="AJ141" s="749" t="s">
        <v>527</v>
      </c>
      <c r="AK141" s="11"/>
      <c r="AL141" s="757" t="s">
        <v>528</v>
      </c>
      <c r="AM141" s="758" t="s">
        <v>529</v>
      </c>
    </row>
    <row r="142" spans="2:39" outlineLevel="1">
      <c r="B142" s="137">
        <v>1</v>
      </c>
      <c r="C142" s="138" t="s">
        <v>567</v>
      </c>
      <c r="D142" s="139" t="s">
        <v>564</v>
      </c>
      <c r="E142" s="168"/>
      <c r="F142" s="168">
        <f>F84*F103</f>
        <v>0</v>
      </c>
      <c r="G142" s="168">
        <f t="shared" ref="G142:Q142" si="123">G84*G103</f>
        <v>0</v>
      </c>
      <c r="H142" s="168">
        <f t="shared" si="123"/>
        <v>0</v>
      </c>
      <c r="I142" s="168">
        <f t="shared" si="123"/>
        <v>0</v>
      </c>
      <c r="J142" s="168">
        <f t="shared" si="123"/>
        <v>0</v>
      </c>
      <c r="K142" s="168">
        <f t="shared" si="123"/>
        <v>0</v>
      </c>
      <c r="L142" s="168">
        <f t="shared" si="123"/>
        <v>0</v>
      </c>
      <c r="M142" s="168">
        <f t="shared" si="123"/>
        <v>0</v>
      </c>
      <c r="N142" s="168">
        <f t="shared" si="123"/>
        <v>0</v>
      </c>
      <c r="O142" s="168">
        <f t="shared" si="123"/>
        <v>10447710000</v>
      </c>
      <c r="P142" s="168">
        <f t="shared" si="123"/>
        <v>10447710000</v>
      </c>
      <c r="Q142" s="168">
        <f t="shared" si="123"/>
        <v>10447710000</v>
      </c>
      <c r="R142" s="971">
        <f>SUM(F142:Q142)</f>
        <v>31343130000</v>
      </c>
      <c r="T142" s="168"/>
      <c r="U142" s="168"/>
      <c r="V142" s="168"/>
      <c r="W142" s="168">
        <v>277320000</v>
      </c>
      <c r="X142" s="168"/>
      <c r="Y142" s="168"/>
      <c r="Z142" s="168"/>
      <c r="AA142" s="168"/>
      <c r="AB142" s="168"/>
      <c r="AC142" s="168"/>
      <c r="AD142" s="168"/>
      <c r="AE142" s="168"/>
      <c r="AF142" s="971">
        <f>SUM(T142:AE142)</f>
        <v>277320000</v>
      </c>
      <c r="AH142" s="971"/>
      <c r="AJ142" s="971"/>
      <c r="AL142" s="168">
        <f t="shared" ref="AL142:AL157" si="124">IFERROR(R142-AF142,0)</f>
        <v>31065810000</v>
      </c>
      <c r="AM142" s="825">
        <f t="shared" ref="AM142:AM157" si="125">IFERROR((R142/AF142)-1,0)</f>
        <v>112.02152747728256</v>
      </c>
    </row>
    <row r="143" spans="2:39" ht="25.5" outlineLevel="1">
      <c r="B143" s="137">
        <v>2</v>
      </c>
      <c r="C143" s="138" t="s">
        <v>568</v>
      </c>
      <c r="D143" s="139" t="s">
        <v>564</v>
      </c>
      <c r="E143" s="168"/>
      <c r="F143" s="168">
        <f t="shared" ref="F143:Q156" si="126">F85*F104</f>
        <v>0</v>
      </c>
      <c r="G143" s="168">
        <f t="shared" si="126"/>
        <v>0</v>
      </c>
      <c r="H143" s="168">
        <f t="shared" si="126"/>
        <v>0</v>
      </c>
      <c r="I143" s="168">
        <f t="shared" si="126"/>
        <v>0</v>
      </c>
      <c r="J143" s="168">
        <f t="shared" si="126"/>
        <v>0</v>
      </c>
      <c r="K143" s="168">
        <f t="shared" si="126"/>
        <v>0</v>
      </c>
      <c r="L143" s="168">
        <f t="shared" si="126"/>
        <v>0</v>
      </c>
      <c r="M143" s="168">
        <f t="shared" si="126"/>
        <v>0</v>
      </c>
      <c r="N143" s="168">
        <f t="shared" si="126"/>
        <v>0</v>
      </c>
      <c r="O143" s="168">
        <f t="shared" si="126"/>
        <v>0</v>
      </c>
      <c r="P143" s="168">
        <f t="shared" si="126"/>
        <v>0</v>
      </c>
      <c r="Q143" s="168">
        <f t="shared" si="126"/>
        <v>0</v>
      </c>
      <c r="R143" s="971">
        <f t="shared" ref="R143:R156" si="127">SUM(F143:Q143)</f>
        <v>0</v>
      </c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971">
        <f t="shared" ref="AF143:AF156" si="128">SUM(T143:AE143)</f>
        <v>0</v>
      </c>
      <c r="AH143" s="971"/>
      <c r="AJ143" s="971"/>
      <c r="AL143" s="168">
        <f t="shared" si="124"/>
        <v>0</v>
      </c>
      <c r="AM143" s="825">
        <f t="shared" si="125"/>
        <v>0</v>
      </c>
    </row>
    <row r="144" spans="2:39" outlineLevel="1">
      <c r="B144" s="137">
        <v>3</v>
      </c>
      <c r="C144" s="138" t="s">
        <v>569</v>
      </c>
      <c r="D144" s="139" t="s">
        <v>564</v>
      </c>
      <c r="E144" s="168"/>
      <c r="F144" s="168">
        <f t="shared" si="126"/>
        <v>0</v>
      </c>
      <c r="G144" s="168">
        <f t="shared" si="126"/>
        <v>0</v>
      </c>
      <c r="H144" s="168">
        <f t="shared" si="126"/>
        <v>0</v>
      </c>
      <c r="I144" s="168">
        <f t="shared" si="126"/>
        <v>0</v>
      </c>
      <c r="J144" s="168">
        <f t="shared" si="126"/>
        <v>0</v>
      </c>
      <c r="K144" s="168">
        <f t="shared" si="126"/>
        <v>0</v>
      </c>
      <c r="L144" s="168">
        <f t="shared" si="126"/>
        <v>0</v>
      </c>
      <c r="M144" s="168">
        <f t="shared" si="126"/>
        <v>0</v>
      </c>
      <c r="N144" s="168">
        <f t="shared" si="126"/>
        <v>0</v>
      </c>
      <c r="O144" s="168">
        <f t="shared" si="126"/>
        <v>0</v>
      </c>
      <c r="P144" s="168">
        <f t="shared" si="126"/>
        <v>0</v>
      </c>
      <c r="Q144" s="168">
        <f t="shared" si="126"/>
        <v>0</v>
      </c>
      <c r="R144" s="971">
        <f t="shared" si="127"/>
        <v>0</v>
      </c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971">
        <f t="shared" si="128"/>
        <v>0</v>
      </c>
      <c r="AH144" s="971"/>
      <c r="AJ144" s="971"/>
      <c r="AL144" s="168">
        <f t="shared" si="124"/>
        <v>0</v>
      </c>
      <c r="AM144" s="825">
        <f t="shared" si="125"/>
        <v>0</v>
      </c>
    </row>
    <row r="145" spans="2:41" outlineLevel="1">
      <c r="B145" s="137">
        <v>4</v>
      </c>
      <c r="C145" s="138" t="s">
        <v>570</v>
      </c>
      <c r="D145" s="139" t="s">
        <v>564</v>
      </c>
      <c r="E145" s="168"/>
      <c r="F145" s="168">
        <f t="shared" si="126"/>
        <v>0</v>
      </c>
      <c r="G145" s="168">
        <f t="shared" si="126"/>
        <v>0</v>
      </c>
      <c r="H145" s="168">
        <f t="shared" si="126"/>
        <v>0</v>
      </c>
      <c r="I145" s="168">
        <f t="shared" si="126"/>
        <v>0</v>
      </c>
      <c r="J145" s="168">
        <f t="shared" si="126"/>
        <v>0</v>
      </c>
      <c r="K145" s="168">
        <f t="shared" si="126"/>
        <v>0</v>
      </c>
      <c r="L145" s="168">
        <f t="shared" si="126"/>
        <v>0</v>
      </c>
      <c r="M145" s="168">
        <f t="shared" si="126"/>
        <v>0</v>
      </c>
      <c r="N145" s="168">
        <f t="shared" si="126"/>
        <v>0</v>
      </c>
      <c r="O145" s="168">
        <f t="shared" si="126"/>
        <v>0</v>
      </c>
      <c r="P145" s="168">
        <f t="shared" si="126"/>
        <v>0</v>
      </c>
      <c r="Q145" s="168">
        <f t="shared" si="126"/>
        <v>0</v>
      </c>
      <c r="R145" s="971">
        <f t="shared" si="127"/>
        <v>0</v>
      </c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971">
        <f t="shared" si="128"/>
        <v>0</v>
      </c>
      <c r="AH145" s="971"/>
      <c r="AJ145" s="971"/>
      <c r="AL145" s="168">
        <f t="shared" si="124"/>
        <v>0</v>
      </c>
      <c r="AM145" s="825">
        <f t="shared" si="125"/>
        <v>0</v>
      </c>
    </row>
    <row r="146" spans="2:41" outlineLevel="1">
      <c r="B146" s="137">
        <v>5</v>
      </c>
      <c r="C146" s="138" t="s">
        <v>571</v>
      </c>
      <c r="D146" s="139" t="s">
        <v>564</v>
      </c>
      <c r="E146" s="168"/>
      <c r="F146" s="168">
        <f t="shared" si="126"/>
        <v>0</v>
      </c>
      <c r="G146" s="168">
        <f t="shared" si="126"/>
        <v>0</v>
      </c>
      <c r="H146" s="168">
        <f t="shared" si="126"/>
        <v>0</v>
      </c>
      <c r="I146" s="168">
        <f t="shared" si="126"/>
        <v>0</v>
      </c>
      <c r="J146" s="168">
        <f t="shared" si="126"/>
        <v>0</v>
      </c>
      <c r="K146" s="168">
        <f t="shared" si="126"/>
        <v>0</v>
      </c>
      <c r="L146" s="168">
        <f t="shared" si="126"/>
        <v>0</v>
      </c>
      <c r="M146" s="168">
        <f t="shared" si="126"/>
        <v>0</v>
      </c>
      <c r="N146" s="168">
        <f t="shared" si="126"/>
        <v>0</v>
      </c>
      <c r="O146" s="168">
        <f t="shared" si="126"/>
        <v>0</v>
      </c>
      <c r="P146" s="168">
        <f t="shared" si="126"/>
        <v>0</v>
      </c>
      <c r="Q146" s="168">
        <f t="shared" si="126"/>
        <v>0</v>
      </c>
      <c r="R146" s="971">
        <f t="shared" si="127"/>
        <v>0</v>
      </c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971">
        <f t="shared" si="128"/>
        <v>0</v>
      </c>
      <c r="AH146" s="971"/>
      <c r="AJ146" s="971"/>
      <c r="AL146" s="168">
        <f t="shared" si="124"/>
        <v>0</v>
      </c>
      <c r="AM146" s="825">
        <f t="shared" si="125"/>
        <v>0</v>
      </c>
    </row>
    <row r="147" spans="2:41" outlineLevel="1">
      <c r="B147" s="137">
        <v>6</v>
      </c>
      <c r="C147" s="138" t="s">
        <v>572</v>
      </c>
      <c r="D147" s="139" t="s">
        <v>564</v>
      </c>
      <c r="E147" s="168"/>
      <c r="F147" s="168">
        <f t="shared" si="126"/>
        <v>0</v>
      </c>
      <c r="G147" s="168">
        <f t="shared" si="126"/>
        <v>0</v>
      </c>
      <c r="H147" s="168">
        <f t="shared" si="126"/>
        <v>0</v>
      </c>
      <c r="I147" s="168">
        <f t="shared" si="126"/>
        <v>0</v>
      </c>
      <c r="J147" s="168">
        <f t="shared" si="126"/>
        <v>0</v>
      </c>
      <c r="K147" s="168">
        <f t="shared" si="126"/>
        <v>0</v>
      </c>
      <c r="L147" s="168">
        <f t="shared" si="126"/>
        <v>0</v>
      </c>
      <c r="M147" s="168">
        <f t="shared" si="126"/>
        <v>0</v>
      </c>
      <c r="N147" s="168">
        <f t="shared" si="126"/>
        <v>0</v>
      </c>
      <c r="O147" s="168">
        <f t="shared" si="126"/>
        <v>0</v>
      </c>
      <c r="P147" s="168">
        <f t="shared" si="126"/>
        <v>0</v>
      </c>
      <c r="Q147" s="168">
        <f t="shared" si="126"/>
        <v>0</v>
      </c>
      <c r="R147" s="971">
        <f t="shared" si="127"/>
        <v>0</v>
      </c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971">
        <f t="shared" si="128"/>
        <v>0</v>
      </c>
      <c r="AH147" s="971"/>
      <c r="AJ147" s="971"/>
      <c r="AL147" s="168">
        <f t="shared" si="124"/>
        <v>0</v>
      </c>
      <c r="AM147" s="825">
        <f t="shared" si="125"/>
        <v>0</v>
      </c>
    </row>
    <row r="148" spans="2:41" outlineLevel="1">
      <c r="B148" s="137">
        <v>7</v>
      </c>
      <c r="C148" s="138" t="s">
        <v>573</v>
      </c>
      <c r="D148" s="139" t="s">
        <v>564</v>
      </c>
      <c r="E148" s="168"/>
      <c r="F148" s="168">
        <f t="shared" si="126"/>
        <v>0</v>
      </c>
      <c r="G148" s="168">
        <f t="shared" si="126"/>
        <v>0</v>
      </c>
      <c r="H148" s="168">
        <f t="shared" si="126"/>
        <v>0</v>
      </c>
      <c r="I148" s="168">
        <f t="shared" si="126"/>
        <v>0</v>
      </c>
      <c r="J148" s="168">
        <f t="shared" si="126"/>
        <v>0</v>
      </c>
      <c r="K148" s="168">
        <f t="shared" si="126"/>
        <v>0</v>
      </c>
      <c r="L148" s="168">
        <f t="shared" si="126"/>
        <v>0</v>
      </c>
      <c r="M148" s="168">
        <f t="shared" si="126"/>
        <v>0</v>
      </c>
      <c r="N148" s="168">
        <f t="shared" si="126"/>
        <v>0</v>
      </c>
      <c r="O148" s="168">
        <f t="shared" si="126"/>
        <v>0</v>
      </c>
      <c r="P148" s="168">
        <f t="shared" si="126"/>
        <v>0</v>
      </c>
      <c r="Q148" s="168">
        <f t="shared" si="126"/>
        <v>0</v>
      </c>
      <c r="R148" s="971">
        <f t="shared" si="127"/>
        <v>0</v>
      </c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971">
        <f t="shared" si="128"/>
        <v>0</v>
      </c>
      <c r="AH148" s="971"/>
      <c r="AJ148" s="971"/>
      <c r="AL148" s="168">
        <f t="shared" si="124"/>
        <v>0</v>
      </c>
      <c r="AM148" s="825">
        <f t="shared" si="125"/>
        <v>0</v>
      </c>
    </row>
    <row r="149" spans="2:41" ht="14.45" customHeight="1" outlineLevel="1">
      <c r="B149" s="137">
        <v>8</v>
      </c>
      <c r="C149" s="138" t="s">
        <v>574</v>
      </c>
      <c r="D149" s="139" t="s">
        <v>564</v>
      </c>
      <c r="E149" s="168"/>
      <c r="F149" s="168">
        <f t="shared" si="126"/>
        <v>0</v>
      </c>
      <c r="G149" s="168">
        <f t="shared" si="126"/>
        <v>0</v>
      </c>
      <c r="H149" s="168">
        <f t="shared" si="126"/>
        <v>0</v>
      </c>
      <c r="I149" s="168">
        <f t="shared" si="126"/>
        <v>0</v>
      </c>
      <c r="J149" s="168">
        <f t="shared" si="126"/>
        <v>0</v>
      </c>
      <c r="K149" s="168">
        <f t="shared" si="126"/>
        <v>0</v>
      </c>
      <c r="L149" s="168">
        <f t="shared" si="126"/>
        <v>0</v>
      </c>
      <c r="M149" s="168">
        <f t="shared" si="126"/>
        <v>0</v>
      </c>
      <c r="N149" s="168">
        <f t="shared" si="126"/>
        <v>0</v>
      </c>
      <c r="O149" s="168">
        <f t="shared" si="126"/>
        <v>0</v>
      </c>
      <c r="P149" s="168">
        <f t="shared" si="126"/>
        <v>0</v>
      </c>
      <c r="Q149" s="168">
        <f t="shared" si="126"/>
        <v>0</v>
      </c>
      <c r="R149" s="971">
        <f t="shared" si="127"/>
        <v>0</v>
      </c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971">
        <f t="shared" si="128"/>
        <v>0</v>
      </c>
      <c r="AH149" s="971"/>
      <c r="AJ149" s="971"/>
      <c r="AL149" s="168">
        <f t="shared" si="124"/>
        <v>0</v>
      </c>
      <c r="AM149" s="825">
        <f t="shared" si="125"/>
        <v>0</v>
      </c>
    </row>
    <row r="150" spans="2:41" outlineLevel="1">
      <c r="B150" s="137">
        <v>9</v>
      </c>
      <c r="C150" s="138" t="s">
        <v>575</v>
      </c>
      <c r="D150" s="139" t="s">
        <v>564</v>
      </c>
      <c r="E150" s="168"/>
      <c r="F150" s="168">
        <f t="shared" si="126"/>
        <v>0</v>
      </c>
      <c r="G150" s="168">
        <f t="shared" si="126"/>
        <v>0</v>
      </c>
      <c r="H150" s="168">
        <f t="shared" si="126"/>
        <v>0</v>
      </c>
      <c r="I150" s="168">
        <f t="shared" si="126"/>
        <v>0</v>
      </c>
      <c r="J150" s="168">
        <f t="shared" si="126"/>
        <v>0</v>
      </c>
      <c r="K150" s="168">
        <f t="shared" si="126"/>
        <v>0</v>
      </c>
      <c r="L150" s="168">
        <f t="shared" si="126"/>
        <v>0</v>
      </c>
      <c r="M150" s="168">
        <f t="shared" si="126"/>
        <v>0</v>
      </c>
      <c r="N150" s="168">
        <f t="shared" si="126"/>
        <v>0</v>
      </c>
      <c r="O150" s="168">
        <f t="shared" si="126"/>
        <v>0</v>
      </c>
      <c r="P150" s="168">
        <f t="shared" si="126"/>
        <v>0</v>
      </c>
      <c r="Q150" s="168">
        <f t="shared" si="126"/>
        <v>0</v>
      </c>
      <c r="R150" s="971">
        <f t="shared" si="127"/>
        <v>0</v>
      </c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971">
        <f t="shared" si="128"/>
        <v>0</v>
      </c>
      <c r="AH150" s="971"/>
      <c r="AJ150" s="971"/>
      <c r="AL150" s="168">
        <f t="shared" si="124"/>
        <v>0</v>
      </c>
      <c r="AM150" s="825">
        <f t="shared" si="125"/>
        <v>0</v>
      </c>
    </row>
    <row r="151" spans="2:41">
      <c r="B151" s="137">
        <v>10</v>
      </c>
      <c r="C151" s="138" t="s">
        <v>576</v>
      </c>
      <c r="D151" s="139" t="s">
        <v>564</v>
      </c>
      <c r="E151" s="168"/>
      <c r="F151" s="168">
        <f t="shared" si="126"/>
        <v>0</v>
      </c>
      <c r="G151" s="168">
        <f t="shared" si="126"/>
        <v>0</v>
      </c>
      <c r="H151" s="168">
        <f t="shared" si="126"/>
        <v>0</v>
      </c>
      <c r="I151" s="168">
        <f t="shared" si="126"/>
        <v>0</v>
      </c>
      <c r="J151" s="168">
        <f t="shared" si="126"/>
        <v>0</v>
      </c>
      <c r="K151" s="168">
        <f t="shared" si="126"/>
        <v>0</v>
      </c>
      <c r="L151" s="168">
        <f t="shared" si="126"/>
        <v>0</v>
      </c>
      <c r="M151" s="168">
        <f t="shared" si="126"/>
        <v>0</v>
      </c>
      <c r="N151" s="168">
        <f t="shared" si="126"/>
        <v>0</v>
      </c>
      <c r="O151" s="168">
        <f t="shared" si="126"/>
        <v>0</v>
      </c>
      <c r="P151" s="168">
        <f t="shared" si="126"/>
        <v>0</v>
      </c>
      <c r="Q151" s="168">
        <f t="shared" si="126"/>
        <v>0</v>
      </c>
      <c r="R151" s="971">
        <f t="shared" si="127"/>
        <v>0</v>
      </c>
      <c r="T151" s="168">
        <v>3026397500</v>
      </c>
      <c r="U151" s="168"/>
      <c r="V151" s="168">
        <v>1661530986</v>
      </c>
      <c r="W151" s="168">
        <f>2308890000-1275000</f>
        <v>2307615000</v>
      </c>
      <c r="X151" s="168">
        <f>2444280000-38198000</f>
        <v>2406082000</v>
      </c>
      <c r="Y151" s="168">
        <f>1434845500-1540500</f>
        <v>1433305000</v>
      </c>
      <c r="Z151" s="168">
        <v>2285030552</v>
      </c>
      <c r="AA151" s="168">
        <v>2927154060</v>
      </c>
      <c r="AB151" s="168">
        <v>2639008380</v>
      </c>
      <c r="AC151" s="168">
        <v>1634688000</v>
      </c>
      <c r="AD151" s="168">
        <v>1634688000</v>
      </c>
      <c r="AE151" s="168">
        <v>1634688000</v>
      </c>
      <c r="AF151" s="971">
        <f t="shared" si="128"/>
        <v>23590187478</v>
      </c>
      <c r="AH151" s="971"/>
      <c r="AJ151" s="971"/>
      <c r="AL151" s="168">
        <f t="shared" si="124"/>
        <v>-23590187478</v>
      </c>
      <c r="AM151" s="825">
        <f t="shared" si="125"/>
        <v>-1</v>
      </c>
    </row>
    <row r="152" spans="2:41" outlineLevel="1">
      <c r="B152" s="137">
        <v>11</v>
      </c>
      <c r="C152" s="138" t="s">
        <v>577</v>
      </c>
      <c r="D152" s="139" t="s">
        <v>564</v>
      </c>
      <c r="E152" s="168"/>
      <c r="F152" s="168">
        <f t="shared" si="126"/>
        <v>0</v>
      </c>
      <c r="G152" s="168">
        <f t="shared" si="126"/>
        <v>0</v>
      </c>
      <c r="H152" s="168">
        <f t="shared" si="126"/>
        <v>0</v>
      </c>
      <c r="I152" s="168">
        <f t="shared" si="126"/>
        <v>0</v>
      </c>
      <c r="J152" s="168">
        <f t="shared" si="126"/>
        <v>0</v>
      </c>
      <c r="K152" s="168">
        <f t="shared" si="126"/>
        <v>0</v>
      </c>
      <c r="L152" s="168">
        <f t="shared" si="126"/>
        <v>0</v>
      </c>
      <c r="M152" s="168">
        <f t="shared" si="126"/>
        <v>0</v>
      </c>
      <c r="N152" s="168">
        <f t="shared" si="126"/>
        <v>0</v>
      </c>
      <c r="O152" s="168">
        <f t="shared" si="126"/>
        <v>0</v>
      </c>
      <c r="P152" s="168">
        <f t="shared" si="126"/>
        <v>0</v>
      </c>
      <c r="Q152" s="168">
        <f t="shared" si="126"/>
        <v>0</v>
      </c>
      <c r="R152" s="971">
        <f t="shared" si="127"/>
        <v>0</v>
      </c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971">
        <f t="shared" si="128"/>
        <v>0</v>
      </c>
      <c r="AH152" s="971"/>
      <c r="AJ152" s="971"/>
      <c r="AL152" s="168">
        <f t="shared" si="124"/>
        <v>0</v>
      </c>
      <c r="AM152" s="825">
        <f t="shared" si="125"/>
        <v>0</v>
      </c>
    </row>
    <row r="153" spans="2:41" outlineLevel="1">
      <c r="B153" s="137">
        <v>12</v>
      </c>
      <c r="C153" s="138" t="s">
        <v>578</v>
      </c>
      <c r="D153" s="139" t="s">
        <v>564</v>
      </c>
      <c r="E153" s="168"/>
      <c r="F153" s="168">
        <f t="shared" si="126"/>
        <v>0</v>
      </c>
      <c r="G153" s="168">
        <f t="shared" si="126"/>
        <v>0</v>
      </c>
      <c r="H153" s="168">
        <f t="shared" si="126"/>
        <v>0</v>
      </c>
      <c r="I153" s="168">
        <f t="shared" si="126"/>
        <v>0</v>
      </c>
      <c r="J153" s="168">
        <f t="shared" si="126"/>
        <v>0</v>
      </c>
      <c r="K153" s="168">
        <f t="shared" si="126"/>
        <v>0</v>
      </c>
      <c r="L153" s="168">
        <f t="shared" si="126"/>
        <v>0</v>
      </c>
      <c r="M153" s="168">
        <f t="shared" si="126"/>
        <v>0</v>
      </c>
      <c r="N153" s="168">
        <f t="shared" si="126"/>
        <v>0</v>
      </c>
      <c r="O153" s="168">
        <f t="shared" si="126"/>
        <v>0</v>
      </c>
      <c r="P153" s="168">
        <f t="shared" si="126"/>
        <v>0</v>
      </c>
      <c r="Q153" s="168">
        <f t="shared" si="126"/>
        <v>0</v>
      </c>
      <c r="R153" s="971">
        <f t="shared" si="127"/>
        <v>0</v>
      </c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971">
        <f t="shared" si="128"/>
        <v>0</v>
      </c>
      <c r="AH153" s="971"/>
      <c r="AJ153" s="971"/>
      <c r="AL153" s="168">
        <f t="shared" si="124"/>
        <v>0</v>
      </c>
      <c r="AM153" s="825">
        <f t="shared" si="125"/>
        <v>0</v>
      </c>
    </row>
    <row r="154" spans="2:41" outlineLevel="1">
      <c r="B154" s="137">
        <v>13</v>
      </c>
      <c r="C154" s="962" t="s">
        <v>579</v>
      </c>
      <c r="D154" s="139" t="s">
        <v>564</v>
      </c>
      <c r="E154" s="168"/>
      <c r="F154" s="168">
        <f t="shared" si="126"/>
        <v>0</v>
      </c>
      <c r="G154" s="168">
        <f t="shared" si="126"/>
        <v>0</v>
      </c>
      <c r="H154" s="168">
        <f t="shared" si="126"/>
        <v>0</v>
      </c>
      <c r="I154" s="168">
        <f t="shared" si="126"/>
        <v>0</v>
      </c>
      <c r="J154" s="168">
        <f t="shared" si="126"/>
        <v>0</v>
      </c>
      <c r="K154" s="168">
        <f t="shared" si="126"/>
        <v>0</v>
      </c>
      <c r="L154" s="168">
        <f t="shared" si="126"/>
        <v>0</v>
      </c>
      <c r="M154" s="168">
        <f t="shared" si="126"/>
        <v>0</v>
      </c>
      <c r="N154" s="168">
        <f t="shared" si="126"/>
        <v>0</v>
      </c>
      <c r="O154" s="168">
        <f t="shared" si="126"/>
        <v>0</v>
      </c>
      <c r="P154" s="168">
        <f t="shared" si="126"/>
        <v>0</v>
      </c>
      <c r="Q154" s="168">
        <f t="shared" si="126"/>
        <v>0</v>
      </c>
      <c r="R154" s="971">
        <f t="shared" si="127"/>
        <v>0</v>
      </c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971">
        <f t="shared" si="128"/>
        <v>0</v>
      </c>
      <c r="AH154" s="971"/>
      <c r="AJ154" s="971"/>
      <c r="AL154" s="168">
        <f t="shared" si="124"/>
        <v>0</v>
      </c>
      <c r="AM154" s="825">
        <f t="shared" si="125"/>
        <v>0</v>
      </c>
    </row>
    <row r="155" spans="2:41">
      <c r="B155" s="137">
        <v>14</v>
      </c>
      <c r="C155" s="138" t="s">
        <v>580</v>
      </c>
      <c r="D155" s="139" t="s">
        <v>564</v>
      </c>
      <c r="E155" s="168"/>
      <c r="F155" s="168">
        <f t="shared" si="126"/>
        <v>0</v>
      </c>
      <c r="G155" s="168">
        <f t="shared" si="126"/>
        <v>0</v>
      </c>
      <c r="H155" s="168">
        <f t="shared" si="126"/>
        <v>0</v>
      </c>
      <c r="I155" s="168">
        <f t="shared" si="126"/>
        <v>0</v>
      </c>
      <c r="J155" s="168">
        <f t="shared" si="126"/>
        <v>0</v>
      </c>
      <c r="K155" s="168">
        <f t="shared" si="126"/>
        <v>0</v>
      </c>
      <c r="L155" s="168">
        <f t="shared" si="126"/>
        <v>0</v>
      </c>
      <c r="M155" s="168">
        <f t="shared" si="126"/>
        <v>0</v>
      </c>
      <c r="N155" s="168">
        <f t="shared" si="126"/>
        <v>0</v>
      </c>
      <c r="O155" s="168">
        <f t="shared" si="126"/>
        <v>335400000</v>
      </c>
      <c r="P155" s="168">
        <f t="shared" si="126"/>
        <v>335400000</v>
      </c>
      <c r="Q155" s="168">
        <f t="shared" si="126"/>
        <v>335400000</v>
      </c>
      <c r="R155" s="971">
        <f t="shared" si="127"/>
        <v>1006200000</v>
      </c>
      <c r="T155" s="168">
        <v>445404698</v>
      </c>
      <c r="U155" s="168">
        <v>154468000</v>
      </c>
      <c r="V155" s="168">
        <v>97236000</v>
      </c>
      <c r="W155" s="168">
        <v>160460200</v>
      </c>
      <c r="X155" s="168">
        <v>345429500</v>
      </c>
      <c r="Y155" s="168">
        <v>94097500</v>
      </c>
      <c r="Z155" s="168">
        <v>154204428</v>
      </c>
      <c r="AA155" s="168">
        <v>384887560</v>
      </c>
      <c r="AB155" s="168">
        <v>408032340</v>
      </c>
      <c r="AC155" s="168">
        <v>114048000</v>
      </c>
      <c r="AD155" s="168">
        <v>114048000</v>
      </c>
      <c r="AE155" s="168">
        <v>114048000</v>
      </c>
      <c r="AF155" s="971">
        <f t="shared" si="128"/>
        <v>2586364226</v>
      </c>
      <c r="AH155" s="971"/>
      <c r="AJ155" s="971"/>
      <c r="AL155" s="168">
        <f t="shared" si="124"/>
        <v>-1580164226</v>
      </c>
      <c r="AM155" s="825">
        <f t="shared" si="125"/>
        <v>-0.61095966690037262</v>
      </c>
    </row>
    <row r="156" spans="2:41" outlineLevel="1">
      <c r="B156" s="137">
        <v>15</v>
      </c>
      <c r="C156" s="138" t="s">
        <v>175</v>
      </c>
      <c r="D156" s="139" t="s">
        <v>564</v>
      </c>
      <c r="E156" s="168"/>
      <c r="F156" s="168">
        <f t="shared" si="126"/>
        <v>0</v>
      </c>
      <c r="G156" s="168">
        <f t="shared" si="126"/>
        <v>0</v>
      </c>
      <c r="H156" s="168">
        <f t="shared" si="126"/>
        <v>0</v>
      </c>
      <c r="I156" s="168">
        <f t="shared" si="126"/>
        <v>0</v>
      </c>
      <c r="J156" s="168">
        <f t="shared" si="126"/>
        <v>0</v>
      </c>
      <c r="K156" s="168">
        <f t="shared" si="126"/>
        <v>0</v>
      </c>
      <c r="L156" s="168">
        <f t="shared" si="126"/>
        <v>0</v>
      </c>
      <c r="M156" s="168">
        <f t="shared" si="126"/>
        <v>0</v>
      </c>
      <c r="N156" s="168">
        <f t="shared" si="126"/>
        <v>0</v>
      </c>
      <c r="O156" s="168">
        <f t="shared" si="126"/>
        <v>0</v>
      </c>
      <c r="P156" s="168">
        <f t="shared" si="126"/>
        <v>0</v>
      </c>
      <c r="Q156" s="168">
        <f t="shared" si="126"/>
        <v>0</v>
      </c>
      <c r="R156" s="971">
        <f t="shared" si="127"/>
        <v>0</v>
      </c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971">
        <f t="shared" si="128"/>
        <v>0</v>
      </c>
      <c r="AH156" s="971"/>
      <c r="AJ156" s="971"/>
      <c r="AL156" s="168">
        <f t="shared" si="124"/>
        <v>0</v>
      </c>
      <c r="AM156" s="825">
        <f t="shared" si="125"/>
        <v>0</v>
      </c>
    </row>
    <row r="157" spans="2:41">
      <c r="B157" s="173"/>
      <c r="C157" s="174" t="s">
        <v>480</v>
      </c>
      <c r="D157" s="963"/>
      <c r="E157" s="972">
        <f>SUM(E142:E156)</f>
        <v>0</v>
      </c>
      <c r="F157" s="972">
        <f>SUM(F142:F156)</f>
        <v>0</v>
      </c>
      <c r="G157" s="972">
        <f t="shared" ref="G157:Q157" si="129">SUM(G142:G156)</f>
        <v>0</v>
      </c>
      <c r="H157" s="972">
        <f t="shared" si="129"/>
        <v>0</v>
      </c>
      <c r="I157" s="972">
        <f t="shared" si="129"/>
        <v>0</v>
      </c>
      <c r="J157" s="972">
        <f t="shared" si="129"/>
        <v>0</v>
      </c>
      <c r="K157" s="972">
        <f t="shared" si="129"/>
        <v>0</v>
      </c>
      <c r="L157" s="972">
        <f t="shared" si="129"/>
        <v>0</v>
      </c>
      <c r="M157" s="972">
        <f t="shared" si="129"/>
        <v>0</v>
      </c>
      <c r="N157" s="972">
        <f t="shared" si="129"/>
        <v>0</v>
      </c>
      <c r="O157" s="972">
        <f t="shared" si="129"/>
        <v>10783110000</v>
      </c>
      <c r="P157" s="972">
        <f t="shared" si="129"/>
        <v>10783110000</v>
      </c>
      <c r="Q157" s="972">
        <f t="shared" si="129"/>
        <v>10783110000</v>
      </c>
      <c r="R157" s="972">
        <f>SUM(F157:Q157)</f>
        <v>32349330000</v>
      </c>
      <c r="T157" s="972">
        <f>SUM(T142:T156)</f>
        <v>3471802198</v>
      </c>
      <c r="U157" s="972">
        <f t="shared" ref="U157:AE157" si="130">SUM(U142:U156)</f>
        <v>154468000</v>
      </c>
      <c r="V157" s="972">
        <f t="shared" si="130"/>
        <v>1758766986</v>
      </c>
      <c r="W157" s="972">
        <f t="shared" si="130"/>
        <v>2745395200</v>
      </c>
      <c r="X157" s="972">
        <f t="shared" si="130"/>
        <v>2751511500</v>
      </c>
      <c r="Y157" s="972">
        <f t="shared" si="130"/>
        <v>1527402500</v>
      </c>
      <c r="Z157" s="972">
        <f t="shared" si="130"/>
        <v>2439234980</v>
      </c>
      <c r="AA157" s="972">
        <f t="shared" si="130"/>
        <v>3312041620</v>
      </c>
      <c r="AB157" s="972">
        <f t="shared" si="130"/>
        <v>3047040720</v>
      </c>
      <c r="AC157" s="972">
        <f t="shared" si="130"/>
        <v>1748736000</v>
      </c>
      <c r="AD157" s="972">
        <f t="shared" si="130"/>
        <v>1748736000</v>
      </c>
      <c r="AE157" s="972">
        <f t="shared" si="130"/>
        <v>1748736000</v>
      </c>
      <c r="AF157" s="972">
        <f>SUM(T157:AE157)</f>
        <v>26453871704</v>
      </c>
      <c r="AH157" s="972">
        <f>SUM(V157:AG157)</f>
        <v>49281473210</v>
      </c>
      <c r="AJ157" s="972">
        <f>SUM(X157:AI157)</f>
        <v>94058784234</v>
      </c>
      <c r="AL157" s="176">
        <f t="shared" si="124"/>
        <v>5895458296</v>
      </c>
      <c r="AM157" s="964">
        <f t="shared" si="125"/>
        <v>0.22285805125109781</v>
      </c>
    </row>
    <row r="159" spans="2:41" ht="21" customHeight="1">
      <c r="B159" s="67" t="s">
        <v>586</v>
      </c>
    </row>
    <row r="160" spans="2:41" ht="25.5" customHeight="1">
      <c r="B160" s="197" t="s">
        <v>36</v>
      </c>
      <c r="C160" s="197" t="s">
        <v>587</v>
      </c>
      <c r="D160" s="197" t="s">
        <v>257</v>
      </c>
      <c r="E160" s="124" t="s">
        <v>525</v>
      </c>
      <c r="F160" s="124" t="s">
        <v>149</v>
      </c>
      <c r="G160" s="124" t="s">
        <v>150</v>
      </c>
      <c r="H160" s="124" t="s">
        <v>151</v>
      </c>
      <c r="I160" s="124" t="s">
        <v>152</v>
      </c>
      <c r="J160" s="124" t="s">
        <v>153</v>
      </c>
      <c r="K160" s="124" t="s">
        <v>154</v>
      </c>
      <c r="L160" s="124" t="s">
        <v>155</v>
      </c>
      <c r="M160" s="124" t="s">
        <v>156</v>
      </c>
      <c r="N160" s="124" t="s">
        <v>157</v>
      </c>
      <c r="O160" s="124" t="s">
        <v>158</v>
      </c>
      <c r="P160" s="124" t="s">
        <v>159</v>
      </c>
      <c r="Q160" s="124" t="s">
        <v>160</v>
      </c>
      <c r="R160" s="124" t="s">
        <v>2150</v>
      </c>
      <c r="S160" s="11"/>
      <c r="T160" s="1411" t="s">
        <v>149</v>
      </c>
      <c r="U160" s="1411" t="s">
        <v>150</v>
      </c>
      <c r="V160" s="1411" t="s">
        <v>151</v>
      </c>
      <c r="W160" s="1411" t="s">
        <v>152</v>
      </c>
      <c r="X160" s="1411" t="s">
        <v>153</v>
      </c>
      <c r="Y160" s="1411" t="s">
        <v>154</v>
      </c>
      <c r="Z160" s="1411" t="s">
        <v>155</v>
      </c>
      <c r="AA160" s="1411" t="s">
        <v>156</v>
      </c>
      <c r="AB160" s="1411" t="s">
        <v>157</v>
      </c>
      <c r="AC160" s="1411" t="s">
        <v>158</v>
      </c>
      <c r="AD160" s="1411" t="s">
        <v>159</v>
      </c>
      <c r="AE160" s="1411" t="s">
        <v>160</v>
      </c>
      <c r="AF160" s="749" t="s">
        <v>148</v>
      </c>
      <c r="AG160" s="11"/>
      <c r="AH160" s="749" t="s">
        <v>526</v>
      </c>
      <c r="AI160" s="11"/>
      <c r="AJ160" s="749" t="s">
        <v>527</v>
      </c>
      <c r="AK160" s="11"/>
      <c r="AL160" s="757" t="s">
        <v>528</v>
      </c>
      <c r="AM160" s="758" t="s">
        <v>529</v>
      </c>
      <c r="AO160" s="17"/>
    </row>
    <row r="161" spans="2:41">
      <c r="B161" s="137">
        <v>1</v>
      </c>
      <c r="C161" s="962" t="s">
        <v>588</v>
      </c>
      <c r="D161" s="139" t="s">
        <v>531</v>
      </c>
      <c r="E161" s="168"/>
      <c r="F161" s="976">
        <f>'3.Thanh pham'!F$160</f>
        <v>0</v>
      </c>
      <c r="G161" s="976">
        <f>'3.Thanh pham'!G$160</f>
        <v>0</v>
      </c>
      <c r="H161" s="976">
        <f>'3.Thanh pham'!H$160</f>
        <v>0</v>
      </c>
      <c r="I161" s="976">
        <f>'3.Thanh pham'!I$160</f>
        <v>0</v>
      </c>
      <c r="J161" s="976">
        <f>'3.Thanh pham'!J$160</f>
        <v>0</v>
      </c>
      <c r="K161" s="976">
        <f>'3.Thanh pham'!K$160</f>
        <v>0</v>
      </c>
      <c r="L161" s="976">
        <f>'3.Thanh pham'!L$160</f>
        <v>0</v>
      </c>
      <c r="M161" s="976">
        <f>'3.Thanh pham'!M$160</f>
        <v>0</v>
      </c>
      <c r="N161" s="976">
        <f>'3.Thanh pham'!N$160</f>
        <v>0</v>
      </c>
      <c r="O161" s="976">
        <f>'3.Thanh pham'!O$160</f>
        <v>0</v>
      </c>
      <c r="P161" s="976">
        <f>'3.Thanh pham'!P$160</f>
        <v>0</v>
      </c>
      <c r="Q161" s="976">
        <f>'3.Thanh pham'!Q$160</f>
        <v>0</v>
      </c>
      <c r="R161" s="167">
        <f>SUM(F161:Q161)</f>
        <v>0</v>
      </c>
      <c r="T161" s="1427">
        <v>3333</v>
      </c>
      <c r="U161" s="1427">
        <v>80252</v>
      </c>
      <c r="V161" s="1427">
        <v>1314</v>
      </c>
      <c r="W161" s="1427">
        <v>0</v>
      </c>
      <c r="X161" s="1427">
        <v>0</v>
      </c>
      <c r="Y161" s="1427">
        <v>125138</v>
      </c>
      <c r="Z161" s="1427">
        <v>0</v>
      </c>
      <c r="AA161" s="1427">
        <v>3838</v>
      </c>
      <c r="AB161" s="1427">
        <v>0</v>
      </c>
      <c r="AC161" s="1427">
        <v>0</v>
      </c>
      <c r="AD161" s="1427">
        <v>8270</v>
      </c>
      <c r="AE161" s="1427">
        <v>11268</v>
      </c>
      <c r="AF161" s="1197">
        <f>SUM(T161:AE161)</f>
        <v>233413</v>
      </c>
      <c r="AH161" s="167"/>
      <c r="AJ161" s="167"/>
      <c r="AL161" s="168">
        <f>IFERROR(R161-AF161,0)</f>
        <v>-233413</v>
      </c>
      <c r="AM161" s="825">
        <f>IFERROR((R161/AF161)-1,0)</f>
        <v>-1</v>
      </c>
      <c r="AO161" s="17"/>
    </row>
    <row r="162" spans="2:41">
      <c r="B162" s="137">
        <v>2</v>
      </c>
      <c r="C162" s="962" t="s">
        <v>589</v>
      </c>
      <c r="D162" s="139" t="s">
        <v>552</v>
      </c>
      <c r="E162" s="168"/>
      <c r="F162" s="974">
        <f>AO161+AO162</f>
        <v>0</v>
      </c>
      <c r="G162" s="974">
        <f>$F$162</f>
        <v>0</v>
      </c>
      <c r="H162" s="974">
        <f t="shared" ref="H162:Q162" si="131">$F$162</f>
        <v>0</v>
      </c>
      <c r="I162" s="974">
        <f t="shared" si="131"/>
        <v>0</v>
      </c>
      <c r="J162" s="974">
        <f t="shared" si="131"/>
        <v>0</v>
      </c>
      <c r="K162" s="974">
        <f t="shared" si="131"/>
        <v>0</v>
      </c>
      <c r="L162" s="974">
        <f t="shared" si="131"/>
        <v>0</v>
      </c>
      <c r="M162" s="974">
        <f t="shared" si="131"/>
        <v>0</v>
      </c>
      <c r="N162" s="974">
        <f t="shared" si="131"/>
        <v>0</v>
      </c>
      <c r="O162" s="974">
        <f t="shared" si="131"/>
        <v>0</v>
      </c>
      <c r="P162" s="974">
        <f t="shared" si="131"/>
        <v>0</v>
      </c>
      <c r="Q162" s="974">
        <f t="shared" si="131"/>
        <v>0</v>
      </c>
      <c r="R162" s="974">
        <f>$F$162</f>
        <v>0</v>
      </c>
      <c r="T162" s="1426">
        <f>T163/T161</f>
        <v>22150</v>
      </c>
      <c r="U162" s="1426">
        <f>U163/U161</f>
        <v>26413.218362159198</v>
      </c>
      <c r="V162" s="1426">
        <f>V163/V161</f>
        <v>27848.630136986303</v>
      </c>
      <c r="W162" s="1426"/>
      <c r="X162" s="1426"/>
      <c r="Y162" s="1426">
        <f>Y163/Y161</f>
        <v>2820.0109479135035</v>
      </c>
      <c r="Z162" s="1426"/>
      <c r="AA162" s="1426">
        <f>AA163/AA161</f>
        <v>19500</v>
      </c>
      <c r="AB162" s="1426"/>
      <c r="AC162" s="1426"/>
      <c r="AD162" s="1426">
        <f t="shared" ref="AD162:AE162" si="132">AD163/AD161</f>
        <v>16526.070133010882</v>
      </c>
      <c r="AE162" s="1426">
        <f t="shared" si="132"/>
        <v>15527.350905218318</v>
      </c>
      <c r="AF162" s="974"/>
      <c r="AH162" s="974"/>
      <c r="AJ162" s="974"/>
      <c r="AL162" s="168">
        <f>IFERROR(R162-AF162,0)</f>
        <v>0</v>
      </c>
      <c r="AM162" s="825">
        <f>IFERROR((R162/AF162)-1,0)</f>
        <v>0</v>
      </c>
      <c r="AO162" s="17"/>
    </row>
    <row r="163" spans="2:41" s="5" customFormat="1">
      <c r="B163" s="977">
        <v>3</v>
      </c>
      <c r="C163" s="978" t="s">
        <v>590</v>
      </c>
      <c r="D163" s="979" t="s">
        <v>564</v>
      </c>
      <c r="E163" s="971"/>
      <c r="F163" s="971">
        <f>F161*F162</f>
        <v>0</v>
      </c>
      <c r="G163" s="971">
        <f t="shared" ref="G163:R163" si="133">G161*G162</f>
        <v>0</v>
      </c>
      <c r="H163" s="971">
        <f t="shared" si="133"/>
        <v>0</v>
      </c>
      <c r="I163" s="971">
        <f t="shared" si="133"/>
        <v>0</v>
      </c>
      <c r="J163" s="971">
        <f t="shared" si="133"/>
        <v>0</v>
      </c>
      <c r="K163" s="971">
        <f t="shared" si="133"/>
        <v>0</v>
      </c>
      <c r="L163" s="971">
        <f t="shared" si="133"/>
        <v>0</v>
      </c>
      <c r="M163" s="971">
        <f t="shared" si="133"/>
        <v>0</v>
      </c>
      <c r="N163" s="971">
        <f t="shared" si="133"/>
        <v>0</v>
      </c>
      <c r="O163" s="971">
        <f t="shared" si="133"/>
        <v>0</v>
      </c>
      <c r="P163" s="971">
        <f t="shared" si="133"/>
        <v>0</v>
      </c>
      <c r="Q163" s="971">
        <f t="shared" si="133"/>
        <v>0</v>
      </c>
      <c r="R163" s="971">
        <f t="shared" si="133"/>
        <v>0</v>
      </c>
      <c r="T163" s="1425">
        <v>73825950</v>
      </c>
      <c r="U163" s="1425">
        <v>2119713600</v>
      </c>
      <c r="V163" s="1425">
        <v>36593100</v>
      </c>
      <c r="W163" s="1425">
        <v>0</v>
      </c>
      <c r="X163" s="1425">
        <v>0</v>
      </c>
      <c r="Y163" s="1425">
        <v>352890530</v>
      </c>
      <c r="Z163" s="1425">
        <v>0</v>
      </c>
      <c r="AA163" s="1425">
        <v>74841000</v>
      </c>
      <c r="AB163" s="1425">
        <v>0</v>
      </c>
      <c r="AC163" s="1425">
        <v>0</v>
      </c>
      <c r="AD163" s="1425">
        <v>136670600</v>
      </c>
      <c r="AE163" s="1425">
        <v>174962190</v>
      </c>
      <c r="AF163" s="971">
        <f>SUM(T163:AE163)</f>
        <v>2969496970</v>
      </c>
      <c r="AH163" s="971"/>
      <c r="AJ163" s="971"/>
      <c r="AL163" s="168">
        <f>IFERROR(R163-AF163,0)</f>
        <v>-2969496970</v>
      </c>
      <c r="AM163" s="825">
        <f>IFERROR((R163/AF163)-1,0)</f>
        <v>-1</v>
      </c>
      <c r="AO163" s="565"/>
    </row>
    <row r="164" spans="2:41">
      <c r="K164" s="17"/>
      <c r="L164" s="17"/>
      <c r="M164" s="17"/>
      <c r="N164" s="17"/>
      <c r="O164" s="17"/>
      <c r="P164" s="17"/>
      <c r="Q164" s="17"/>
      <c r="Y164" s="17"/>
      <c r="Z164" s="17"/>
      <c r="AA164" s="17"/>
      <c r="AB164" s="17"/>
      <c r="AC164" s="17"/>
      <c r="AD164" s="17"/>
      <c r="AE164" s="17"/>
    </row>
    <row r="165" spans="2:41" ht="21" customHeight="1">
      <c r="B165" s="67" t="s">
        <v>2161</v>
      </c>
    </row>
    <row r="166" spans="2:41" ht="25.5" customHeight="1">
      <c r="B166" s="197" t="s">
        <v>36</v>
      </c>
      <c r="C166" s="197" t="s">
        <v>587</v>
      </c>
      <c r="D166" s="197" t="s">
        <v>257</v>
      </c>
      <c r="E166" s="124" t="s">
        <v>525</v>
      </c>
      <c r="F166" s="124" t="s">
        <v>149</v>
      </c>
      <c r="G166" s="124" t="s">
        <v>150</v>
      </c>
      <c r="H166" s="124" t="s">
        <v>151</v>
      </c>
      <c r="I166" s="124" t="s">
        <v>152</v>
      </c>
      <c r="J166" s="124" t="s">
        <v>153</v>
      </c>
      <c r="K166" s="124" t="s">
        <v>154</v>
      </c>
      <c r="L166" s="124" t="s">
        <v>155</v>
      </c>
      <c r="M166" s="124" t="s">
        <v>156</v>
      </c>
      <c r="N166" s="124" t="s">
        <v>157</v>
      </c>
      <c r="O166" s="124" t="s">
        <v>158</v>
      </c>
      <c r="P166" s="124" t="s">
        <v>159</v>
      </c>
      <c r="Q166" s="124" t="s">
        <v>160</v>
      </c>
      <c r="R166" s="124" t="s">
        <v>2150</v>
      </c>
      <c r="S166" s="11"/>
      <c r="T166" s="1411" t="s">
        <v>149</v>
      </c>
      <c r="U166" s="1411" t="s">
        <v>150</v>
      </c>
      <c r="V166" s="1411" t="s">
        <v>151</v>
      </c>
      <c r="W166" s="1411" t="s">
        <v>152</v>
      </c>
      <c r="X166" s="1411" t="s">
        <v>153</v>
      </c>
      <c r="Y166" s="1411" t="s">
        <v>154</v>
      </c>
      <c r="Z166" s="1411" t="s">
        <v>155</v>
      </c>
      <c r="AA166" s="1411" t="s">
        <v>156</v>
      </c>
      <c r="AB166" s="1411" t="s">
        <v>157</v>
      </c>
      <c r="AC166" s="1411" t="s">
        <v>158</v>
      </c>
      <c r="AD166" s="1411" t="s">
        <v>159</v>
      </c>
      <c r="AE166" s="1411" t="s">
        <v>160</v>
      </c>
      <c r="AF166" s="749" t="s">
        <v>148</v>
      </c>
      <c r="AG166" s="11"/>
      <c r="AH166" s="749" t="s">
        <v>526</v>
      </c>
      <c r="AI166" s="11"/>
      <c r="AJ166" s="749" t="s">
        <v>527</v>
      </c>
      <c r="AK166" s="11"/>
      <c r="AL166" s="757" t="s">
        <v>528</v>
      </c>
      <c r="AM166" s="758" t="s">
        <v>529</v>
      </c>
      <c r="AO166" s="17"/>
    </row>
    <row r="167" spans="2:41">
      <c r="B167" s="137">
        <v>1</v>
      </c>
      <c r="C167" s="962" t="s">
        <v>2162</v>
      </c>
      <c r="D167" s="139" t="s">
        <v>531</v>
      </c>
      <c r="E167" s="168"/>
      <c r="F167" s="976">
        <f>'3.Thanh pham'!F$160</f>
        <v>0</v>
      </c>
      <c r="G167" s="976">
        <f>'3.Thanh pham'!G$160</f>
        <v>0</v>
      </c>
      <c r="H167" s="976">
        <f>'3.Thanh pham'!H$160</f>
        <v>0</v>
      </c>
      <c r="I167" s="976">
        <f>'3.Thanh pham'!I$160</f>
        <v>0</v>
      </c>
      <c r="J167" s="976">
        <f>'3.Thanh pham'!J$160</f>
        <v>0</v>
      </c>
      <c r="K167" s="976">
        <f>'3.Thanh pham'!K$160</f>
        <v>0</v>
      </c>
      <c r="L167" s="976">
        <f>'3.Thanh pham'!L$160</f>
        <v>0</v>
      </c>
      <c r="M167" s="976">
        <f>'3.Thanh pham'!M$160</f>
        <v>0</v>
      </c>
      <c r="N167" s="976">
        <f>'3.Thanh pham'!N$160</f>
        <v>0</v>
      </c>
      <c r="O167" s="976">
        <f>'3.Thanh pham'!O$160</f>
        <v>0</v>
      </c>
      <c r="P167" s="976">
        <f>'3.Thanh pham'!P$160</f>
        <v>0</v>
      </c>
      <c r="Q167" s="976">
        <f>'3.Thanh pham'!Q$160</f>
        <v>0</v>
      </c>
      <c r="R167" s="167">
        <f>SUM(F167:Q167)</f>
        <v>0</v>
      </c>
      <c r="T167" s="1427"/>
      <c r="U167" s="1427"/>
      <c r="V167" s="1427"/>
      <c r="W167" s="1427"/>
      <c r="X167" s="1427"/>
      <c r="Y167" s="1427"/>
      <c r="Z167" s="1427"/>
      <c r="AA167" s="1427"/>
      <c r="AB167" s="1427"/>
      <c r="AC167" s="1427"/>
      <c r="AD167" s="1427"/>
      <c r="AE167" s="1427"/>
      <c r="AF167" s="167"/>
      <c r="AH167" s="167"/>
      <c r="AJ167" s="167"/>
      <c r="AL167" s="168">
        <f>IFERROR(R167-AF167,0)</f>
        <v>0</v>
      </c>
      <c r="AM167" s="825">
        <f>IFERROR((R167/AF167)-1,0)</f>
        <v>0</v>
      </c>
      <c r="AO167" s="17"/>
    </row>
    <row r="168" spans="2:41">
      <c r="B168" s="137">
        <v>2</v>
      </c>
      <c r="C168" s="962" t="s">
        <v>589</v>
      </c>
      <c r="D168" s="139" t="s">
        <v>552</v>
      </c>
      <c r="E168" s="168"/>
      <c r="F168" s="974">
        <v>19000</v>
      </c>
      <c r="G168" s="974">
        <v>19000</v>
      </c>
      <c r="H168" s="974">
        <v>19000</v>
      </c>
      <c r="I168" s="974">
        <v>19000</v>
      </c>
      <c r="J168" s="974">
        <v>19000</v>
      </c>
      <c r="K168" s="974">
        <v>19000</v>
      </c>
      <c r="L168" s="974">
        <v>19000</v>
      </c>
      <c r="M168" s="974">
        <v>19000</v>
      </c>
      <c r="N168" s="974">
        <v>19000</v>
      </c>
      <c r="O168" s="974">
        <v>19000</v>
      </c>
      <c r="P168" s="974">
        <v>19000</v>
      </c>
      <c r="Q168" s="974">
        <v>19000</v>
      </c>
      <c r="R168" s="974">
        <v>19000</v>
      </c>
      <c r="T168" s="1426"/>
      <c r="U168" s="1426"/>
      <c r="V168" s="1426"/>
      <c r="W168" s="1426"/>
      <c r="X168" s="1426"/>
      <c r="Y168" s="1426"/>
      <c r="Z168" s="1426"/>
      <c r="AA168" s="1426"/>
      <c r="AB168" s="1426"/>
      <c r="AC168" s="1426"/>
      <c r="AD168" s="1426"/>
      <c r="AE168" s="1426"/>
      <c r="AF168" s="974"/>
      <c r="AH168" s="974"/>
      <c r="AJ168" s="974"/>
      <c r="AL168" s="168">
        <f>IFERROR(R168-AF168,0)</f>
        <v>19000</v>
      </c>
      <c r="AM168" s="825">
        <f>IFERROR((R168/AF168)-1,0)</f>
        <v>0</v>
      </c>
      <c r="AO168" s="17"/>
    </row>
    <row r="169" spans="2:41" s="5" customFormat="1">
      <c r="B169" s="977">
        <v>3</v>
      </c>
      <c r="C169" s="978" t="s">
        <v>590</v>
      </c>
      <c r="D169" s="979" t="s">
        <v>564</v>
      </c>
      <c r="E169" s="971"/>
      <c r="F169" s="971">
        <f>F167*F168</f>
        <v>0</v>
      </c>
      <c r="G169" s="971">
        <f t="shared" ref="G169:R169" si="134">G167*G168</f>
        <v>0</v>
      </c>
      <c r="H169" s="971">
        <f t="shared" si="134"/>
        <v>0</v>
      </c>
      <c r="I169" s="971">
        <f t="shared" si="134"/>
        <v>0</v>
      </c>
      <c r="J169" s="971">
        <f t="shared" si="134"/>
        <v>0</v>
      </c>
      <c r="K169" s="971">
        <f t="shared" si="134"/>
        <v>0</v>
      </c>
      <c r="L169" s="971">
        <f t="shared" si="134"/>
        <v>0</v>
      </c>
      <c r="M169" s="971">
        <f t="shared" si="134"/>
        <v>0</v>
      </c>
      <c r="N169" s="971">
        <f t="shared" si="134"/>
        <v>0</v>
      </c>
      <c r="O169" s="971">
        <f t="shared" si="134"/>
        <v>0</v>
      </c>
      <c r="P169" s="971">
        <f t="shared" si="134"/>
        <v>0</v>
      </c>
      <c r="Q169" s="971">
        <f t="shared" si="134"/>
        <v>0</v>
      </c>
      <c r="R169" s="971">
        <f t="shared" si="134"/>
        <v>0</v>
      </c>
      <c r="T169" s="1425"/>
      <c r="U169" s="1425"/>
      <c r="V169" s="1425"/>
      <c r="W169" s="1425"/>
      <c r="X169" s="1425"/>
      <c r="Y169" s="1425"/>
      <c r="Z169" s="1425"/>
      <c r="AA169" s="1425"/>
      <c r="AB169" s="1425"/>
      <c r="AC169" s="1425"/>
      <c r="AD169" s="1425"/>
      <c r="AE169" s="1425"/>
      <c r="AF169" s="971"/>
      <c r="AH169" s="971"/>
      <c r="AJ169" s="971"/>
      <c r="AL169" s="168">
        <f>IFERROR(R169-AF169,0)</f>
        <v>0</v>
      </c>
      <c r="AM169" s="825">
        <f>IFERROR((R169/AF169)-1,0)</f>
        <v>0</v>
      </c>
      <c r="AO169" s="565"/>
    </row>
    <row r="170" spans="2:41">
      <c r="K170" s="17"/>
      <c r="L170" s="17"/>
      <c r="M170" s="17"/>
      <c r="N170" s="17"/>
      <c r="O170" s="17"/>
      <c r="P170" s="17"/>
      <c r="Q170" s="17"/>
      <c r="Y170" s="17"/>
      <c r="Z170" s="17"/>
      <c r="AA170" s="17"/>
      <c r="AB170" s="17"/>
      <c r="AC170" s="17"/>
      <c r="AD170" s="17"/>
      <c r="AE170" s="17"/>
    </row>
  </sheetData>
  <mergeCells count="12">
    <mergeCell ref="AU25:AU26"/>
    <mergeCell ref="AO102:AO103"/>
    <mergeCell ref="AO25:AO26"/>
    <mergeCell ref="AP25:AP26"/>
    <mergeCell ref="AQ25:AQ26"/>
    <mergeCell ref="AR25:AS25"/>
    <mergeCell ref="AT25:AT26"/>
    <mergeCell ref="AP102:AP103"/>
    <mergeCell ref="AQ102:AQ103"/>
    <mergeCell ref="AR102:AS102"/>
    <mergeCell ref="AT102:AT103"/>
    <mergeCell ref="AU102:AU103"/>
  </mergeCells>
  <pageMargins left="0.7" right="0.7" top="0.75" bottom="0.75" header="0.3" footer="0.3"/>
  <pageSetup paperSize="9" orientation="portrait" r:id="rId1"/>
  <ignoredErrors>
    <ignoredError sqref="F30:Q30 F107:Q107 F108:Q108 R78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6:AG17"/>
  <sheetViews>
    <sheetView workbookViewId="0">
      <pane ySplit="6" topLeftCell="A7" activePane="bottomLeft" state="frozen"/>
      <selection pane="bottomLeft" activeCell="AG17" sqref="AG17"/>
    </sheetView>
  </sheetViews>
  <sheetFormatPr defaultRowHeight="15" outlineLevelCol="1"/>
  <cols>
    <col min="1" max="1" width="5.5703125" customWidth="1"/>
    <col min="2" max="2" width="28.28515625" customWidth="1"/>
    <col min="4" max="15" width="8.7109375" hidden="1" customWidth="1" outlineLevel="1"/>
    <col min="16" max="16" width="17.5703125" hidden="1" customWidth="1" outlineLevel="1"/>
    <col min="17" max="17" width="19.140625" customWidth="1" collapsed="1"/>
    <col min="18" max="18" width="13.42578125" customWidth="1"/>
    <col min="19" max="19" width="20.5703125" customWidth="1"/>
    <col min="20" max="32" width="9.140625" hidden="1" customWidth="1" outlineLevel="1"/>
    <col min="33" max="33" width="17.5703125" customWidth="1" collapsed="1"/>
  </cols>
  <sheetData>
    <row r="6" spans="1:33" ht="36.75" customHeight="1">
      <c r="A6" s="1301" t="s">
        <v>36</v>
      </c>
      <c r="B6" s="1301" t="s">
        <v>524</v>
      </c>
      <c r="C6" s="1301" t="s">
        <v>257</v>
      </c>
      <c r="D6" s="749" t="s">
        <v>149</v>
      </c>
      <c r="E6" s="749" t="s">
        <v>150</v>
      </c>
      <c r="F6" s="749" t="s">
        <v>151</v>
      </c>
      <c r="G6" s="749" t="s">
        <v>152</v>
      </c>
      <c r="H6" s="749" t="s">
        <v>153</v>
      </c>
      <c r="I6" s="749" t="s">
        <v>154</v>
      </c>
      <c r="J6" s="749" t="s">
        <v>155</v>
      </c>
      <c r="K6" s="749" t="s">
        <v>156</v>
      </c>
      <c r="L6" s="749" t="s">
        <v>157</v>
      </c>
      <c r="M6" s="749" t="s">
        <v>158</v>
      </c>
      <c r="N6" s="749" t="s">
        <v>159</v>
      </c>
      <c r="O6" s="749" t="s">
        <v>160</v>
      </c>
      <c r="P6" s="749" t="s">
        <v>2212</v>
      </c>
      <c r="Q6" s="749" t="s">
        <v>2217</v>
      </c>
      <c r="R6" s="749" t="s">
        <v>2211</v>
      </c>
      <c r="S6" s="749" t="s">
        <v>519</v>
      </c>
      <c r="T6" s="749" t="s">
        <v>149</v>
      </c>
      <c r="U6" s="749" t="s">
        <v>150</v>
      </c>
      <c r="V6" s="749" t="s">
        <v>151</v>
      </c>
      <c r="W6" s="749" t="s">
        <v>152</v>
      </c>
      <c r="X6" s="749" t="s">
        <v>153</v>
      </c>
      <c r="Y6" s="749" t="s">
        <v>154</v>
      </c>
      <c r="Z6" s="749" t="s">
        <v>155</v>
      </c>
      <c r="AA6" s="749" t="s">
        <v>156</v>
      </c>
      <c r="AB6" s="749" t="s">
        <v>157</v>
      </c>
      <c r="AC6" s="749" t="s">
        <v>158</v>
      </c>
      <c r="AD6" s="749" t="s">
        <v>159</v>
      </c>
      <c r="AE6" s="749" t="s">
        <v>160</v>
      </c>
      <c r="AF6" s="749" t="s">
        <v>148</v>
      </c>
      <c r="AG6" s="749" t="s">
        <v>2215</v>
      </c>
    </row>
    <row r="7" spans="1:33">
      <c r="A7" s="1302">
        <v>1</v>
      </c>
      <c r="B7" s="1303" t="s">
        <v>530</v>
      </c>
      <c r="C7" s="1304" t="s">
        <v>552</v>
      </c>
      <c r="D7" s="1305">
        <f>'4.Doanh thu'!F26</f>
        <v>15000</v>
      </c>
      <c r="E7" s="1305">
        <f>'4.Doanh thu'!G26</f>
        <v>15000</v>
      </c>
      <c r="F7" s="1305">
        <f>'4.Doanh thu'!H26</f>
        <v>15000</v>
      </c>
      <c r="G7" s="1305">
        <f>'4.Doanh thu'!I26</f>
        <v>15000</v>
      </c>
      <c r="H7" s="1305">
        <f>'4.Doanh thu'!J26</f>
        <v>15000</v>
      </c>
      <c r="I7" s="1305">
        <f>'4.Doanh thu'!K26</f>
        <v>15000</v>
      </c>
      <c r="J7" s="1305">
        <f>'4.Doanh thu'!L26</f>
        <v>15000</v>
      </c>
      <c r="K7" s="1305">
        <f>'4.Doanh thu'!M26</f>
        <v>15000</v>
      </c>
      <c r="L7" s="1305">
        <f>'4.Doanh thu'!N26</f>
        <v>15000</v>
      </c>
      <c r="M7" s="1305">
        <f>'4.Doanh thu'!O26</f>
        <v>15000</v>
      </c>
      <c r="N7" s="1305">
        <f>'4.Doanh thu'!P26</f>
        <v>15000</v>
      </c>
      <c r="O7" s="1305">
        <f>'4.Doanh thu'!Q26</f>
        <v>15000</v>
      </c>
      <c r="P7" s="1305">
        <f>AVERAGE(D7:O7)</f>
        <v>15000</v>
      </c>
      <c r="Q7" s="1305">
        <v>16500</v>
      </c>
      <c r="R7" s="1305">
        <f t="shared" ref="R7:R17" si="0">Q7-P7</f>
        <v>1500</v>
      </c>
      <c r="S7" s="1305"/>
      <c r="T7" s="1305">
        <f>'4.Doanh thu'!T26</f>
        <v>17866.084209420784</v>
      </c>
      <c r="U7" s="1305">
        <f>'4.Doanh thu'!U26</f>
        <v>18501.009738222328</v>
      </c>
      <c r="V7" s="1305">
        <f>'4.Doanh thu'!V26</f>
        <v>18423.972998599089</v>
      </c>
      <c r="W7" s="1305">
        <f>'4.Doanh thu'!W26</f>
        <v>19181.215052280462</v>
      </c>
      <c r="X7" s="1305">
        <f>'4.Doanh thu'!X26</f>
        <v>19067.206797429222</v>
      </c>
      <c r="Y7" s="1305">
        <f>'4.Doanh thu'!Y26</f>
        <v>19078.716545506668</v>
      </c>
      <c r="Z7" s="1305">
        <f>'4.Doanh thu'!Z26</f>
        <v>0</v>
      </c>
      <c r="AA7" s="1305">
        <f>'4.Doanh thu'!AA26</f>
        <v>0</v>
      </c>
      <c r="AB7" s="1305">
        <f>'4.Doanh thu'!AB26</f>
        <v>0</v>
      </c>
      <c r="AC7" s="1305">
        <f>'4.Doanh thu'!AC26</f>
        <v>15000</v>
      </c>
      <c r="AD7" s="1305">
        <f>'4.Doanh thu'!AD26</f>
        <v>15000</v>
      </c>
      <c r="AE7" s="1305">
        <f>'4.Doanh thu'!AE26</f>
        <v>15000</v>
      </c>
      <c r="AF7" s="1305">
        <f>'4.Doanh thu'!AF26</f>
        <v>17351.287656270772</v>
      </c>
      <c r="AG7" s="1305"/>
    </row>
    <row r="8" spans="1:33">
      <c r="A8" s="1306">
        <v>2</v>
      </c>
      <c r="B8" s="1307" t="s">
        <v>532</v>
      </c>
      <c r="C8" s="1308" t="s">
        <v>552</v>
      </c>
      <c r="D8" s="1309">
        <f>'4.Doanh thu'!F27</f>
        <v>15000</v>
      </c>
      <c r="E8" s="1309">
        <f>'4.Doanh thu'!G27</f>
        <v>15000</v>
      </c>
      <c r="F8" s="1309">
        <f>'4.Doanh thu'!H27</f>
        <v>15000</v>
      </c>
      <c r="G8" s="1309">
        <f>'4.Doanh thu'!I27</f>
        <v>15000</v>
      </c>
      <c r="H8" s="1309">
        <f>'4.Doanh thu'!J27</f>
        <v>15000</v>
      </c>
      <c r="I8" s="1309">
        <f>'4.Doanh thu'!K27</f>
        <v>15000</v>
      </c>
      <c r="J8" s="1309">
        <f>'4.Doanh thu'!L27</f>
        <v>15000</v>
      </c>
      <c r="K8" s="1309">
        <f>'4.Doanh thu'!M27</f>
        <v>15000</v>
      </c>
      <c r="L8" s="1309">
        <f>'4.Doanh thu'!N27</f>
        <v>15000</v>
      </c>
      <c r="M8" s="1309">
        <f>'4.Doanh thu'!O27</f>
        <v>15000</v>
      </c>
      <c r="N8" s="1309">
        <f>'4.Doanh thu'!P27</f>
        <v>15000</v>
      </c>
      <c r="O8" s="1309">
        <f>'4.Doanh thu'!Q27</f>
        <v>15000</v>
      </c>
      <c r="P8" s="1309">
        <f t="shared" ref="P8:P16" si="1">AVERAGE(D8:O8)</f>
        <v>15000</v>
      </c>
      <c r="Q8" s="1326">
        <v>16500</v>
      </c>
      <c r="R8" s="1326">
        <f t="shared" si="0"/>
        <v>1500</v>
      </c>
      <c r="S8" s="1309"/>
      <c r="T8" s="1309">
        <f>'4.Doanh thu'!T27</f>
        <v>0</v>
      </c>
      <c r="U8" s="1309">
        <f>'4.Doanh thu'!U27</f>
        <v>0</v>
      </c>
      <c r="V8" s="1309">
        <f>'4.Doanh thu'!V27</f>
        <v>0</v>
      </c>
      <c r="W8" s="1309">
        <f>'4.Doanh thu'!W27</f>
        <v>0</v>
      </c>
      <c r="X8" s="1309">
        <f>'4.Doanh thu'!X27</f>
        <v>0</v>
      </c>
      <c r="Y8" s="1309">
        <f>'4.Doanh thu'!Y27</f>
        <v>19180.665237118526</v>
      </c>
      <c r="Z8" s="1309">
        <f>'4.Doanh thu'!Z27</f>
        <v>19335.797189934856</v>
      </c>
      <c r="AA8" s="1309">
        <f>'4.Doanh thu'!AA27</f>
        <v>19225.390402041576</v>
      </c>
      <c r="AB8" s="1309">
        <f>'4.Doanh thu'!AB27</f>
        <v>16638.92593494289</v>
      </c>
      <c r="AC8" s="1309">
        <f>'4.Doanh thu'!AC27</f>
        <v>0</v>
      </c>
      <c r="AD8" s="1309">
        <f>'4.Doanh thu'!AD27</f>
        <v>0</v>
      </c>
      <c r="AE8" s="1309">
        <f>'4.Doanh thu'!AE27</f>
        <v>0</v>
      </c>
      <c r="AF8" s="1309">
        <f>'4.Doanh thu'!AF27</f>
        <v>18580.933067653939</v>
      </c>
      <c r="AG8" s="1326"/>
    </row>
    <row r="9" spans="1:33">
      <c r="A9" s="1306">
        <v>3</v>
      </c>
      <c r="B9" s="1307" t="s">
        <v>535</v>
      </c>
      <c r="C9" s="1308" t="s">
        <v>552</v>
      </c>
      <c r="D9" s="1309">
        <f>'4.Doanh thu'!F30</f>
        <v>13500</v>
      </c>
      <c r="E9" s="1309">
        <f>'4.Doanh thu'!G30</f>
        <v>13500</v>
      </c>
      <c r="F9" s="1309">
        <f>'4.Doanh thu'!H30</f>
        <v>13500</v>
      </c>
      <c r="G9" s="1309">
        <f>'4.Doanh thu'!I30</f>
        <v>13500</v>
      </c>
      <c r="H9" s="1309">
        <f>'4.Doanh thu'!J30</f>
        <v>13500</v>
      </c>
      <c r="I9" s="1309">
        <f>'4.Doanh thu'!K30</f>
        <v>13500</v>
      </c>
      <c r="J9" s="1309">
        <f>'4.Doanh thu'!L30</f>
        <v>13500</v>
      </c>
      <c r="K9" s="1309">
        <f>'4.Doanh thu'!M30</f>
        <v>13500</v>
      </c>
      <c r="L9" s="1309">
        <f>'4.Doanh thu'!N30</f>
        <v>13500</v>
      </c>
      <c r="M9" s="1309">
        <f>'4.Doanh thu'!O30</f>
        <v>13500</v>
      </c>
      <c r="N9" s="1309">
        <f>'4.Doanh thu'!P30</f>
        <v>13500</v>
      </c>
      <c r="O9" s="1309">
        <f>'4.Doanh thu'!Q30</f>
        <v>13500</v>
      </c>
      <c r="P9" s="1309">
        <f t="shared" si="1"/>
        <v>13500</v>
      </c>
      <c r="Q9" s="1326">
        <v>15000</v>
      </c>
      <c r="R9" s="1326">
        <f t="shared" si="0"/>
        <v>1500</v>
      </c>
      <c r="S9" s="1309"/>
      <c r="T9" s="1309">
        <f>'4.Doanh thu'!T30</f>
        <v>15739.155871612531</v>
      </c>
      <c r="U9" s="1309">
        <f>'4.Doanh thu'!U30</f>
        <v>17522</v>
      </c>
      <c r="V9" s="1309">
        <f>'4.Doanh thu'!V30</f>
        <v>17637.022421524664</v>
      </c>
      <c r="W9" s="1309">
        <f>'4.Doanh thu'!W30</f>
        <v>18745.520862700872</v>
      </c>
      <c r="X9" s="1309">
        <f>'4.Doanh thu'!X30</f>
        <v>18633.722386700068</v>
      </c>
      <c r="Y9" s="1309">
        <f>'4.Doanh thu'!Y30</f>
        <v>18892.798695353627</v>
      </c>
      <c r="Z9" s="1309">
        <f>'4.Doanh thu'!Z30</f>
        <v>5861.3239681076093</v>
      </c>
      <c r="AA9" s="1309">
        <f>'4.Doanh thu'!AA30</f>
        <v>0</v>
      </c>
      <c r="AB9" s="1309">
        <f>'4.Doanh thu'!AB30</f>
        <v>0</v>
      </c>
      <c r="AC9" s="1309">
        <f>'4.Doanh thu'!AC30</f>
        <v>0</v>
      </c>
      <c r="AD9" s="1309">
        <f>'4.Doanh thu'!AD30</f>
        <v>13500</v>
      </c>
      <c r="AE9" s="1309">
        <f>'4.Doanh thu'!AE30</f>
        <v>13500</v>
      </c>
      <c r="AF9" s="1309">
        <f>'4.Doanh thu'!AF30</f>
        <v>14334.961163420303</v>
      </c>
      <c r="AG9" s="1326"/>
    </row>
    <row r="10" spans="1:33">
      <c r="A10" s="1306">
        <v>4</v>
      </c>
      <c r="B10" s="1307" t="s">
        <v>537</v>
      </c>
      <c r="C10" s="1308" t="s">
        <v>552</v>
      </c>
      <c r="D10" s="1309">
        <f>'4.Doanh thu'!F32</f>
        <v>12000</v>
      </c>
      <c r="E10" s="1309">
        <f>'4.Doanh thu'!G32</f>
        <v>12000</v>
      </c>
      <c r="F10" s="1309">
        <f>'4.Doanh thu'!H32</f>
        <v>12000</v>
      </c>
      <c r="G10" s="1309">
        <f>'4.Doanh thu'!I32</f>
        <v>12000</v>
      </c>
      <c r="H10" s="1309">
        <f>'4.Doanh thu'!J32</f>
        <v>12000</v>
      </c>
      <c r="I10" s="1309">
        <f>'4.Doanh thu'!K32</f>
        <v>12000</v>
      </c>
      <c r="J10" s="1309">
        <f>'4.Doanh thu'!L32</f>
        <v>12000</v>
      </c>
      <c r="K10" s="1309">
        <f>'4.Doanh thu'!M32</f>
        <v>12000</v>
      </c>
      <c r="L10" s="1309">
        <f>'4.Doanh thu'!N32</f>
        <v>12000</v>
      </c>
      <c r="M10" s="1309">
        <f>'4.Doanh thu'!O32</f>
        <v>12000</v>
      </c>
      <c r="N10" s="1309">
        <f>'4.Doanh thu'!P32</f>
        <v>12000</v>
      </c>
      <c r="O10" s="1309">
        <f>'4.Doanh thu'!Q32</f>
        <v>12000</v>
      </c>
      <c r="P10" s="1309">
        <f t="shared" si="1"/>
        <v>12000</v>
      </c>
      <c r="Q10" s="1326">
        <v>13500</v>
      </c>
      <c r="R10" s="1326">
        <f t="shared" si="0"/>
        <v>1500</v>
      </c>
      <c r="S10" s="1309"/>
      <c r="T10" s="1309">
        <f>'4.Doanh thu'!T32</f>
        <v>14300</v>
      </c>
      <c r="U10" s="1309">
        <f>'4.Doanh thu'!U32</f>
        <v>17522</v>
      </c>
      <c r="V10" s="1309">
        <f>'4.Doanh thu'!V32</f>
        <v>17637.432160804019</v>
      </c>
      <c r="W10" s="1309">
        <f>'4.Doanh thu'!W32</f>
        <v>18713.885192354221</v>
      </c>
      <c r="X10" s="1309">
        <f>'4.Doanh thu'!X32</f>
        <v>18576.481023102311</v>
      </c>
      <c r="Y10" s="1309">
        <f>'4.Doanh thu'!Y32</f>
        <v>18944.70843183609</v>
      </c>
      <c r="Z10" s="1309">
        <f>'4.Doanh thu'!Z32</f>
        <v>19310.690133969736</v>
      </c>
      <c r="AA10" s="1309">
        <f>'4.Doanh thu'!AA32</f>
        <v>19323.388139998791</v>
      </c>
      <c r="AB10" s="1309">
        <f>'4.Doanh thu'!AB32</f>
        <v>15219.855541430717</v>
      </c>
      <c r="AC10" s="1309">
        <f>'4.Doanh thu'!AC32</f>
        <v>12000</v>
      </c>
      <c r="AD10" s="1309">
        <f>'4.Doanh thu'!AD32</f>
        <v>12000</v>
      </c>
      <c r="AE10" s="1309">
        <f>'4.Doanh thu'!AE32</f>
        <v>12000</v>
      </c>
      <c r="AF10" s="1309">
        <f>'4.Doanh thu'!AF32</f>
        <v>16294.04324124614</v>
      </c>
      <c r="AG10" s="1326"/>
    </row>
    <row r="11" spans="1:33">
      <c r="A11" s="1306">
        <v>5</v>
      </c>
      <c r="B11" s="1307" t="s">
        <v>538</v>
      </c>
      <c r="C11" s="1308" t="s">
        <v>552</v>
      </c>
      <c r="D11" s="1309">
        <f>'4.Doanh thu'!F33</f>
        <v>12000</v>
      </c>
      <c r="E11" s="1309">
        <f>'4.Doanh thu'!G33</f>
        <v>12000</v>
      </c>
      <c r="F11" s="1309">
        <f>'4.Doanh thu'!H33</f>
        <v>12000</v>
      </c>
      <c r="G11" s="1309">
        <f>'4.Doanh thu'!I33</f>
        <v>12000</v>
      </c>
      <c r="H11" s="1309">
        <f>'4.Doanh thu'!J33</f>
        <v>12000</v>
      </c>
      <c r="I11" s="1309">
        <f>'4.Doanh thu'!K33</f>
        <v>12000</v>
      </c>
      <c r="J11" s="1309">
        <f>'4.Doanh thu'!L33</f>
        <v>12000</v>
      </c>
      <c r="K11" s="1309">
        <f>'4.Doanh thu'!M33</f>
        <v>12000</v>
      </c>
      <c r="L11" s="1309">
        <f>'4.Doanh thu'!N33</f>
        <v>12000</v>
      </c>
      <c r="M11" s="1309">
        <f>'4.Doanh thu'!O33</f>
        <v>12000</v>
      </c>
      <c r="N11" s="1309">
        <f>'4.Doanh thu'!P33</f>
        <v>12000</v>
      </c>
      <c r="O11" s="1309">
        <f>'4.Doanh thu'!Q33</f>
        <v>12000</v>
      </c>
      <c r="P11" s="1309">
        <f t="shared" si="1"/>
        <v>12000</v>
      </c>
      <c r="Q11" s="1326">
        <v>13500</v>
      </c>
      <c r="R11" s="1326">
        <f t="shared" si="0"/>
        <v>1500</v>
      </c>
      <c r="S11" s="1309"/>
      <c r="T11" s="1309">
        <f>'4.Doanh thu'!T33</f>
        <v>15616.628340080972</v>
      </c>
      <c r="U11" s="1309">
        <f>'4.Doanh thu'!U33</f>
        <v>17522</v>
      </c>
      <c r="V11" s="1309">
        <f>'4.Doanh thu'!V33</f>
        <v>17649.541389995575</v>
      </c>
      <c r="W11" s="1309">
        <f>'4.Doanh thu'!W33</f>
        <v>18455.821252912243</v>
      </c>
      <c r="X11" s="1309">
        <f>'4.Doanh thu'!X33</f>
        <v>18603.148244812735</v>
      </c>
      <c r="Y11" s="1309">
        <f>'4.Doanh thu'!Y33</f>
        <v>18874.17241700858</v>
      </c>
      <c r="Z11" s="1309">
        <f>'4.Doanh thu'!Z33</f>
        <v>19288.229580085044</v>
      </c>
      <c r="AA11" s="1309">
        <f>'4.Doanh thu'!AA33</f>
        <v>18665.068379838976</v>
      </c>
      <c r="AB11" s="1309">
        <f>'4.Doanh thu'!AB33</f>
        <v>15127.766069546891</v>
      </c>
      <c r="AC11" s="1309">
        <f>'4.Doanh thu'!AC33</f>
        <v>12000</v>
      </c>
      <c r="AD11" s="1309">
        <f>'4.Doanh thu'!AD33</f>
        <v>12000</v>
      </c>
      <c r="AE11" s="1309">
        <f>'4.Doanh thu'!AE33</f>
        <v>12000</v>
      </c>
      <c r="AF11" s="1309">
        <f>'4.Doanh thu'!AF33</f>
        <v>16314.508998337184</v>
      </c>
      <c r="AG11" s="1326"/>
    </row>
    <row r="12" spans="1:33">
      <c r="A12" s="1306">
        <v>6</v>
      </c>
      <c r="B12" s="1307" t="s">
        <v>542</v>
      </c>
      <c r="C12" s="1308" t="s">
        <v>552</v>
      </c>
      <c r="D12" s="1309">
        <f>'4.Doanh thu'!F37</f>
        <v>12000</v>
      </c>
      <c r="E12" s="1309">
        <f>'4.Doanh thu'!G37</f>
        <v>12000</v>
      </c>
      <c r="F12" s="1309">
        <f>'4.Doanh thu'!H37</f>
        <v>12000</v>
      </c>
      <c r="G12" s="1309">
        <f>'4.Doanh thu'!I37</f>
        <v>12000</v>
      </c>
      <c r="H12" s="1309">
        <f>'4.Doanh thu'!J37</f>
        <v>12000</v>
      </c>
      <c r="I12" s="1309">
        <f>'4.Doanh thu'!K37</f>
        <v>12000</v>
      </c>
      <c r="J12" s="1309">
        <f>'4.Doanh thu'!L37</f>
        <v>12000</v>
      </c>
      <c r="K12" s="1309">
        <f>'4.Doanh thu'!M37</f>
        <v>12000</v>
      </c>
      <c r="L12" s="1309">
        <f>'4.Doanh thu'!N37</f>
        <v>12000</v>
      </c>
      <c r="M12" s="1309">
        <f>'4.Doanh thu'!O37</f>
        <v>12000</v>
      </c>
      <c r="N12" s="1309">
        <f>'4.Doanh thu'!P37</f>
        <v>12000</v>
      </c>
      <c r="O12" s="1309">
        <f>'4.Doanh thu'!Q37</f>
        <v>12000</v>
      </c>
      <c r="P12" s="1309">
        <f t="shared" si="1"/>
        <v>12000</v>
      </c>
      <c r="Q12" s="1326">
        <v>13500</v>
      </c>
      <c r="R12" s="1326">
        <f t="shared" si="0"/>
        <v>1500</v>
      </c>
      <c r="S12" s="1309"/>
      <c r="T12" s="1309">
        <f>'4.Doanh thu'!T37</f>
        <v>0</v>
      </c>
      <c r="U12" s="1309">
        <f>'4.Doanh thu'!U37</f>
        <v>0</v>
      </c>
      <c r="V12" s="1309">
        <f>'4.Doanh thu'!V37</f>
        <v>0</v>
      </c>
      <c r="W12" s="1309">
        <f>'4.Doanh thu'!W37</f>
        <v>8000</v>
      </c>
      <c r="X12" s="1309">
        <f>'4.Doanh thu'!X37</f>
        <v>0</v>
      </c>
      <c r="Y12" s="1309">
        <f>'4.Doanh thu'!Y37</f>
        <v>0</v>
      </c>
      <c r="Z12" s="1309">
        <f>'4.Doanh thu'!Z37</f>
        <v>477.63578274760386</v>
      </c>
      <c r="AA12" s="1309">
        <f>'4.Doanh thu'!AA37</f>
        <v>0</v>
      </c>
      <c r="AB12" s="1309">
        <f>'4.Doanh thu'!AB37</f>
        <v>0</v>
      </c>
      <c r="AC12" s="1309">
        <f>'4.Doanh thu'!AC37</f>
        <v>9000</v>
      </c>
      <c r="AD12" s="1309">
        <f>'4.Doanh thu'!AD37</f>
        <v>0</v>
      </c>
      <c r="AE12" s="1309">
        <f>'4.Doanh thu'!AE37</f>
        <v>0</v>
      </c>
      <c r="AF12" s="1309">
        <f>'4.Doanh thu'!AF37</f>
        <v>2811.0518873055585</v>
      </c>
      <c r="AG12" s="1326"/>
    </row>
    <row r="13" spans="1:33">
      <c r="A13" s="1306">
        <v>7</v>
      </c>
      <c r="B13" s="1307" t="s">
        <v>543</v>
      </c>
      <c r="C13" s="1308" t="s">
        <v>552</v>
      </c>
      <c r="D13" s="1309">
        <f>'4.Doanh thu'!F38</f>
        <v>8100</v>
      </c>
      <c r="E13" s="1309">
        <f>'4.Doanh thu'!G38</f>
        <v>8100</v>
      </c>
      <c r="F13" s="1309">
        <f>'4.Doanh thu'!H38</f>
        <v>8100</v>
      </c>
      <c r="G13" s="1309">
        <f>'4.Doanh thu'!I38</f>
        <v>8100</v>
      </c>
      <c r="H13" s="1309">
        <f>'4.Doanh thu'!J38</f>
        <v>8100</v>
      </c>
      <c r="I13" s="1309">
        <f>'4.Doanh thu'!K38</f>
        <v>8100</v>
      </c>
      <c r="J13" s="1309">
        <f>'4.Doanh thu'!L38</f>
        <v>8100</v>
      </c>
      <c r="K13" s="1309">
        <f>'4.Doanh thu'!M38</f>
        <v>8100</v>
      </c>
      <c r="L13" s="1309">
        <f>'4.Doanh thu'!N38</f>
        <v>8100</v>
      </c>
      <c r="M13" s="1309">
        <f>'4.Doanh thu'!O38</f>
        <v>8100</v>
      </c>
      <c r="N13" s="1309">
        <f>'4.Doanh thu'!P38</f>
        <v>8100</v>
      </c>
      <c r="O13" s="1309">
        <f>'4.Doanh thu'!Q38</f>
        <v>8100</v>
      </c>
      <c r="P13" s="1309">
        <f t="shared" si="1"/>
        <v>8100</v>
      </c>
      <c r="Q13" s="1326">
        <v>8500</v>
      </c>
      <c r="R13" s="1326">
        <f t="shared" si="0"/>
        <v>400</v>
      </c>
      <c r="S13" s="1309"/>
      <c r="T13" s="1309">
        <f>'4.Doanh thu'!T38</f>
        <v>0</v>
      </c>
      <c r="U13" s="1309">
        <f>'4.Doanh thu'!U38</f>
        <v>0</v>
      </c>
      <c r="V13" s="1309">
        <f>'4.Doanh thu'!V38</f>
        <v>0</v>
      </c>
      <c r="W13" s="1309">
        <f>'4.Doanh thu'!W38</f>
        <v>0</v>
      </c>
      <c r="X13" s="1309">
        <f>'4.Doanh thu'!X38</f>
        <v>10000</v>
      </c>
      <c r="Y13" s="1309">
        <f>'4.Doanh thu'!Y38</f>
        <v>0</v>
      </c>
      <c r="Z13" s="1309">
        <f>'4.Doanh thu'!Z38</f>
        <v>0</v>
      </c>
      <c r="AA13" s="1309">
        <f>'4.Doanh thu'!AA38</f>
        <v>0</v>
      </c>
      <c r="AB13" s="1309">
        <f>'4.Doanh thu'!AB38</f>
        <v>2822.2923238696108</v>
      </c>
      <c r="AC13" s="1309">
        <f>'4.Doanh thu'!AC38</f>
        <v>6500</v>
      </c>
      <c r="AD13" s="1309">
        <f>'4.Doanh thu'!AD38</f>
        <v>6500</v>
      </c>
      <c r="AE13" s="1309">
        <f>'4.Doanh thu'!AE38</f>
        <v>6500</v>
      </c>
      <c r="AF13" s="1309">
        <f>'4.Doanh thu'!AF38</f>
        <v>8336.326162566018</v>
      </c>
      <c r="AG13" s="1326"/>
    </row>
    <row r="14" spans="1:33">
      <c r="A14" s="1318">
        <v>8</v>
      </c>
      <c r="B14" s="1319" t="s">
        <v>544</v>
      </c>
      <c r="C14" s="1322" t="s">
        <v>552</v>
      </c>
      <c r="D14" s="1317">
        <f>'4.Doanh thu'!F39</f>
        <v>8100</v>
      </c>
      <c r="E14" s="1317">
        <f>'4.Doanh thu'!G39</f>
        <v>8100</v>
      </c>
      <c r="F14" s="1317">
        <f>'4.Doanh thu'!H39</f>
        <v>8100</v>
      </c>
      <c r="G14" s="1317">
        <f>'4.Doanh thu'!I39</f>
        <v>8100</v>
      </c>
      <c r="H14" s="1317">
        <f>'4.Doanh thu'!J39</f>
        <v>8100</v>
      </c>
      <c r="I14" s="1317">
        <f>'4.Doanh thu'!K39</f>
        <v>8100</v>
      </c>
      <c r="J14" s="1317">
        <f>'4.Doanh thu'!L39</f>
        <v>8100</v>
      </c>
      <c r="K14" s="1317">
        <f>'4.Doanh thu'!M39</f>
        <v>8100</v>
      </c>
      <c r="L14" s="1317">
        <f>'4.Doanh thu'!N39</f>
        <v>8100</v>
      </c>
      <c r="M14" s="1317">
        <f>'4.Doanh thu'!O39</f>
        <v>8100</v>
      </c>
      <c r="N14" s="1317">
        <f>'4.Doanh thu'!P39</f>
        <v>8100</v>
      </c>
      <c r="O14" s="1317">
        <f>'4.Doanh thu'!Q39</f>
        <v>8100</v>
      </c>
      <c r="P14" s="1317">
        <f t="shared" si="1"/>
        <v>8100</v>
      </c>
      <c r="Q14" s="1327">
        <v>8500</v>
      </c>
      <c r="R14" s="1327">
        <f t="shared" si="0"/>
        <v>400</v>
      </c>
      <c r="S14" s="1317"/>
      <c r="T14" s="1317">
        <f>'4.Doanh thu'!T39</f>
        <v>0</v>
      </c>
      <c r="U14" s="1317">
        <f>'4.Doanh thu'!U39</f>
        <v>0</v>
      </c>
      <c r="V14" s="1317">
        <f>'4.Doanh thu'!V39</f>
        <v>10000</v>
      </c>
      <c r="W14" s="1317">
        <f>'4.Doanh thu'!W39</f>
        <v>10000</v>
      </c>
      <c r="X14" s="1317">
        <f>'4.Doanh thu'!X39</f>
        <v>10000</v>
      </c>
      <c r="Y14" s="1317">
        <f>'4.Doanh thu'!Y39</f>
        <v>10000</v>
      </c>
      <c r="Z14" s="1317">
        <f>'4.Doanh thu'!Z39</f>
        <v>10000</v>
      </c>
      <c r="AA14" s="1317">
        <f>'4.Doanh thu'!AA39</f>
        <v>10000</v>
      </c>
      <c r="AB14" s="1317">
        <f>'4.Doanh thu'!AB39</f>
        <v>0</v>
      </c>
      <c r="AC14" s="1317">
        <f>'4.Doanh thu'!AC39</f>
        <v>0</v>
      </c>
      <c r="AD14" s="1317">
        <f>'4.Doanh thu'!AD39</f>
        <v>0</v>
      </c>
      <c r="AE14" s="1317">
        <f>'4.Doanh thu'!AE39</f>
        <v>6500</v>
      </c>
      <c r="AF14" s="1317">
        <f>'4.Doanh thu'!AF39</f>
        <v>10330.276577849274</v>
      </c>
      <c r="AG14" s="1327"/>
    </row>
    <row r="15" spans="1:33" ht="15" customHeight="1">
      <c r="A15" s="1302">
        <v>9</v>
      </c>
      <c r="B15" s="1320" t="s">
        <v>567</v>
      </c>
      <c r="C15" s="1321" t="s">
        <v>552</v>
      </c>
      <c r="D15" s="1323">
        <f>'4.Doanh thu'!F103</f>
        <v>17500</v>
      </c>
      <c r="E15" s="1323">
        <f>'4.Doanh thu'!G103</f>
        <v>17500</v>
      </c>
      <c r="F15" s="1323">
        <f>'4.Doanh thu'!H103</f>
        <v>17500</v>
      </c>
      <c r="G15" s="1323">
        <f>'4.Doanh thu'!I103</f>
        <v>17500</v>
      </c>
      <c r="H15" s="1323">
        <f>'4.Doanh thu'!J103</f>
        <v>17500</v>
      </c>
      <c r="I15" s="1323">
        <f>'4.Doanh thu'!K103</f>
        <v>17500</v>
      </c>
      <c r="J15" s="1323">
        <f>'4.Doanh thu'!L103</f>
        <v>17500</v>
      </c>
      <c r="K15" s="1323">
        <f>'4.Doanh thu'!M103</f>
        <v>17500</v>
      </c>
      <c r="L15" s="1323">
        <f>'4.Doanh thu'!N103</f>
        <v>17500</v>
      </c>
      <c r="M15" s="1323">
        <f>'4.Doanh thu'!O103</f>
        <v>17500</v>
      </c>
      <c r="N15" s="1323">
        <f>'4.Doanh thu'!P103</f>
        <v>17500</v>
      </c>
      <c r="O15" s="1323">
        <f>'4.Doanh thu'!Q103</f>
        <v>17500</v>
      </c>
      <c r="P15" s="1324">
        <f t="shared" si="1"/>
        <v>17500</v>
      </c>
      <c r="Q15" s="1325">
        <v>19000</v>
      </c>
      <c r="R15" s="1325">
        <f t="shared" si="0"/>
        <v>1500</v>
      </c>
      <c r="S15" s="1325"/>
      <c r="T15" s="1323">
        <f>'4.Doanh thu'!T103</f>
        <v>0</v>
      </c>
      <c r="U15" s="1323">
        <f>'4.Doanh thu'!U103</f>
        <v>0</v>
      </c>
      <c r="V15" s="1323">
        <f>'4.Doanh thu'!V103</f>
        <v>0</v>
      </c>
      <c r="W15" s="1323">
        <f>'4.Doanh thu'!W103</f>
        <v>20000</v>
      </c>
      <c r="X15" s="1323">
        <f>'4.Doanh thu'!X103</f>
        <v>0</v>
      </c>
      <c r="Y15" s="1323">
        <f>'4.Doanh thu'!Y103</f>
        <v>0</v>
      </c>
      <c r="Z15" s="1323">
        <f>'4.Doanh thu'!Z103</f>
        <v>0</v>
      </c>
      <c r="AA15" s="1323">
        <f>'4.Doanh thu'!AA103</f>
        <v>0</v>
      </c>
      <c r="AB15" s="1323">
        <f>'4.Doanh thu'!AB103</f>
        <v>0</v>
      </c>
      <c r="AC15" s="1323">
        <f>'4.Doanh thu'!AC103</f>
        <v>0</v>
      </c>
      <c r="AD15" s="1323">
        <f>'4.Doanh thu'!AD103</f>
        <v>0</v>
      </c>
      <c r="AE15" s="1323">
        <f>'4.Doanh thu'!AE103</f>
        <v>0</v>
      </c>
      <c r="AF15" s="1323">
        <f>'4.Doanh thu'!AF103</f>
        <v>0</v>
      </c>
      <c r="AG15" s="1325">
        <f>Q15</f>
        <v>19000</v>
      </c>
    </row>
    <row r="16" spans="1:33" ht="38.25">
      <c r="A16" s="1306">
        <v>10</v>
      </c>
      <c r="B16" s="1310" t="s">
        <v>576</v>
      </c>
      <c r="C16" s="1311" t="s">
        <v>552</v>
      </c>
      <c r="D16" s="1312">
        <f>'4.Doanh thu'!F112</f>
        <v>16500</v>
      </c>
      <c r="E16" s="1312">
        <f>'4.Doanh thu'!G112</f>
        <v>16500</v>
      </c>
      <c r="F16" s="1312">
        <f>'4.Doanh thu'!H112</f>
        <v>16500</v>
      </c>
      <c r="G16" s="1312">
        <f>'4.Doanh thu'!I112</f>
        <v>16500</v>
      </c>
      <c r="H16" s="1312">
        <f>'4.Doanh thu'!J112</f>
        <v>16500</v>
      </c>
      <c r="I16" s="1312">
        <f>'4.Doanh thu'!K112</f>
        <v>16500</v>
      </c>
      <c r="J16" s="1312">
        <f>'4.Doanh thu'!L112</f>
        <v>16500</v>
      </c>
      <c r="K16" s="1312">
        <f>'4.Doanh thu'!M112</f>
        <v>16500</v>
      </c>
      <c r="L16" s="1312">
        <f>'4.Doanh thu'!N112</f>
        <v>16500</v>
      </c>
      <c r="M16" s="1312">
        <f>'4.Doanh thu'!O112</f>
        <v>16500</v>
      </c>
      <c r="N16" s="1312">
        <f>'4.Doanh thu'!P112</f>
        <v>16500</v>
      </c>
      <c r="O16" s="1312">
        <f>'4.Doanh thu'!Q112</f>
        <v>16500</v>
      </c>
      <c r="P16" s="1309">
        <f t="shared" si="1"/>
        <v>16500</v>
      </c>
      <c r="Q16" s="1326">
        <v>18000</v>
      </c>
      <c r="R16" s="1326">
        <f t="shared" si="0"/>
        <v>1500</v>
      </c>
      <c r="S16" s="1328" t="s">
        <v>2213</v>
      </c>
      <c r="T16" s="1312">
        <f>'4.Doanh thu'!T112</f>
        <v>18250</v>
      </c>
      <c r="U16" s="1312">
        <f>'4.Doanh thu'!U112</f>
        <v>0</v>
      </c>
      <c r="V16" s="1312">
        <f>'4.Doanh thu'!V112</f>
        <v>19674.730444049732</v>
      </c>
      <c r="W16" s="1312">
        <f>'4.Doanh thu'!W112</f>
        <v>19878.837738189588</v>
      </c>
      <c r="X16" s="1312">
        <f>'4.Doanh thu'!X112</f>
        <v>19162.806626314112</v>
      </c>
      <c r="Y16" s="1312">
        <f>'4.Doanh thu'!Y112</f>
        <v>19780.091634235876</v>
      </c>
      <c r="Z16" s="1312">
        <f>'4.Doanh thu'!Z112</f>
        <v>20231.893821607551</v>
      </c>
      <c r="AA16" s="1312">
        <f>'4.Doanh thu'!AA112</f>
        <v>20330</v>
      </c>
      <c r="AB16" s="1312">
        <f>'4.Doanh thu'!AB112</f>
        <v>18120.950471390413</v>
      </c>
      <c r="AC16" s="1312">
        <f>'4.Doanh thu'!AC112</f>
        <v>16500</v>
      </c>
      <c r="AD16" s="1312">
        <f>'4.Doanh thu'!AD112</f>
        <v>16500</v>
      </c>
      <c r="AE16" s="1312">
        <f>'4.Doanh thu'!AE112</f>
        <v>16500</v>
      </c>
      <c r="AF16" s="1312">
        <f>'4.Doanh thu'!AF112</f>
        <v>18337.608076271561</v>
      </c>
      <c r="AG16" s="1326">
        <v>18000</v>
      </c>
    </row>
    <row r="17" spans="1:33" ht="25.5">
      <c r="A17" s="1313">
        <v>11</v>
      </c>
      <c r="B17" s="1314" t="s">
        <v>580</v>
      </c>
      <c r="C17" s="1315" t="s">
        <v>552</v>
      </c>
      <c r="D17" s="1316">
        <f>'4.Doanh thu'!F116</f>
        <v>10000</v>
      </c>
      <c r="E17" s="1316">
        <f>'4.Doanh thu'!G116</f>
        <v>10000</v>
      </c>
      <c r="F17" s="1316">
        <f>'4.Doanh thu'!H116</f>
        <v>10000</v>
      </c>
      <c r="G17" s="1316">
        <f>'4.Doanh thu'!I116</f>
        <v>10000</v>
      </c>
      <c r="H17" s="1316">
        <f>'4.Doanh thu'!J116</f>
        <v>10000</v>
      </c>
      <c r="I17" s="1316">
        <f>'4.Doanh thu'!K116</f>
        <v>10000</v>
      </c>
      <c r="J17" s="1316">
        <f>'4.Doanh thu'!L116</f>
        <v>10000</v>
      </c>
      <c r="K17" s="1316">
        <f>'4.Doanh thu'!M116</f>
        <v>10000</v>
      </c>
      <c r="L17" s="1316">
        <f>'4.Doanh thu'!N116</f>
        <v>10000</v>
      </c>
      <c r="M17" s="1316">
        <f>'4.Doanh thu'!O116</f>
        <v>10000</v>
      </c>
      <c r="N17" s="1316">
        <f>'4.Doanh thu'!P116</f>
        <v>10000</v>
      </c>
      <c r="O17" s="1316">
        <f>'4.Doanh thu'!Q116</f>
        <v>10000</v>
      </c>
      <c r="P17" s="1317">
        <f>AVERAGE(D17:O17)</f>
        <v>10000</v>
      </c>
      <c r="Q17" s="1327">
        <v>11000</v>
      </c>
      <c r="R17" s="1327">
        <f t="shared" si="0"/>
        <v>1000</v>
      </c>
      <c r="S17" s="1329" t="s">
        <v>2214</v>
      </c>
      <c r="T17" s="1316">
        <f>'4.Doanh thu'!T116</f>
        <v>18249.803245103663</v>
      </c>
      <c r="U17" s="1316">
        <f>'4.Doanh thu'!U116</f>
        <v>18250</v>
      </c>
      <c r="V17" s="1316">
        <f>'4.Doanh thu'!V116</f>
        <v>18250</v>
      </c>
      <c r="W17" s="1316">
        <f>'4.Doanh thu'!W116</f>
        <v>18426.757005052827</v>
      </c>
      <c r="X17" s="1316">
        <f>'4.Doanh thu'!X116</f>
        <v>19816.964029602434</v>
      </c>
      <c r="Y17" s="1316">
        <f>'4.Doanh thu'!Y116</f>
        <v>19506.115257048092</v>
      </c>
      <c r="Z17" s="1316">
        <f>'4.Doanh thu'!Z116</f>
        <v>20244.771957463567</v>
      </c>
      <c r="AA17" s="1316">
        <f>'4.Doanh thu'!AA116</f>
        <v>20330</v>
      </c>
      <c r="AB17" s="1316">
        <f>'4.Doanh thu'!AB116</f>
        <v>18935.972712084647</v>
      </c>
      <c r="AC17" s="1316">
        <f>'4.Doanh thu'!AC116</f>
        <v>16500</v>
      </c>
      <c r="AD17" s="1316">
        <f>'4.Doanh thu'!AD116</f>
        <v>11250</v>
      </c>
      <c r="AE17" s="1316">
        <f>'4.Doanh thu'!AE116</f>
        <v>11250</v>
      </c>
      <c r="AF17" s="1316">
        <f>'4.Doanh thu'!AF116</f>
        <v>16943.059611428085</v>
      </c>
      <c r="AG17" s="1327">
        <f>Q17</f>
        <v>11000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theme="9" tint="0.79998168889431442"/>
  </sheetPr>
  <dimension ref="B1:X58"/>
  <sheetViews>
    <sheetView showGridLines="0" topLeftCell="A2" zoomScale="85" zoomScaleNormal="85" workbookViewId="0">
      <selection activeCell="V22" sqref="V22"/>
    </sheetView>
  </sheetViews>
  <sheetFormatPr defaultColWidth="8.7109375" defaultRowHeight="12.75" outlineLevelRow="1" outlineLevelCol="1"/>
  <cols>
    <col min="1" max="1" width="1.7109375" style="6" customWidth="1"/>
    <col min="2" max="2" width="4.28515625" style="6" customWidth="1"/>
    <col min="3" max="3" width="28.5703125" style="6" customWidth="1"/>
    <col min="4" max="4" width="11.140625" style="6" customWidth="1"/>
    <col min="5" max="7" width="10.7109375" style="6" hidden="1" customWidth="1" outlineLevel="1"/>
    <col min="8" max="8" width="8.7109375" style="6" customWidth="1" collapsed="1"/>
    <col min="9" max="19" width="8.7109375" style="6" customWidth="1"/>
    <col min="20" max="20" width="10.28515625" style="6" customWidth="1"/>
    <col min="21" max="21" width="18.7109375" style="6" bestFit="1" customWidth="1"/>
    <col min="22" max="22" width="12.42578125" style="6" bestFit="1" customWidth="1"/>
    <col min="23" max="23" width="15.28515625" style="6" bestFit="1" customWidth="1"/>
    <col min="24" max="24" width="16.85546875" style="6" bestFit="1" customWidth="1"/>
    <col min="25" max="16384" width="8.7109375" style="6"/>
  </cols>
  <sheetData>
    <row r="1" spans="2:24" ht="15">
      <c r="B1" s="276" t="s">
        <v>591</v>
      </c>
    </row>
    <row r="3" spans="2:24">
      <c r="B3" s="68" t="s">
        <v>592</v>
      </c>
    </row>
    <row r="4" spans="2:24">
      <c r="B4" s="5" t="s">
        <v>593</v>
      </c>
      <c r="H4" s="6">
        <f>SUM(H13:H14)/1000</f>
        <v>900</v>
      </c>
      <c r="I4" s="6">
        <f t="shared" ref="I4:S4" si="0">SUM(I13:I14)/1000</f>
        <v>700</v>
      </c>
      <c r="J4" s="6">
        <f t="shared" si="0"/>
        <v>1000</v>
      </c>
      <c r="K4" s="6">
        <f t="shared" si="0"/>
        <v>1250</v>
      </c>
      <c r="L4" s="6">
        <f t="shared" si="0"/>
        <v>1250</v>
      </c>
      <c r="M4" s="6">
        <f t="shared" si="0"/>
        <v>1250</v>
      </c>
      <c r="N4" s="6">
        <f t="shared" si="0"/>
        <v>1250</v>
      </c>
      <c r="O4" s="6">
        <f t="shared" si="0"/>
        <v>1250</v>
      </c>
      <c r="P4" s="6">
        <f t="shared" si="0"/>
        <v>1250</v>
      </c>
      <c r="Q4" s="6">
        <f t="shared" si="0"/>
        <v>1300</v>
      </c>
      <c r="R4" s="6">
        <f t="shared" si="0"/>
        <v>1300</v>
      </c>
      <c r="S4" s="6">
        <f t="shared" si="0"/>
        <v>1300</v>
      </c>
    </row>
    <row r="5" spans="2:24" ht="39.4" customHeight="1">
      <c r="B5" s="124" t="s">
        <v>36</v>
      </c>
      <c r="C5" s="124" t="s">
        <v>594</v>
      </c>
      <c r="D5" s="124" t="s">
        <v>257</v>
      </c>
      <c r="E5" s="749" t="s">
        <v>227</v>
      </c>
      <c r="F5" s="749" t="s">
        <v>147</v>
      </c>
      <c r="G5" s="749" t="s">
        <v>148</v>
      </c>
      <c r="H5" s="124" t="s">
        <v>149</v>
      </c>
      <c r="I5" s="124" t="s">
        <v>150</v>
      </c>
      <c r="J5" s="124" t="s">
        <v>151</v>
      </c>
      <c r="K5" s="124" t="s">
        <v>152</v>
      </c>
      <c r="L5" s="124" t="s">
        <v>153</v>
      </c>
      <c r="M5" s="124" t="s">
        <v>154</v>
      </c>
      <c r="N5" s="124" t="s">
        <v>155</v>
      </c>
      <c r="O5" s="124" t="s">
        <v>156</v>
      </c>
      <c r="P5" s="124" t="s">
        <v>157</v>
      </c>
      <c r="Q5" s="124" t="s">
        <v>158</v>
      </c>
      <c r="R5" s="124" t="s">
        <v>159</v>
      </c>
      <c r="S5" s="124" t="s">
        <v>160</v>
      </c>
      <c r="T5" s="124" t="s">
        <v>2150</v>
      </c>
    </row>
    <row r="6" spans="2:24" s="7" customFormat="1" outlineLevel="1">
      <c r="B6" s="980" t="s">
        <v>595</v>
      </c>
      <c r="C6" s="981"/>
      <c r="D6" s="981"/>
      <c r="E6" s="981"/>
      <c r="F6" s="981"/>
      <c r="G6" s="981"/>
      <c r="H6" s="981"/>
      <c r="I6" s="981"/>
      <c r="J6" s="981"/>
      <c r="K6" s="981"/>
      <c r="L6" s="981"/>
      <c r="M6" s="981"/>
      <c r="N6" s="981"/>
      <c r="O6" s="981"/>
      <c r="P6" s="981"/>
      <c r="Q6" s="981"/>
      <c r="R6" s="981"/>
      <c r="S6" s="981"/>
      <c r="T6" s="981"/>
    </row>
    <row r="7" spans="2:24" s="7" customFormat="1" outlineLevel="1">
      <c r="B7" s="137">
        <v>1</v>
      </c>
      <c r="C7" s="138" t="s">
        <v>596</v>
      </c>
      <c r="D7" s="982" t="s">
        <v>87</v>
      </c>
      <c r="E7" s="824"/>
      <c r="F7" s="824"/>
      <c r="G7" s="824">
        <f>G13/$G$16</f>
        <v>0.24307791816739763</v>
      </c>
      <c r="H7" s="983">
        <v>0.25</v>
      </c>
      <c r="I7" s="983">
        <v>0.25</v>
      </c>
      <c r="J7" s="983">
        <v>0.25</v>
      </c>
      <c r="K7" s="983">
        <v>0.2</v>
      </c>
      <c r="L7" s="983">
        <v>0.2</v>
      </c>
      <c r="M7" s="983">
        <v>0.2</v>
      </c>
      <c r="N7" s="983">
        <v>0.2</v>
      </c>
      <c r="O7" s="983">
        <v>0.2</v>
      </c>
      <c r="P7" s="983">
        <v>0.2</v>
      </c>
      <c r="Q7" s="983">
        <v>0.2</v>
      </c>
      <c r="R7" s="983">
        <v>0.2</v>
      </c>
      <c r="S7" s="983">
        <v>0.2</v>
      </c>
      <c r="T7" s="824">
        <v>0.45</v>
      </c>
    </row>
    <row r="8" spans="2:24" s="7" customFormat="1" outlineLevel="1">
      <c r="B8" s="137">
        <v>2</v>
      </c>
      <c r="C8" s="138" t="s">
        <v>597</v>
      </c>
      <c r="D8" s="982" t="s">
        <v>87</v>
      </c>
      <c r="E8" s="824"/>
      <c r="F8" s="824"/>
      <c r="G8" s="824">
        <f>G14/$G$16</f>
        <v>0.53610582529596251</v>
      </c>
      <c r="H8" s="983">
        <f>H10-H7-H9</f>
        <v>0.75</v>
      </c>
      <c r="I8" s="983">
        <f t="shared" ref="I8:S8" si="1">I10-I7-I9</f>
        <v>0.75</v>
      </c>
      <c r="J8" s="983">
        <f t="shared" si="1"/>
        <v>0.75</v>
      </c>
      <c r="K8" s="983">
        <f t="shared" si="1"/>
        <v>0.8</v>
      </c>
      <c r="L8" s="983">
        <f t="shared" si="1"/>
        <v>0.8</v>
      </c>
      <c r="M8" s="983">
        <f t="shared" si="1"/>
        <v>0.8</v>
      </c>
      <c r="N8" s="983">
        <f t="shared" si="1"/>
        <v>0.8</v>
      </c>
      <c r="O8" s="983">
        <f t="shared" si="1"/>
        <v>0.8</v>
      </c>
      <c r="P8" s="983">
        <f t="shared" si="1"/>
        <v>0.8</v>
      </c>
      <c r="Q8" s="983">
        <f t="shared" si="1"/>
        <v>0.8</v>
      </c>
      <c r="R8" s="983">
        <f t="shared" si="1"/>
        <v>0.8</v>
      </c>
      <c r="S8" s="983">
        <f t="shared" si="1"/>
        <v>0.8</v>
      </c>
      <c r="T8" s="983">
        <f>T10-T7-T9</f>
        <v>0.55000000000000004</v>
      </c>
    </row>
    <row r="9" spans="2:24" s="7" customFormat="1" outlineLevel="1">
      <c r="B9" s="137">
        <v>3</v>
      </c>
      <c r="C9" s="138" t="s">
        <v>598</v>
      </c>
      <c r="D9" s="982" t="s">
        <v>87</v>
      </c>
      <c r="E9" s="824"/>
      <c r="F9" s="824"/>
      <c r="G9" s="824">
        <f>G15/$G$16</f>
        <v>0.22081625653663986</v>
      </c>
      <c r="H9" s="983"/>
      <c r="I9" s="983"/>
      <c r="J9" s="983"/>
      <c r="K9" s="983"/>
      <c r="L9" s="983"/>
      <c r="M9" s="983"/>
      <c r="N9" s="983"/>
      <c r="O9" s="983"/>
      <c r="P9" s="983"/>
      <c r="Q9" s="983"/>
      <c r="R9" s="983"/>
      <c r="S9" s="983"/>
      <c r="T9" s="983"/>
    </row>
    <row r="10" spans="2:24" s="97" customFormat="1" outlineLevel="1">
      <c r="B10" s="977"/>
      <c r="C10" s="978" t="s">
        <v>599</v>
      </c>
      <c r="D10" s="136"/>
      <c r="E10" s="984">
        <f>E7+E8+E9</f>
        <v>0</v>
      </c>
      <c r="F10" s="984">
        <f>F7+F8+F9</f>
        <v>0</v>
      </c>
      <c r="G10" s="984">
        <f>G7+G8+G9</f>
        <v>1</v>
      </c>
      <c r="H10" s="984">
        <v>1</v>
      </c>
      <c r="I10" s="984">
        <v>1</v>
      </c>
      <c r="J10" s="984">
        <v>1</v>
      </c>
      <c r="K10" s="984">
        <v>1</v>
      </c>
      <c r="L10" s="984">
        <v>1</v>
      </c>
      <c r="M10" s="984">
        <v>1</v>
      </c>
      <c r="N10" s="984">
        <v>1</v>
      </c>
      <c r="O10" s="984">
        <v>1</v>
      </c>
      <c r="P10" s="984">
        <v>1</v>
      </c>
      <c r="Q10" s="984">
        <v>1</v>
      </c>
      <c r="R10" s="984">
        <v>1</v>
      </c>
      <c r="S10" s="984">
        <v>1</v>
      </c>
      <c r="T10" s="984">
        <v>1</v>
      </c>
      <c r="V10" s="7"/>
      <c r="W10" s="7"/>
      <c r="X10" s="7"/>
    </row>
    <row r="11" spans="2:24" s="97" customFormat="1">
      <c r="W11" s="226"/>
    </row>
    <row r="12" spans="2:24" s="7" customFormat="1">
      <c r="B12" s="980" t="s">
        <v>600</v>
      </c>
      <c r="C12" s="981"/>
      <c r="D12" s="981"/>
      <c r="E12" s="981"/>
      <c r="F12" s="981"/>
      <c r="G12" s="981"/>
      <c r="H12" s="981"/>
      <c r="I12" s="981"/>
      <c r="J12" s="981"/>
      <c r="K12" s="981"/>
      <c r="L12" s="981"/>
      <c r="M12" s="981"/>
      <c r="N12" s="981"/>
      <c r="O12" s="981"/>
      <c r="P12" s="981"/>
      <c r="Q12" s="981"/>
      <c r="R12" s="981"/>
      <c r="S12" s="981"/>
      <c r="T12" s="981"/>
      <c r="V12" s="230" t="s">
        <v>601</v>
      </c>
      <c r="W12" s="231" t="s">
        <v>602</v>
      </c>
      <c r="X12" s="231" t="s">
        <v>603</v>
      </c>
    </row>
    <row r="13" spans="2:24">
      <c r="B13" s="137">
        <v>1</v>
      </c>
      <c r="C13" s="138" t="s">
        <v>596</v>
      </c>
      <c r="D13" s="139" t="s">
        <v>531</v>
      </c>
      <c r="E13" s="140"/>
      <c r="F13" s="140"/>
      <c r="G13" s="140">
        <v>2584077</v>
      </c>
      <c r="H13" s="140">
        <f t="shared" ref="H13:S13" si="2">H7*H$16</f>
        <v>225000</v>
      </c>
      <c r="I13" s="140">
        <f t="shared" si="2"/>
        <v>175000</v>
      </c>
      <c r="J13" s="140">
        <f t="shared" si="2"/>
        <v>250000</v>
      </c>
      <c r="K13" s="140">
        <f t="shared" si="2"/>
        <v>250000</v>
      </c>
      <c r="L13" s="140">
        <f t="shared" si="2"/>
        <v>250000</v>
      </c>
      <c r="M13" s="140">
        <f t="shared" si="2"/>
        <v>250000</v>
      </c>
      <c r="N13" s="140">
        <f t="shared" si="2"/>
        <v>250000</v>
      </c>
      <c r="O13" s="140">
        <f t="shared" si="2"/>
        <v>250000</v>
      </c>
      <c r="P13" s="140">
        <f t="shared" si="2"/>
        <v>250000</v>
      </c>
      <c r="Q13" s="140">
        <f t="shared" si="2"/>
        <v>260000</v>
      </c>
      <c r="R13" s="140">
        <f t="shared" si="2"/>
        <v>260000</v>
      </c>
      <c r="S13" s="140">
        <f t="shared" si="2"/>
        <v>260000</v>
      </c>
      <c r="T13" s="140">
        <f>SUM(H13:S13)</f>
        <v>2930000</v>
      </c>
      <c r="V13" s="232" t="s">
        <v>604</v>
      </c>
      <c r="W13" s="140">
        <v>13200000</v>
      </c>
      <c r="X13" s="140">
        <f>W13/12</f>
        <v>1100000</v>
      </c>
    </row>
    <row r="14" spans="2:24">
      <c r="B14" s="137">
        <v>2</v>
      </c>
      <c r="C14" s="138" t="s">
        <v>597</v>
      </c>
      <c r="D14" s="139" t="s">
        <v>531</v>
      </c>
      <c r="E14" s="140"/>
      <c r="F14" s="140"/>
      <c r="G14" s="140">
        <v>5699155</v>
      </c>
      <c r="H14" s="140">
        <f t="shared" ref="H14:M15" si="3">H8*H$16</f>
        <v>675000</v>
      </c>
      <c r="I14" s="140">
        <f t="shared" si="3"/>
        <v>525000</v>
      </c>
      <c r="J14" s="140">
        <f t="shared" si="3"/>
        <v>750000</v>
      </c>
      <c r="K14" s="140">
        <f t="shared" si="3"/>
        <v>1000000</v>
      </c>
      <c r="L14" s="140">
        <f t="shared" si="3"/>
        <v>1000000</v>
      </c>
      <c r="M14" s="140">
        <f t="shared" si="3"/>
        <v>1000000</v>
      </c>
      <c r="N14" s="140">
        <f t="shared" ref="N14:S15" si="4">N8*N$16</f>
        <v>1000000</v>
      </c>
      <c r="O14" s="140">
        <f t="shared" si="4"/>
        <v>1000000</v>
      </c>
      <c r="P14" s="140">
        <f t="shared" si="4"/>
        <v>1000000</v>
      </c>
      <c r="Q14" s="140">
        <f t="shared" si="4"/>
        <v>1040000</v>
      </c>
      <c r="R14" s="140">
        <f t="shared" si="4"/>
        <v>1040000</v>
      </c>
      <c r="S14" s="140">
        <f t="shared" si="4"/>
        <v>1040000</v>
      </c>
      <c r="T14" s="140">
        <f>SUM(H14:S14)</f>
        <v>11070000</v>
      </c>
      <c r="V14" s="171" t="s">
        <v>605</v>
      </c>
      <c r="W14" s="140">
        <v>7800000</v>
      </c>
      <c r="X14" s="140">
        <f>W14/12</f>
        <v>650000</v>
      </c>
    </row>
    <row r="15" spans="2:24">
      <c r="B15" s="137">
        <v>3</v>
      </c>
      <c r="C15" s="138" t="s">
        <v>598</v>
      </c>
      <c r="D15" s="139" t="s">
        <v>531</v>
      </c>
      <c r="E15" s="140"/>
      <c r="F15" s="140"/>
      <c r="G15" s="140">
        <v>2347421</v>
      </c>
      <c r="H15" s="140">
        <f t="shared" si="3"/>
        <v>0</v>
      </c>
      <c r="I15" s="140">
        <f t="shared" si="3"/>
        <v>0</v>
      </c>
      <c r="J15" s="140">
        <f t="shared" si="3"/>
        <v>0</v>
      </c>
      <c r="K15" s="140">
        <f t="shared" si="3"/>
        <v>0</v>
      </c>
      <c r="L15" s="140">
        <f t="shared" si="3"/>
        <v>0</v>
      </c>
      <c r="M15" s="140">
        <f t="shared" si="3"/>
        <v>0</v>
      </c>
      <c r="N15" s="140">
        <f t="shared" si="4"/>
        <v>0</v>
      </c>
      <c r="O15" s="140">
        <f t="shared" si="4"/>
        <v>0</v>
      </c>
      <c r="P15" s="140">
        <f t="shared" si="4"/>
        <v>0</v>
      </c>
      <c r="Q15" s="140">
        <f t="shared" si="4"/>
        <v>0</v>
      </c>
      <c r="R15" s="140">
        <f t="shared" si="4"/>
        <v>0</v>
      </c>
      <c r="S15" s="140">
        <f t="shared" si="4"/>
        <v>0</v>
      </c>
      <c r="T15" s="140">
        <f>SUM(H15:S15)</f>
        <v>0</v>
      </c>
      <c r="V15" s="171" t="s">
        <v>606</v>
      </c>
      <c r="W15" s="140">
        <v>9000000</v>
      </c>
      <c r="X15" s="140">
        <f>W15/12</f>
        <v>750000</v>
      </c>
    </row>
    <row r="16" spans="2:24" s="5" customFormat="1">
      <c r="B16" s="977"/>
      <c r="C16" s="978" t="s">
        <v>599</v>
      </c>
      <c r="D16" s="979" t="s">
        <v>531</v>
      </c>
      <c r="E16" s="141"/>
      <c r="F16" s="141"/>
      <c r="G16" s="141">
        <v>10630653</v>
      </c>
      <c r="H16" s="1106">
        <v>900000</v>
      </c>
      <c r="I16" s="1106">
        <v>700000</v>
      </c>
      <c r="J16" s="1106">
        <v>1000000</v>
      </c>
      <c r="K16" s="1355">
        <v>1250000</v>
      </c>
      <c r="L16" s="1355">
        <v>1250000</v>
      </c>
      <c r="M16" s="1355">
        <v>1250000</v>
      </c>
      <c r="N16" s="1355">
        <v>1250000</v>
      </c>
      <c r="O16" s="1355">
        <v>1250000</v>
      </c>
      <c r="P16" s="1355">
        <v>1250000</v>
      </c>
      <c r="Q16" s="1355">
        <v>1300000</v>
      </c>
      <c r="R16" s="1355">
        <v>1300000</v>
      </c>
      <c r="S16" s="1355">
        <v>1300000</v>
      </c>
      <c r="T16" s="141">
        <f>SUM(H16:S16)</f>
        <v>14000000</v>
      </c>
      <c r="U16" s="225" t="s">
        <v>607</v>
      </c>
      <c r="V16" s="172" t="s">
        <v>608</v>
      </c>
      <c r="W16" s="141">
        <f>SUM(W13:W15)</f>
        <v>30000000</v>
      </c>
      <c r="X16" s="141">
        <f>SUM(X13:X15)</f>
        <v>2500000</v>
      </c>
    </row>
    <row r="17" spans="2:24">
      <c r="H17" s="1107">
        <f>H16/1000</f>
        <v>900</v>
      </c>
      <c r="I17" s="1107">
        <f t="shared" ref="I17:S17" si="5">I16/1000</f>
        <v>700</v>
      </c>
      <c r="J17" s="1107">
        <f t="shared" si="5"/>
        <v>1000</v>
      </c>
      <c r="K17" s="1107">
        <f t="shared" si="5"/>
        <v>1250</v>
      </c>
      <c r="L17" s="1107">
        <f t="shared" si="5"/>
        <v>1250</v>
      </c>
      <c r="M17" s="1107">
        <f>M16/1000</f>
        <v>1250</v>
      </c>
      <c r="N17" s="1107">
        <f t="shared" si="5"/>
        <v>1250</v>
      </c>
      <c r="O17" s="1107">
        <f t="shared" si="5"/>
        <v>1250</v>
      </c>
      <c r="P17" s="1107">
        <f t="shared" si="5"/>
        <v>1250</v>
      </c>
      <c r="Q17" s="1107">
        <f t="shared" si="5"/>
        <v>1300</v>
      </c>
      <c r="R17" s="1107">
        <f t="shared" si="5"/>
        <v>1300</v>
      </c>
      <c r="S17" s="1107">
        <f t="shared" si="5"/>
        <v>1300</v>
      </c>
      <c r="V17" s="5"/>
      <c r="W17" s="229"/>
      <c r="X17" s="5"/>
    </row>
    <row r="18" spans="2:24" s="7" customFormat="1" ht="14.1" hidden="1" customHeight="1" outlineLevel="1">
      <c r="B18" s="980" t="s">
        <v>609</v>
      </c>
      <c r="C18" s="981"/>
      <c r="D18" s="981"/>
      <c r="E18" s="981"/>
      <c r="F18" s="981"/>
      <c r="G18" s="981"/>
      <c r="H18" s="981"/>
      <c r="I18" s="981"/>
      <c r="J18" s="981"/>
      <c r="K18" s="981"/>
      <c r="L18" s="981"/>
      <c r="M18" s="981"/>
      <c r="N18" s="981"/>
      <c r="O18" s="981"/>
      <c r="P18" s="981"/>
      <c r="Q18" s="981"/>
      <c r="R18" s="981"/>
      <c r="S18" s="981"/>
      <c r="T18" s="981"/>
      <c r="V18" s="6"/>
      <c r="W18" s="228"/>
      <c r="X18" s="6"/>
    </row>
    <row r="19" spans="2:24" hidden="1" outlineLevel="1">
      <c r="B19" s="137">
        <v>1</v>
      </c>
      <c r="C19" s="138" t="s">
        <v>610</v>
      </c>
      <c r="D19" s="139" t="s">
        <v>531</v>
      </c>
      <c r="E19" s="960"/>
      <c r="F19" s="960"/>
      <c r="G19" s="960"/>
      <c r="H19" s="960"/>
      <c r="I19" s="960"/>
      <c r="J19" s="960"/>
      <c r="K19" s="960"/>
      <c r="L19" s="960"/>
      <c r="M19" s="960"/>
      <c r="N19" s="960"/>
      <c r="O19" s="960"/>
      <c r="P19" s="960"/>
      <c r="Q19" s="960"/>
      <c r="R19" s="960"/>
      <c r="S19" s="960"/>
      <c r="T19" s="167">
        <f>SUM(H19:S19)</f>
        <v>0</v>
      </c>
      <c r="V19" s="7"/>
      <c r="W19" s="227"/>
      <c r="X19" s="7"/>
    </row>
    <row r="20" spans="2:24" hidden="1" outlineLevel="1">
      <c r="B20" s="137">
        <v>2</v>
      </c>
      <c r="C20" s="138" t="s">
        <v>611</v>
      </c>
      <c r="D20" s="139" t="s">
        <v>552</v>
      </c>
      <c r="E20" s="974"/>
      <c r="F20" s="974"/>
      <c r="G20" s="974"/>
      <c r="H20" s="974"/>
      <c r="I20" s="974"/>
      <c r="J20" s="974"/>
      <c r="K20" s="974"/>
      <c r="L20" s="974"/>
      <c r="M20" s="974"/>
      <c r="N20" s="974"/>
      <c r="O20" s="974"/>
      <c r="P20" s="974"/>
      <c r="Q20" s="974"/>
      <c r="R20" s="974"/>
      <c r="S20" s="974"/>
      <c r="T20" s="167"/>
    </row>
    <row r="21" spans="2:24" s="5" customFormat="1" hidden="1" outlineLevel="1">
      <c r="B21" s="985">
        <v>3</v>
      </c>
      <c r="C21" s="986" t="s">
        <v>612</v>
      </c>
      <c r="D21" s="987" t="s">
        <v>564</v>
      </c>
      <c r="E21" s="988">
        <f>E19*E20</f>
        <v>0</v>
      </c>
      <c r="F21" s="988">
        <f>F19*F20</f>
        <v>0</v>
      </c>
      <c r="G21" s="988">
        <f>G19*G20</f>
        <v>0</v>
      </c>
      <c r="H21" s="988">
        <f t="shared" ref="H21:S21" si="6">H19*H20</f>
        <v>0</v>
      </c>
      <c r="I21" s="988">
        <f t="shared" si="6"/>
        <v>0</v>
      </c>
      <c r="J21" s="988">
        <f t="shared" si="6"/>
        <v>0</v>
      </c>
      <c r="K21" s="988">
        <f t="shared" si="6"/>
        <v>0</v>
      </c>
      <c r="L21" s="988">
        <f t="shared" si="6"/>
        <v>0</v>
      </c>
      <c r="M21" s="988">
        <f t="shared" si="6"/>
        <v>0</v>
      </c>
      <c r="N21" s="988">
        <f t="shared" si="6"/>
        <v>0</v>
      </c>
      <c r="O21" s="988">
        <f t="shared" si="6"/>
        <v>0</v>
      </c>
      <c r="P21" s="988">
        <f t="shared" si="6"/>
        <v>0</v>
      </c>
      <c r="Q21" s="988">
        <f t="shared" si="6"/>
        <v>0</v>
      </c>
      <c r="R21" s="988">
        <f t="shared" si="6"/>
        <v>0</v>
      </c>
      <c r="S21" s="988">
        <f t="shared" si="6"/>
        <v>0</v>
      </c>
      <c r="T21" s="988">
        <f>SUM(H21:S21)</f>
        <v>0</v>
      </c>
      <c r="V21" s="6"/>
      <c r="W21" s="6"/>
      <c r="X21" s="6"/>
    </row>
    <row r="22" spans="2:24" collapsed="1">
      <c r="B22" s="87"/>
      <c r="C22" s="88"/>
      <c r="D22" s="8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9"/>
      <c r="V22" s="5"/>
      <c r="W22" s="5"/>
      <c r="X22" s="5"/>
    </row>
    <row r="23" spans="2:24">
      <c r="B23" s="5" t="s">
        <v>613</v>
      </c>
    </row>
    <row r="24" spans="2:24" ht="39.4" customHeight="1">
      <c r="B24" s="124" t="s">
        <v>36</v>
      </c>
      <c r="C24" s="124" t="s">
        <v>594</v>
      </c>
      <c r="D24" s="124" t="s">
        <v>257</v>
      </c>
      <c r="E24" s="749" t="s">
        <v>227</v>
      </c>
      <c r="F24" s="749" t="s">
        <v>147</v>
      </c>
      <c r="G24" s="749" t="s">
        <v>148</v>
      </c>
      <c r="H24" s="124" t="s">
        <v>149</v>
      </c>
      <c r="I24" s="124" t="s">
        <v>150</v>
      </c>
      <c r="J24" s="124" t="s">
        <v>151</v>
      </c>
      <c r="K24" s="124" t="s">
        <v>152</v>
      </c>
      <c r="L24" s="124" t="s">
        <v>153</v>
      </c>
      <c r="M24" s="124" t="s">
        <v>154</v>
      </c>
      <c r="N24" s="124" t="s">
        <v>155</v>
      </c>
      <c r="O24" s="124" t="s">
        <v>156</v>
      </c>
      <c r="P24" s="124" t="s">
        <v>157</v>
      </c>
      <c r="Q24" s="124" t="s">
        <v>158</v>
      </c>
      <c r="R24" s="124" t="s">
        <v>159</v>
      </c>
      <c r="S24" s="124" t="s">
        <v>160</v>
      </c>
      <c r="T24" s="124" t="s">
        <v>2150</v>
      </c>
      <c r="U24" s="548"/>
    </row>
    <row r="25" spans="2:24" s="5" customFormat="1" ht="15.75">
      <c r="B25" s="989">
        <v>1</v>
      </c>
      <c r="C25" s="990" t="s">
        <v>596</v>
      </c>
      <c r="D25" s="991" t="s">
        <v>552</v>
      </c>
      <c r="E25" s="277"/>
      <c r="F25" s="277"/>
      <c r="G25" s="277"/>
      <c r="H25" s="992">
        <f>H26+H27</f>
        <v>10000</v>
      </c>
      <c r="I25" s="992">
        <f t="shared" ref="I25:T25" si="7">I26+I27</f>
        <v>10000</v>
      </c>
      <c r="J25" s="992">
        <f t="shared" si="7"/>
        <v>10000</v>
      </c>
      <c r="K25" s="992">
        <f t="shared" si="7"/>
        <v>10000</v>
      </c>
      <c r="L25" s="992">
        <f t="shared" si="7"/>
        <v>10000</v>
      </c>
      <c r="M25" s="992">
        <f t="shared" si="7"/>
        <v>10000</v>
      </c>
      <c r="N25" s="992">
        <f t="shared" si="7"/>
        <v>10000</v>
      </c>
      <c r="O25" s="992">
        <f t="shared" si="7"/>
        <v>10000</v>
      </c>
      <c r="P25" s="992">
        <f t="shared" si="7"/>
        <v>10000</v>
      </c>
      <c r="Q25" s="992">
        <f t="shared" si="7"/>
        <v>10000</v>
      </c>
      <c r="R25" s="992">
        <f t="shared" si="7"/>
        <v>10000</v>
      </c>
      <c r="S25" s="992">
        <f t="shared" si="7"/>
        <v>10000</v>
      </c>
      <c r="T25" s="992">
        <f t="shared" si="7"/>
        <v>0</v>
      </c>
      <c r="V25" s="6"/>
      <c r="W25" s="6"/>
      <c r="X25" s="6"/>
    </row>
    <row r="26" spans="2:24">
      <c r="B26" s="137" t="s">
        <v>278</v>
      </c>
      <c r="C26" s="138" t="s">
        <v>614</v>
      </c>
      <c r="D26" s="139"/>
      <c r="E26" s="993"/>
      <c r="F26" s="993"/>
      <c r="G26" s="993"/>
      <c r="H26" s="993">
        <v>10000</v>
      </c>
      <c r="I26" s="993">
        <v>10000</v>
      </c>
      <c r="J26" s="993">
        <v>10000</v>
      </c>
      <c r="K26" s="993">
        <v>10000</v>
      </c>
      <c r="L26" s="993">
        <v>10000</v>
      </c>
      <c r="M26" s="993">
        <v>10000</v>
      </c>
      <c r="N26" s="993">
        <v>10000</v>
      </c>
      <c r="O26" s="993">
        <v>10000</v>
      </c>
      <c r="P26" s="993">
        <v>10000</v>
      </c>
      <c r="Q26" s="993">
        <v>10000</v>
      </c>
      <c r="R26" s="993">
        <v>10000</v>
      </c>
      <c r="S26" s="993">
        <v>10000</v>
      </c>
      <c r="T26" s="171"/>
      <c r="V26" s="5"/>
      <c r="W26" s="5"/>
      <c r="X26" s="5"/>
    </row>
    <row r="27" spans="2:24" ht="25.5">
      <c r="B27" s="137" t="s">
        <v>280</v>
      </c>
      <c r="C27" s="138" t="s">
        <v>615</v>
      </c>
      <c r="D27" s="139"/>
      <c r="E27" s="993"/>
      <c r="F27" s="993"/>
      <c r="G27" s="993"/>
      <c r="H27" s="993"/>
      <c r="I27" s="993"/>
      <c r="J27" s="993"/>
      <c r="K27" s="993"/>
      <c r="L27" s="993"/>
      <c r="M27" s="993"/>
      <c r="N27" s="993"/>
      <c r="O27" s="993"/>
      <c r="P27" s="993"/>
      <c r="Q27" s="993"/>
      <c r="R27" s="993"/>
      <c r="S27" s="993"/>
      <c r="T27" s="171"/>
      <c r="V27" s="158"/>
    </row>
    <row r="28" spans="2:24" s="5" customFormat="1" ht="15.75">
      <c r="B28" s="989">
        <v>2</v>
      </c>
      <c r="C28" s="990" t="s">
        <v>597</v>
      </c>
      <c r="D28" s="991" t="s">
        <v>552</v>
      </c>
      <c r="E28" s="277"/>
      <c r="F28" s="277"/>
      <c r="G28" s="277"/>
      <c r="H28" s="992">
        <f>H29+H30</f>
        <v>10000</v>
      </c>
      <c r="I28" s="992">
        <f t="shared" ref="I28:T28" si="8">I29+I30</f>
        <v>10000</v>
      </c>
      <c r="J28" s="992">
        <f t="shared" si="8"/>
        <v>10000</v>
      </c>
      <c r="K28" s="992">
        <f t="shared" si="8"/>
        <v>10000</v>
      </c>
      <c r="L28" s="992">
        <f t="shared" si="8"/>
        <v>10000</v>
      </c>
      <c r="M28" s="992">
        <f t="shared" si="8"/>
        <v>10000</v>
      </c>
      <c r="N28" s="992">
        <f t="shared" si="8"/>
        <v>10000</v>
      </c>
      <c r="O28" s="992">
        <f t="shared" si="8"/>
        <v>10000</v>
      </c>
      <c r="P28" s="992">
        <f t="shared" si="8"/>
        <v>10000</v>
      </c>
      <c r="Q28" s="992">
        <f t="shared" si="8"/>
        <v>10000</v>
      </c>
      <c r="R28" s="992">
        <f t="shared" si="8"/>
        <v>10000</v>
      </c>
      <c r="S28" s="992">
        <f t="shared" si="8"/>
        <v>10000</v>
      </c>
      <c r="T28" s="992">
        <f t="shared" si="8"/>
        <v>0</v>
      </c>
      <c r="V28" s="6"/>
      <c r="W28" s="6"/>
      <c r="X28" s="6"/>
    </row>
    <row r="29" spans="2:24">
      <c r="B29" s="137" t="s">
        <v>278</v>
      </c>
      <c r="C29" s="138" t="s">
        <v>614</v>
      </c>
      <c r="D29" s="139"/>
      <c r="E29" s="993"/>
      <c r="F29" s="993"/>
      <c r="G29" s="993"/>
      <c r="H29" s="993">
        <v>10000</v>
      </c>
      <c r="I29" s="993">
        <v>10000</v>
      </c>
      <c r="J29" s="993">
        <v>10000</v>
      </c>
      <c r="K29" s="993">
        <v>10000</v>
      </c>
      <c r="L29" s="993">
        <v>10000</v>
      </c>
      <c r="M29" s="993">
        <v>10000</v>
      </c>
      <c r="N29" s="993">
        <v>10000</v>
      </c>
      <c r="O29" s="993">
        <v>10000</v>
      </c>
      <c r="P29" s="993">
        <v>10000</v>
      </c>
      <c r="Q29" s="993">
        <v>10000</v>
      </c>
      <c r="R29" s="993">
        <v>10000</v>
      </c>
      <c r="S29" s="993">
        <v>10000</v>
      </c>
      <c r="T29" s="171"/>
      <c r="V29" s="5"/>
      <c r="W29" s="5"/>
      <c r="X29" s="5"/>
    </row>
    <row r="30" spans="2:24" ht="25.5">
      <c r="B30" s="137" t="s">
        <v>280</v>
      </c>
      <c r="C30" s="138" t="s">
        <v>615</v>
      </c>
      <c r="D30" s="139"/>
      <c r="E30" s="993"/>
      <c r="F30" s="993"/>
      <c r="G30" s="993"/>
      <c r="H30" s="993"/>
      <c r="I30" s="993"/>
      <c r="J30" s="993"/>
      <c r="K30" s="993"/>
      <c r="L30" s="993"/>
      <c r="M30" s="993"/>
      <c r="N30" s="993"/>
      <c r="O30" s="993"/>
      <c r="P30" s="993"/>
      <c r="Q30" s="993"/>
      <c r="R30" s="993"/>
      <c r="S30" s="993"/>
      <c r="T30" s="171"/>
    </row>
    <row r="31" spans="2:24" s="5" customFormat="1">
      <c r="B31" s="989">
        <v>3</v>
      </c>
      <c r="C31" s="990" t="s">
        <v>616</v>
      </c>
      <c r="D31" s="991" t="s">
        <v>552</v>
      </c>
      <c r="E31" s="992">
        <f>E32+E33</f>
        <v>0</v>
      </c>
      <c r="F31" s="992">
        <f>F32+F33</f>
        <v>0</v>
      </c>
      <c r="G31" s="992">
        <f t="shared" ref="G31:T31" si="9">G32+G33</f>
        <v>0</v>
      </c>
      <c r="H31" s="992">
        <f>H32+H33</f>
        <v>12700</v>
      </c>
      <c r="I31" s="992">
        <f t="shared" si="9"/>
        <v>12700</v>
      </c>
      <c r="J31" s="992">
        <f t="shared" si="9"/>
        <v>12700</v>
      </c>
      <c r="K31" s="992">
        <f t="shared" si="9"/>
        <v>12700</v>
      </c>
      <c r="L31" s="992">
        <f t="shared" si="9"/>
        <v>12700</v>
      </c>
      <c r="M31" s="992">
        <f t="shared" si="9"/>
        <v>12700</v>
      </c>
      <c r="N31" s="992">
        <f t="shared" si="9"/>
        <v>12700</v>
      </c>
      <c r="O31" s="992">
        <f t="shared" si="9"/>
        <v>12700</v>
      </c>
      <c r="P31" s="992">
        <f t="shared" si="9"/>
        <v>12700</v>
      </c>
      <c r="Q31" s="992">
        <f t="shared" si="9"/>
        <v>12700</v>
      </c>
      <c r="R31" s="992">
        <f t="shared" si="9"/>
        <v>12700</v>
      </c>
      <c r="S31" s="992">
        <f t="shared" si="9"/>
        <v>12700</v>
      </c>
      <c r="T31" s="992">
        <f t="shared" si="9"/>
        <v>0</v>
      </c>
      <c r="V31" s="6"/>
      <c r="W31" s="6"/>
      <c r="X31" s="6"/>
    </row>
    <row r="32" spans="2:24">
      <c r="B32" s="137" t="s">
        <v>278</v>
      </c>
      <c r="C32" s="138" t="s">
        <v>614</v>
      </c>
      <c r="D32" s="139"/>
      <c r="E32" s="993"/>
      <c r="F32" s="993"/>
      <c r="G32" s="993"/>
      <c r="H32" s="993">
        <v>12700</v>
      </c>
      <c r="I32" s="993">
        <v>12700</v>
      </c>
      <c r="J32" s="993">
        <v>12700</v>
      </c>
      <c r="K32" s="993">
        <v>12700</v>
      </c>
      <c r="L32" s="993">
        <v>12700</v>
      </c>
      <c r="M32" s="993">
        <v>12700</v>
      </c>
      <c r="N32" s="993">
        <v>12700</v>
      </c>
      <c r="O32" s="993">
        <v>12700</v>
      </c>
      <c r="P32" s="993">
        <v>12700</v>
      </c>
      <c r="Q32" s="993">
        <v>12700</v>
      </c>
      <c r="R32" s="993">
        <v>12700</v>
      </c>
      <c r="S32" s="993">
        <v>12700</v>
      </c>
      <c r="T32" s="171"/>
      <c r="V32" s="5"/>
      <c r="W32" s="5"/>
      <c r="X32" s="5"/>
    </row>
    <row r="33" spans="2:24" ht="25.5">
      <c r="B33" s="137" t="s">
        <v>280</v>
      </c>
      <c r="C33" s="138" t="s">
        <v>615</v>
      </c>
      <c r="D33" s="139"/>
      <c r="E33" s="993"/>
      <c r="F33" s="993"/>
      <c r="G33" s="993"/>
      <c r="H33" s="993"/>
      <c r="I33" s="993"/>
      <c r="J33" s="993"/>
      <c r="K33" s="993"/>
      <c r="L33" s="993"/>
      <c r="M33" s="993"/>
      <c r="N33" s="993"/>
      <c r="O33" s="993"/>
      <c r="P33" s="993"/>
      <c r="Q33" s="993"/>
      <c r="R33" s="993"/>
      <c r="S33" s="993"/>
      <c r="T33" s="171"/>
    </row>
    <row r="34" spans="2:24" s="5" customFormat="1">
      <c r="B34" s="994"/>
      <c r="C34" s="995" t="s">
        <v>617</v>
      </c>
      <c r="D34" s="996" t="s">
        <v>552</v>
      </c>
      <c r="E34" s="997"/>
      <c r="F34" s="997"/>
      <c r="G34" s="997"/>
      <c r="H34" s="997">
        <f>H42/H16</f>
        <v>10000</v>
      </c>
      <c r="I34" s="997">
        <f t="shared" ref="I34:S34" si="10">I42/I16</f>
        <v>10000</v>
      </c>
      <c r="J34" s="997">
        <f t="shared" si="10"/>
        <v>10000</v>
      </c>
      <c r="K34" s="997">
        <f t="shared" si="10"/>
        <v>10000</v>
      </c>
      <c r="L34" s="997">
        <f t="shared" si="10"/>
        <v>10000</v>
      </c>
      <c r="M34" s="997">
        <f t="shared" si="10"/>
        <v>10000</v>
      </c>
      <c r="N34" s="997">
        <f t="shared" si="10"/>
        <v>10000</v>
      </c>
      <c r="O34" s="997">
        <f t="shared" si="10"/>
        <v>10000</v>
      </c>
      <c r="P34" s="997">
        <f t="shared" si="10"/>
        <v>10000</v>
      </c>
      <c r="Q34" s="997">
        <f t="shared" si="10"/>
        <v>10000</v>
      </c>
      <c r="R34" s="997">
        <f t="shared" si="10"/>
        <v>10000</v>
      </c>
      <c r="S34" s="997">
        <f t="shared" si="10"/>
        <v>10000</v>
      </c>
      <c r="T34" s="997"/>
      <c r="V34" s="6"/>
      <c r="W34" s="6"/>
      <c r="X34" s="6"/>
    </row>
    <row r="35" spans="2:24">
      <c r="K35" s="17"/>
      <c r="V35" s="5"/>
      <c r="W35" s="5"/>
      <c r="X35" s="5"/>
    </row>
    <row r="36" spans="2:24">
      <c r="B36" s="5" t="s">
        <v>618</v>
      </c>
    </row>
    <row r="37" spans="2:24" ht="39.4" customHeight="1">
      <c r="B37" s="124" t="s">
        <v>36</v>
      </c>
      <c r="C37" s="124" t="s">
        <v>594</v>
      </c>
      <c r="D37" s="124" t="s">
        <v>257</v>
      </c>
      <c r="E37" s="749" t="s">
        <v>227</v>
      </c>
      <c r="F37" s="749" t="s">
        <v>147</v>
      </c>
      <c r="G37" s="749" t="s">
        <v>148</v>
      </c>
      <c r="H37" s="124" t="s">
        <v>149</v>
      </c>
      <c r="I37" s="124" t="s">
        <v>150</v>
      </c>
      <c r="J37" s="124" t="s">
        <v>151</v>
      </c>
      <c r="K37" s="124" t="s">
        <v>152</v>
      </c>
      <c r="L37" s="124" t="s">
        <v>153</v>
      </c>
      <c r="M37" s="124" t="s">
        <v>154</v>
      </c>
      <c r="N37" s="124" t="s">
        <v>155</v>
      </c>
      <c r="O37" s="124" t="s">
        <v>156</v>
      </c>
      <c r="P37" s="124" t="s">
        <v>157</v>
      </c>
      <c r="Q37" s="124" t="s">
        <v>158</v>
      </c>
      <c r="R37" s="124" t="s">
        <v>159</v>
      </c>
      <c r="S37" s="124" t="s">
        <v>160</v>
      </c>
      <c r="T37" s="124" t="s">
        <v>2150</v>
      </c>
    </row>
    <row r="38" spans="2:24">
      <c r="B38" s="137">
        <v>1</v>
      </c>
      <c r="C38" s="138" t="s">
        <v>596</v>
      </c>
      <c r="D38" s="139" t="s">
        <v>564</v>
      </c>
      <c r="E38" s="998"/>
      <c r="F38" s="998"/>
      <c r="G38" s="998"/>
      <c r="H38" s="998">
        <f>H$13*H$25</f>
        <v>2250000000</v>
      </c>
      <c r="I38" s="998">
        <f t="shared" ref="I38:S38" si="11">I$13*I$25</f>
        <v>1750000000</v>
      </c>
      <c r="J38" s="998">
        <f t="shared" si="11"/>
        <v>2500000000</v>
      </c>
      <c r="K38" s="998">
        <f t="shared" si="11"/>
        <v>2500000000</v>
      </c>
      <c r="L38" s="998">
        <f t="shared" si="11"/>
        <v>2500000000</v>
      </c>
      <c r="M38" s="998">
        <f t="shared" si="11"/>
        <v>2500000000</v>
      </c>
      <c r="N38" s="998">
        <f t="shared" si="11"/>
        <v>2500000000</v>
      </c>
      <c r="O38" s="998">
        <f t="shared" si="11"/>
        <v>2500000000</v>
      </c>
      <c r="P38" s="998">
        <f t="shared" si="11"/>
        <v>2500000000</v>
      </c>
      <c r="Q38" s="998">
        <f t="shared" si="11"/>
        <v>2600000000</v>
      </c>
      <c r="R38" s="998">
        <f t="shared" si="11"/>
        <v>2600000000</v>
      </c>
      <c r="S38" s="998">
        <f t="shared" si="11"/>
        <v>2600000000</v>
      </c>
      <c r="T38" s="998">
        <f>SUM(H38:S38)</f>
        <v>29300000000</v>
      </c>
    </row>
    <row r="39" spans="2:24">
      <c r="B39" s="137">
        <v>2</v>
      </c>
      <c r="C39" s="138" t="s">
        <v>597</v>
      </c>
      <c r="D39" s="139" t="s">
        <v>564</v>
      </c>
      <c r="E39" s="998"/>
      <c r="F39" s="998"/>
      <c r="G39" s="998"/>
      <c r="H39" s="998">
        <f t="shared" ref="H39:S39" si="12">H$14*H$28</f>
        <v>6750000000</v>
      </c>
      <c r="I39" s="998">
        <f t="shared" si="12"/>
        <v>5250000000</v>
      </c>
      <c r="J39" s="998">
        <f t="shared" si="12"/>
        <v>7500000000</v>
      </c>
      <c r="K39" s="998">
        <f t="shared" si="12"/>
        <v>10000000000</v>
      </c>
      <c r="L39" s="998">
        <f t="shared" si="12"/>
        <v>10000000000</v>
      </c>
      <c r="M39" s="998">
        <f t="shared" si="12"/>
        <v>10000000000</v>
      </c>
      <c r="N39" s="998">
        <f t="shared" si="12"/>
        <v>10000000000</v>
      </c>
      <c r="O39" s="998">
        <f t="shared" si="12"/>
        <v>10000000000</v>
      </c>
      <c r="P39" s="998">
        <f t="shared" si="12"/>
        <v>10000000000</v>
      </c>
      <c r="Q39" s="998">
        <f t="shared" si="12"/>
        <v>10400000000</v>
      </c>
      <c r="R39" s="998">
        <f t="shared" si="12"/>
        <v>10400000000</v>
      </c>
      <c r="S39" s="998">
        <f t="shared" si="12"/>
        <v>10400000000</v>
      </c>
      <c r="T39" s="998">
        <f>SUM(H39:S39)</f>
        <v>110700000000</v>
      </c>
    </row>
    <row r="40" spans="2:24">
      <c r="B40" s="137">
        <v>3</v>
      </c>
      <c r="C40" s="138" t="s">
        <v>598</v>
      </c>
      <c r="D40" s="139" t="s">
        <v>564</v>
      </c>
      <c r="E40" s="998"/>
      <c r="F40" s="998"/>
      <c r="G40" s="998"/>
      <c r="H40" s="998">
        <f>H$15*H$31</f>
        <v>0</v>
      </c>
      <c r="I40" s="998">
        <f t="shared" ref="I40:S40" si="13">I$15*I$31</f>
        <v>0</v>
      </c>
      <c r="J40" s="998">
        <f t="shared" si="13"/>
        <v>0</v>
      </c>
      <c r="K40" s="998">
        <f t="shared" si="13"/>
        <v>0</v>
      </c>
      <c r="L40" s="998">
        <f t="shared" si="13"/>
        <v>0</v>
      </c>
      <c r="M40" s="998">
        <f t="shared" si="13"/>
        <v>0</v>
      </c>
      <c r="N40" s="998">
        <f t="shared" si="13"/>
        <v>0</v>
      </c>
      <c r="O40" s="998">
        <f t="shared" si="13"/>
        <v>0</v>
      </c>
      <c r="P40" s="998">
        <f t="shared" si="13"/>
        <v>0</v>
      </c>
      <c r="Q40" s="998">
        <f t="shared" si="13"/>
        <v>0</v>
      </c>
      <c r="R40" s="998">
        <f t="shared" si="13"/>
        <v>0</v>
      </c>
      <c r="S40" s="998">
        <f t="shared" si="13"/>
        <v>0</v>
      </c>
      <c r="T40" s="998">
        <f>SUM(H40:S40)</f>
        <v>0</v>
      </c>
    </row>
    <row r="41" spans="2:24">
      <c r="B41" s="137"/>
      <c r="C41" s="138"/>
      <c r="D41" s="139"/>
      <c r="E41" s="998"/>
      <c r="F41" s="998"/>
      <c r="G41" s="998"/>
      <c r="H41" s="998"/>
      <c r="I41" s="998"/>
      <c r="J41" s="998"/>
      <c r="K41" s="998"/>
      <c r="L41" s="998"/>
      <c r="M41" s="998"/>
      <c r="N41" s="998"/>
      <c r="O41" s="998"/>
      <c r="P41" s="998"/>
      <c r="Q41" s="998"/>
      <c r="R41" s="998"/>
      <c r="S41" s="998"/>
      <c r="T41" s="998">
        <f>SUM(H41:S41)</f>
        <v>0</v>
      </c>
    </row>
    <row r="42" spans="2:24" s="5" customFormat="1">
      <c r="B42" s="989"/>
      <c r="C42" s="990" t="s">
        <v>599</v>
      </c>
      <c r="D42" s="991" t="s">
        <v>564</v>
      </c>
      <c r="E42" s="999">
        <f>SUM(E38:E41)</f>
        <v>0</v>
      </c>
      <c r="F42" s="999">
        <f>SUM(F38:F41)</f>
        <v>0</v>
      </c>
      <c r="G42" s="999">
        <f>SUM(G38:G41)</f>
        <v>0</v>
      </c>
      <c r="H42" s="999">
        <f>SUM(H38:H41)</f>
        <v>9000000000</v>
      </c>
      <c r="I42" s="999">
        <f t="shared" ref="I42:S42" si="14">SUM(I38:I41)</f>
        <v>7000000000</v>
      </c>
      <c r="J42" s="999">
        <f t="shared" si="14"/>
        <v>10000000000</v>
      </c>
      <c r="K42" s="999">
        <f>SUM(K38:K41)</f>
        <v>12500000000</v>
      </c>
      <c r="L42" s="999">
        <f>SUM(L38:L41)</f>
        <v>12500000000</v>
      </c>
      <c r="M42" s="999">
        <f t="shared" si="14"/>
        <v>12500000000</v>
      </c>
      <c r="N42" s="999">
        <f t="shared" si="14"/>
        <v>12500000000</v>
      </c>
      <c r="O42" s="999">
        <f t="shared" si="14"/>
        <v>12500000000</v>
      </c>
      <c r="P42" s="999">
        <f t="shared" si="14"/>
        <v>12500000000</v>
      </c>
      <c r="Q42" s="999">
        <f t="shared" si="14"/>
        <v>13000000000</v>
      </c>
      <c r="R42" s="999">
        <f t="shared" si="14"/>
        <v>13000000000</v>
      </c>
      <c r="S42" s="999">
        <f t="shared" si="14"/>
        <v>13000000000</v>
      </c>
      <c r="T42" s="999">
        <f>SUM(H42:S42)</f>
        <v>140000000000</v>
      </c>
      <c r="V42" s="6"/>
      <c r="W42" s="6"/>
      <c r="X42" s="6"/>
    </row>
    <row r="43" spans="2:24">
      <c r="V43" s="5"/>
      <c r="W43" s="5"/>
      <c r="X43" s="5"/>
    </row>
    <row r="44" spans="2:24">
      <c r="B44" s="5" t="s">
        <v>619</v>
      </c>
    </row>
    <row r="45" spans="2:24" ht="39.6" customHeight="1">
      <c r="B45" s="124" t="s">
        <v>36</v>
      </c>
      <c r="C45" s="124" t="s">
        <v>594</v>
      </c>
      <c r="D45" s="124" t="s">
        <v>257</v>
      </c>
      <c r="E45" s="749" t="s">
        <v>227</v>
      </c>
      <c r="F45" s="749" t="s">
        <v>147</v>
      </c>
      <c r="G45" s="749" t="s">
        <v>148</v>
      </c>
      <c r="H45" s="124" t="s">
        <v>149</v>
      </c>
      <c r="I45" s="124" t="s">
        <v>150</v>
      </c>
      <c r="J45" s="124" t="s">
        <v>151</v>
      </c>
      <c r="K45" s="124" t="s">
        <v>152</v>
      </c>
      <c r="L45" s="124" t="s">
        <v>153</v>
      </c>
      <c r="M45" s="124" t="s">
        <v>154</v>
      </c>
      <c r="N45" s="124" t="s">
        <v>155</v>
      </c>
      <c r="O45" s="124" t="s">
        <v>156</v>
      </c>
      <c r="P45" s="124" t="s">
        <v>157</v>
      </c>
      <c r="Q45" s="124" t="s">
        <v>158</v>
      </c>
      <c r="R45" s="124" t="s">
        <v>159</v>
      </c>
      <c r="S45" s="124" t="s">
        <v>160</v>
      </c>
      <c r="T45" s="124" t="s">
        <v>2150</v>
      </c>
    </row>
    <row r="46" spans="2:24" s="9" customFormat="1" ht="25.5">
      <c r="B46" s="134" t="s">
        <v>288</v>
      </c>
      <c r="C46" s="135" t="s">
        <v>620</v>
      </c>
      <c r="D46" s="134"/>
      <c r="E46" s="134"/>
      <c r="F46" s="134"/>
      <c r="G46" s="134"/>
      <c r="H46" s="136">
        <f>H47/H48</f>
        <v>0.75719333669863709</v>
      </c>
      <c r="I46" s="136">
        <f t="shared" ref="I46:S46" si="15">I47/I48</f>
        <v>0.58892815076560656</v>
      </c>
      <c r="J46" s="136">
        <f t="shared" si="15"/>
        <v>0.84132592966515229</v>
      </c>
      <c r="K46" s="136">
        <f t="shared" si="15"/>
        <v>1.0516574120814404</v>
      </c>
      <c r="L46" s="136">
        <f t="shared" si="15"/>
        <v>1.0516574120814404</v>
      </c>
      <c r="M46" s="136">
        <f>M47/M48</f>
        <v>1.0516574120814404</v>
      </c>
      <c r="N46" s="136">
        <f t="shared" si="15"/>
        <v>1.0516574120814404</v>
      </c>
      <c r="O46" s="136">
        <f t="shared" si="15"/>
        <v>1.0516574120814404</v>
      </c>
      <c r="P46" s="136">
        <f t="shared" si="15"/>
        <v>1.0516574120814404</v>
      </c>
      <c r="Q46" s="136">
        <f t="shared" si="15"/>
        <v>1.093723708564698</v>
      </c>
      <c r="R46" s="136">
        <f t="shared" si="15"/>
        <v>1.093723708564698</v>
      </c>
      <c r="S46" s="136">
        <f t="shared" si="15"/>
        <v>1.093723708564698</v>
      </c>
      <c r="T46" s="136">
        <f>T47/T48</f>
        <v>0.98154691794267768</v>
      </c>
      <c r="V46" s="6"/>
      <c r="W46" s="6"/>
      <c r="X46" s="6"/>
    </row>
    <row r="47" spans="2:24" ht="19.899999999999999" customHeight="1">
      <c r="B47" s="137">
        <v>1</v>
      </c>
      <c r="C47" s="138" t="s">
        <v>621</v>
      </c>
      <c r="D47" s="139" t="s">
        <v>531</v>
      </c>
      <c r="E47" s="140"/>
      <c r="F47" s="140"/>
      <c r="G47" s="140"/>
      <c r="H47" s="140">
        <f>H16</f>
        <v>900000</v>
      </c>
      <c r="I47" s="140">
        <f t="shared" ref="I47:S47" si="16">I16</f>
        <v>700000</v>
      </c>
      <c r="J47" s="140">
        <f t="shared" si="16"/>
        <v>1000000</v>
      </c>
      <c r="K47" s="140">
        <f t="shared" si="16"/>
        <v>1250000</v>
      </c>
      <c r="L47" s="140">
        <f t="shared" si="16"/>
        <v>1250000</v>
      </c>
      <c r="M47" s="140">
        <f>M16</f>
        <v>1250000</v>
      </c>
      <c r="N47" s="140">
        <f t="shared" si="16"/>
        <v>1250000</v>
      </c>
      <c r="O47" s="140">
        <f t="shared" si="16"/>
        <v>1250000</v>
      </c>
      <c r="P47" s="140">
        <f t="shared" si="16"/>
        <v>1250000</v>
      </c>
      <c r="Q47" s="140">
        <f t="shared" si="16"/>
        <v>1300000</v>
      </c>
      <c r="R47" s="140">
        <f t="shared" si="16"/>
        <v>1300000</v>
      </c>
      <c r="S47" s="140">
        <f t="shared" si="16"/>
        <v>1300000</v>
      </c>
      <c r="T47" s="141">
        <f>SUM(H47:S47)</f>
        <v>14000000</v>
      </c>
      <c r="V47" s="9"/>
      <c r="W47" s="9"/>
      <c r="X47" s="9"/>
    </row>
    <row r="48" spans="2:24" ht="19.899999999999999" customHeight="1">
      <c r="B48" s="137">
        <v>2</v>
      </c>
      <c r="C48" s="138" t="s">
        <v>622</v>
      </c>
      <c r="D48" s="139" t="s">
        <v>531</v>
      </c>
      <c r="E48" s="140"/>
      <c r="F48" s="140"/>
      <c r="G48" s="140"/>
      <c r="H48" s="140">
        <f>'Cong suat'!F$65</f>
        <v>1188600</v>
      </c>
      <c r="I48" s="140">
        <f>'Cong suat'!G$65</f>
        <v>1188600</v>
      </c>
      <c r="J48" s="140">
        <f>'Cong suat'!H$65</f>
        <v>1188600</v>
      </c>
      <c r="K48" s="140">
        <f>'Cong suat'!I$65</f>
        <v>1188600</v>
      </c>
      <c r="L48" s="140">
        <f>'Cong suat'!J$65</f>
        <v>1188600</v>
      </c>
      <c r="M48" s="140">
        <f>'Cong suat'!K$65</f>
        <v>1188600</v>
      </c>
      <c r="N48" s="140">
        <f>'Cong suat'!L$65</f>
        <v>1188600</v>
      </c>
      <c r="O48" s="140">
        <f>'Cong suat'!M$65</f>
        <v>1188600</v>
      </c>
      <c r="P48" s="140">
        <f>'Cong suat'!N$65</f>
        <v>1188600</v>
      </c>
      <c r="Q48" s="140">
        <f>'Cong suat'!O$65</f>
        <v>1188600</v>
      </c>
      <c r="R48" s="140">
        <f>'Cong suat'!P$65</f>
        <v>1188600</v>
      </c>
      <c r="S48" s="140">
        <f>'Cong suat'!Q$65</f>
        <v>1188600</v>
      </c>
      <c r="T48" s="141">
        <f>SUM(H48:S48)</f>
        <v>14263200</v>
      </c>
    </row>
    <row r="49" spans="2:24" s="9" customFormat="1" ht="25.5">
      <c r="B49" s="134" t="s">
        <v>293</v>
      </c>
      <c r="C49" s="135" t="s">
        <v>623</v>
      </c>
      <c r="D49" s="134"/>
      <c r="E49" s="134"/>
      <c r="F49" s="134"/>
      <c r="G49" s="134"/>
      <c r="H49" s="136">
        <f>H50/H51</f>
        <v>0.71960392999692957</v>
      </c>
      <c r="I49" s="136">
        <f t="shared" ref="I49:T49" si="17">I50/I51</f>
        <v>0.55969194555316737</v>
      </c>
      <c r="J49" s="136">
        <f t="shared" si="17"/>
        <v>0.79955992221881056</v>
      </c>
      <c r="K49" s="136">
        <f t="shared" si="17"/>
        <v>0.99830767431320067</v>
      </c>
      <c r="L49" s="136">
        <f t="shared" si="17"/>
        <v>0.99830767431320067</v>
      </c>
      <c r="M49" s="136">
        <f>M50/M51</f>
        <v>0.99830767431320067</v>
      </c>
      <c r="N49" s="136">
        <f t="shared" si="17"/>
        <v>0.99830767431320067</v>
      </c>
      <c r="O49" s="136">
        <f t="shared" si="17"/>
        <v>0.99830767431320067</v>
      </c>
      <c r="P49" s="136">
        <f t="shared" si="17"/>
        <v>0.99830767431320067</v>
      </c>
      <c r="Q49" s="136">
        <f t="shared" si="17"/>
        <v>1.0382399812857286</v>
      </c>
      <c r="R49" s="136">
        <f t="shared" si="17"/>
        <v>1.0382399812857286</v>
      </c>
      <c r="S49" s="136">
        <f t="shared" si="17"/>
        <v>1.0382399812857286</v>
      </c>
      <c r="T49" s="136">
        <f t="shared" si="17"/>
        <v>0.93195181562544149</v>
      </c>
      <c r="V49" s="6"/>
      <c r="W49" s="6"/>
      <c r="X49" s="6"/>
    </row>
    <row r="50" spans="2:24" ht="19.149999999999999" customHeight="1">
      <c r="B50" s="137">
        <v>1</v>
      </c>
      <c r="C50" s="138" t="s">
        <v>624</v>
      </c>
      <c r="D50" s="139" t="s">
        <v>531</v>
      </c>
      <c r="E50" s="140"/>
      <c r="F50" s="140"/>
      <c r="G50" s="140"/>
      <c r="H50" s="140">
        <f>'3.Thanh pham'!F78</f>
        <v>787500</v>
      </c>
      <c r="I50" s="140">
        <f>'3.Thanh pham'!G78</f>
        <v>612500</v>
      </c>
      <c r="J50" s="140">
        <f>'3.Thanh pham'!H78</f>
        <v>875000</v>
      </c>
      <c r="K50" s="140">
        <f>'3.Thanh pham'!I78</f>
        <v>1092500</v>
      </c>
      <c r="L50" s="140">
        <f>'3.Thanh pham'!J78</f>
        <v>1092500</v>
      </c>
      <c r="M50" s="140">
        <f>'3.Thanh pham'!K78</f>
        <v>1092500</v>
      </c>
      <c r="N50" s="140">
        <f>'3.Thanh pham'!L78</f>
        <v>1092500</v>
      </c>
      <c r="O50" s="140">
        <f>'3.Thanh pham'!M78</f>
        <v>1092500</v>
      </c>
      <c r="P50" s="140">
        <f>'3.Thanh pham'!N78</f>
        <v>1092500</v>
      </c>
      <c r="Q50" s="140">
        <f>'3.Thanh pham'!O78</f>
        <v>1136200</v>
      </c>
      <c r="R50" s="140">
        <f>'3.Thanh pham'!P78</f>
        <v>1136200</v>
      </c>
      <c r="S50" s="140">
        <f>'3.Thanh pham'!Q78</f>
        <v>1136200</v>
      </c>
      <c r="T50" s="141">
        <f>SUM(H50:S50)</f>
        <v>12238600</v>
      </c>
      <c r="V50" s="9"/>
      <c r="W50" s="9"/>
      <c r="X50" s="9"/>
    </row>
    <row r="51" spans="2:24" ht="25.5">
      <c r="B51" s="137">
        <v>2</v>
      </c>
      <c r="C51" s="138" t="s">
        <v>625</v>
      </c>
      <c r="D51" s="139" t="s">
        <v>531</v>
      </c>
      <c r="E51" s="140"/>
      <c r="F51" s="140"/>
      <c r="G51" s="140"/>
      <c r="H51" s="140">
        <f>'Cong suat'!$E$66</f>
        <v>1094352.0000000002</v>
      </c>
      <c r="I51" s="140">
        <f>'Cong suat'!$E$66</f>
        <v>1094352.0000000002</v>
      </c>
      <c r="J51" s="140">
        <f>'Cong suat'!$E$66</f>
        <v>1094352.0000000002</v>
      </c>
      <c r="K51" s="140">
        <f>'Cong suat'!$E$66</f>
        <v>1094352.0000000002</v>
      </c>
      <c r="L51" s="140">
        <f>'Cong suat'!J66</f>
        <v>1094352.0000000002</v>
      </c>
      <c r="M51" s="140">
        <f>'Cong suat'!K66</f>
        <v>1094352.0000000002</v>
      </c>
      <c r="N51" s="140">
        <f>'Cong suat'!L66</f>
        <v>1094352.0000000002</v>
      </c>
      <c r="O51" s="140">
        <f>'Cong suat'!M66</f>
        <v>1094352.0000000002</v>
      </c>
      <c r="P51" s="140">
        <f>'Cong suat'!N66</f>
        <v>1094352.0000000002</v>
      </c>
      <c r="Q51" s="140">
        <f>'Cong suat'!O66</f>
        <v>1094352.0000000002</v>
      </c>
      <c r="R51" s="140">
        <f>'Cong suat'!P66</f>
        <v>1094352.0000000002</v>
      </c>
      <c r="S51" s="140">
        <f>'Cong suat'!Q66</f>
        <v>1094352.0000000002</v>
      </c>
      <c r="T51" s="141">
        <f>SUM(H51:S51)</f>
        <v>13132224.000000002</v>
      </c>
    </row>
    <row r="53" spans="2:24">
      <c r="B53" s="5" t="s">
        <v>626</v>
      </c>
      <c r="H53" s="6">
        <f>H48/1000</f>
        <v>1188.5999999999999</v>
      </c>
      <c r="I53" s="6">
        <f t="shared" ref="I53:S53" si="18">I48/1000</f>
        <v>1188.5999999999999</v>
      </c>
      <c r="J53" s="6">
        <f t="shared" si="18"/>
        <v>1188.5999999999999</v>
      </c>
      <c r="K53" s="6">
        <f t="shared" si="18"/>
        <v>1188.5999999999999</v>
      </c>
      <c r="L53" s="6">
        <f t="shared" si="18"/>
        <v>1188.5999999999999</v>
      </c>
      <c r="M53" s="6">
        <f t="shared" si="18"/>
        <v>1188.5999999999999</v>
      </c>
      <c r="N53" s="6">
        <f t="shared" si="18"/>
        <v>1188.5999999999999</v>
      </c>
      <c r="O53" s="6">
        <f t="shared" si="18"/>
        <v>1188.5999999999999</v>
      </c>
      <c r="P53" s="6">
        <f t="shared" si="18"/>
        <v>1188.5999999999999</v>
      </c>
      <c r="Q53" s="6">
        <f t="shared" si="18"/>
        <v>1188.5999999999999</v>
      </c>
      <c r="R53" s="6">
        <f t="shared" si="18"/>
        <v>1188.5999999999999</v>
      </c>
      <c r="S53" s="6">
        <f t="shared" si="18"/>
        <v>1188.5999999999999</v>
      </c>
    </row>
    <row r="54" spans="2:24" ht="39.6" customHeight="1">
      <c r="B54" s="124" t="s">
        <v>36</v>
      </c>
      <c r="C54" s="124" t="s">
        <v>594</v>
      </c>
      <c r="D54" s="124" t="s">
        <v>257</v>
      </c>
      <c r="E54" s="749" t="s">
        <v>227</v>
      </c>
      <c r="F54" s="749" t="s">
        <v>147</v>
      </c>
      <c r="G54" s="749" t="s">
        <v>148</v>
      </c>
      <c r="H54" s="124" t="s">
        <v>149</v>
      </c>
      <c r="I54" s="124" t="s">
        <v>150</v>
      </c>
      <c r="J54" s="124" t="s">
        <v>151</v>
      </c>
      <c r="K54" s="124" t="s">
        <v>152</v>
      </c>
      <c r="L54" s="124" t="s">
        <v>153</v>
      </c>
      <c r="M54" s="124" t="s">
        <v>154</v>
      </c>
      <c r="N54" s="124" t="s">
        <v>155</v>
      </c>
      <c r="O54" s="124" t="s">
        <v>156</v>
      </c>
      <c r="P54" s="124" t="s">
        <v>157</v>
      </c>
      <c r="Q54" s="124" t="s">
        <v>158</v>
      </c>
      <c r="R54" s="124" t="s">
        <v>159</v>
      </c>
      <c r="S54" s="124" t="s">
        <v>160</v>
      </c>
      <c r="T54" s="124" t="s">
        <v>2150</v>
      </c>
    </row>
    <row r="55" spans="2:24" s="9" customFormat="1" ht="25.5">
      <c r="B55" s="134"/>
      <c r="C55" s="135" t="s">
        <v>627</v>
      </c>
      <c r="D55" s="134" t="s">
        <v>87</v>
      </c>
      <c r="E55" s="134"/>
      <c r="F55" s="134"/>
      <c r="G55" s="134"/>
      <c r="H55" s="153" t="e">
        <f>H56/H57</f>
        <v>#REF!</v>
      </c>
      <c r="I55" s="153" t="e">
        <f>I56/I57</f>
        <v>#REF!</v>
      </c>
      <c r="J55" s="153" t="e">
        <f t="shared" ref="J55:T55" si="19">J56/J57</f>
        <v>#REF!</v>
      </c>
      <c r="K55" s="153" t="e">
        <f t="shared" si="19"/>
        <v>#REF!</v>
      </c>
      <c r="L55" s="153" t="e">
        <f t="shared" si="19"/>
        <v>#REF!</v>
      </c>
      <c r="M55" s="153" t="e">
        <f>M56/M57</f>
        <v>#REF!</v>
      </c>
      <c r="N55" s="153" t="e">
        <f t="shared" si="19"/>
        <v>#REF!</v>
      </c>
      <c r="O55" s="153" t="e">
        <f>O56/O57</f>
        <v>#REF!</v>
      </c>
      <c r="P55" s="153" t="e">
        <f>P56/P57</f>
        <v>#REF!</v>
      </c>
      <c r="Q55" s="153" t="e">
        <f>Q56/Q57</f>
        <v>#REF!</v>
      </c>
      <c r="R55" s="153" t="e">
        <f>R56/R57</f>
        <v>#REF!</v>
      </c>
      <c r="S55" s="153" t="e">
        <f>S56/S57</f>
        <v>#REF!</v>
      </c>
      <c r="T55" s="153" t="e">
        <f t="shared" si="19"/>
        <v>#REF!</v>
      </c>
      <c r="V55" s="6"/>
      <c r="W55" s="6"/>
      <c r="X55" s="6"/>
    </row>
    <row r="56" spans="2:24" ht="25.5">
      <c r="B56" s="137">
        <v>1</v>
      </c>
      <c r="C56" s="138" t="s">
        <v>628</v>
      </c>
      <c r="D56" s="139" t="s">
        <v>531</v>
      </c>
      <c r="E56" s="140"/>
      <c r="F56" s="140"/>
      <c r="G56" s="140"/>
      <c r="H56" s="143" t="e">
        <f>H50/#REF!</f>
        <v>#REF!</v>
      </c>
      <c r="I56" s="143" t="e">
        <f>I50/#REF!</f>
        <v>#REF!</v>
      </c>
      <c r="J56" s="143" t="e">
        <f>J50/#REF!</f>
        <v>#REF!</v>
      </c>
      <c r="K56" s="143" t="e">
        <f>K50/#REF!</f>
        <v>#REF!</v>
      </c>
      <c r="L56" s="143" t="e">
        <f>L50/#REF!</f>
        <v>#REF!</v>
      </c>
      <c r="M56" s="143" t="e">
        <f>M50/#REF!</f>
        <v>#REF!</v>
      </c>
      <c r="N56" s="143" t="e">
        <f>N50/#REF!</f>
        <v>#REF!</v>
      </c>
      <c r="O56" s="143" t="e">
        <f>O50/#REF!</f>
        <v>#REF!</v>
      </c>
      <c r="P56" s="143" t="e">
        <f>P50/#REF!</f>
        <v>#REF!</v>
      </c>
      <c r="Q56" s="143" t="e">
        <f>Q50/#REF!</f>
        <v>#REF!</v>
      </c>
      <c r="R56" s="143" t="e">
        <f>R50/#REF!</f>
        <v>#REF!</v>
      </c>
      <c r="S56" s="143" t="e">
        <f>S50/#REF!</f>
        <v>#REF!</v>
      </c>
      <c r="T56" s="151" t="e">
        <f>SUM(H56:S56)</f>
        <v>#REF!</v>
      </c>
      <c r="V56" s="9"/>
      <c r="W56" s="9"/>
      <c r="X56" s="9"/>
    </row>
    <row r="57" spans="2:24" ht="25.5">
      <c r="B57" s="137">
        <v>2</v>
      </c>
      <c r="C57" s="138" t="s">
        <v>629</v>
      </c>
      <c r="D57" s="139" t="s">
        <v>531</v>
      </c>
      <c r="E57" s="140"/>
      <c r="F57" s="140"/>
      <c r="G57" s="140"/>
      <c r="H57" s="143">
        <f>'Cong suat'!$E$69</f>
        <v>7557.6795580110511</v>
      </c>
      <c r="I57" s="143">
        <f>'Cong suat'!$E$69</f>
        <v>7557.6795580110511</v>
      </c>
      <c r="J57" s="143">
        <f>'Cong suat'!$E$69</f>
        <v>7557.6795580110511</v>
      </c>
      <c r="K57" s="143">
        <f>'Cong suat'!E69</f>
        <v>7557.6795580110511</v>
      </c>
      <c r="L57" s="143">
        <f>'Cong suat'!J69</f>
        <v>7557.6795580110511</v>
      </c>
      <c r="M57" s="143">
        <f>'Cong suat'!K69</f>
        <v>7557.6795580110511</v>
      </c>
      <c r="N57" s="143">
        <f>'Cong suat'!L69</f>
        <v>7557.6795580110511</v>
      </c>
      <c r="O57" s="143">
        <f>'Cong suat'!M69</f>
        <v>7557.6795580110511</v>
      </c>
      <c r="P57" s="143">
        <f>'Cong suat'!N69</f>
        <v>7557.6795580110511</v>
      </c>
      <c r="Q57" s="143">
        <f>'Cong suat'!O69</f>
        <v>7557.6795580110511</v>
      </c>
      <c r="R57" s="143">
        <f>'Cong suat'!P69</f>
        <v>7557.6795580110511</v>
      </c>
      <c r="S57" s="143">
        <f>'Cong suat'!Q69</f>
        <v>7557.6795580110511</v>
      </c>
      <c r="T57" s="151">
        <f>SUM(H57:S57)</f>
        <v>90692.154696132595</v>
      </c>
    </row>
    <row r="58" spans="2:24">
      <c r="B58" s="87"/>
      <c r="C58" s="88"/>
      <c r="D58" s="89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9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9" tint="0.79998168889431442"/>
  </sheetPr>
  <dimension ref="B1:T174"/>
  <sheetViews>
    <sheetView showGridLines="0" topLeftCell="A97" zoomScale="85" zoomScaleNormal="85" workbookViewId="0">
      <selection activeCell="P114" sqref="P114"/>
    </sheetView>
  </sheetViews>
  <sheetFormatPr defaultColWidth="8.7109375" defaultRowHeight="12.75" outlineLevelCol="1"/>
  <cols>
    <col min="1" max="1" width="3" style="11" customWidth="1"/>
    <col min="2" max="2" width="5.28515625" style="14" customWidth="1"/>
    <col min="3" max="3" width="30.28515625" style="11" customWidth="1"/>
    <col min="4" max="4" width="6.28515625" style="14" customWidth="1"/>
    <col min="5" max="6" width="8.7109375" style="11" hidden="1" customWidth="1" outlineLevel="1"/>
    <col min="7" max="7" width="8.7109375" style="11" customWidth="1" collapsed="1"/>
    <col min="8" max="11" width="7.7109375" style="11" customWidth="1"/>
    <col min="12" max="12" width="9" style="11" customWidth="1"/>
    <col min="13" max="19" width="7.7109375" style="11" customWidth="1"/>
    <col min="20" max="20" width="9.28515625" style="11" customWidth="1"/>
    <col min="21" max="16384" width="8.7109375" style="11"/>
  </cols>
  <sheetData>
    <row r="1" spans="2:20" ht="25.15" customHeight="1">
      <c r="B1" s="100"/>
    </row>
    <row r="3" spans="2:20">
      <c r="B3" s="92" t="s">
        <v>630</v>
      </c>
      <c r="E3" s="12"/>
      <c r="F3" s="12"/>
      <c r="G3" s="12"/>
      <c r="M3" s="12"/>
    </row>
    <row r="4" spans="2:20" s="13" customFormat="1" ht="38.25">
      <c r="B4" s="124">
        <v>1</v>
      </c>
      <c r="C4" s="944" t="s">
        <v>631</v>
      </c>
      <c r="D4" s="124" t="s">
        <v>257</v>
      </c>
      <c r="E4" s="749" t="s">
        <v>227</v>
      </c>
      <c r="F4" s="749" t="s">
        <v>147</v>
      </c>
      <c r="G4" s="749" t="s">
        <v>148</v>
      </c>
      <c r="H4" s="124" t="s">
        <v>149</v>
      </c>
      <c r="I4" s="124" t="s">
        <v>150</v>
      </c>
      <c r="J4" s="124" t="s">
        <v>151</v>
      </c>
      <c r="K4" s="124" t="s">
        <v>152</v>
      </c>
      <c r="L4" s="124" t="s">
        <v>153</v>
      </c>
      <c r="M4" s="124" t="s">
        <v>154</v>
      </c>
      <c r="N4" s="124" t="s">
        <v>155</v>
      </c>
      <c r="O4" s="124" t="s">
        <v>156</v>
      </c>
      <c r="P4" s="124" t="s">
        <v>157</v>
      </c>
      <c r="Q4" s="124" t="s">
        <v>158</v>
      </c>
      <c r="R4" s="124" t="s">
        <v>159</v>
      </c>
      <c r="S4" s="124" t="s">
        <v>160</v>
      </c>
      <c r="T4" s="124" t="s">
        <v>2150</v>
      </c>
    </row>
    <row r="5" spans="2:20">
      <c r="B5" s="270">
        <v>1</v>
      </c>
      <c r="C5" s="105" t="s">
        <v>632</v>
      </c>
      <c r="D5" s="270"/>
      <c r="E5" s="821"/>
      <c r="F5" s="821"/>
      <c r="G5" s="821">
        <v>0.06</v>
      </c>
      <c r="H5" s="821">
        <v>0.06</v>
      </c>
      <c r="I5" s="821">
        <v>0.06</v>
      </c>
      <c r="J5" s="821">
        <v>0.06</v>
      </c>
      <c r="K5" s="821">
        <v>0.06</v>
      </c>
      <c r="L5" s="821">
        <v>0.06</v>
      </c>
      <c r="M5" s="821">
        <v>0.06</v>
      </c>
      <c r="N5" s="821">
        <v>0.06</v>
      </c>
      <c r="O5" s="821">
        <v>0.06</v>
      </c>
      <c r="P5" s="821">
        <v>0.06</v>
      </c>
      <c r="Q5" s="821">
        <v>0.06</v>
      </c>
      <c r="R5" s="821">
        <v>0.06</v>
      </c>
      <c r="S5" s="821">
        <v>0.06</v>
      </c>
      <c r="T5" s="821"/>
    </row>
    <row r="6" spans="2:20">
      <c r="B6" s="270">
        <v>2</v>
      </c>
      <c r="C6" s="105" t="s">
        <v>633</v>
      </c>
      <c r="D6" s="270"/>
      <c r="E6" s="821"/>
      <c r="F6" s="821"/>
      <c r="G6" s="821">
        <v>4.7E-2</v>
      </c>
      <c r="H6" s="821">
        <v>0.05</v>
      </c>
      <c r="I6" s="821">
        <v>0.05</v>
      </c>
      <c r="J6" s="821">
        <v>0.05</v>
      </c>
      <c r="K6" s="821">
        <v>0.05</v>
      </c>
      <c r="L6" s="821">
        <v>0.05</v>
      </c>
      <c r="M6" s="821">
        <v>0.05</v>
      </c>
      <c r="N6" s="821">
        <v>0.05</v>
      </c>
      <c r="O6" s="821">
        <v>0.05</v>
      </c>
      <c r="P6" s="821">
        <v>0.05</v>
      </c>
      <c r="Q6" s="821">
        <v>0.05</v>
      </c>
      <c r="R6" s="821">
        <v>0.05</v>
      </c>
      <c r="S6" s="821">
        <v>0.05</v>
      </c>
      <c r="T6" s="821"/>
    </row>
    <row r="7" spans="2:20" ht="38.25">
      <c r="B7" s="270"/>
      <c r="C7" s="105" t="s">
        <v>634</v>
      </c>
      <c r="D7" s="270"/>
      <c r="E7" s="821"/>
      <c r="F7" s="821"/>
      <c r="G7" s="821">
        <v>1.2999999999999999E-2</v>
      </c>
      <c r="H7" s="821"/>
      <c r="I7" s="821"/>
      <c r="J7" s="821"/>
      <c r="K7" s="821"/>
      <c r="L7" s="821"/>
      <c r="M7" s="821"/>
      <c r="N7" s="821"/>
      <c r="O7" s="821"/>
      <c r="P7" s="821"/>
      <c r="Q7" s="821"/>
      <c r="R7" s="821"/>
      <c r="S7" s="821"/>
      <c r="T7" s="821"/>
    </row>
    <row r="8" spans="2:20" s="12" customFormat="1">
      <c r="B8" s="271"/>
      <c r="C8" s="269" t="s">
        <v>635</v>
      </c>
      <c r="D8" s="271"/>
      <c r="E8" s="818">
        <f>SUM(E5:E7)</f>
        <v>0</v>
      </c>
      <c r="F8" s="818">
        <f>SUM(F5:F7)</f>
        <v>0</v>
      </c>
      <c r="G8" s="818">
        <f>SUM(G5:G7)</f>
        <v>0.12</v>
      </c>
      <c r="H8" s="818">
        <f t="shared" ref="H8:S8" si="0">SUM(H5:H7)</f>
        <v>0.11</v>
      </c>
      <c r="I8" s="818">
        <f t="shared" si="0"/>
        <v>0.11</v>
      </c>
      <c r="J8" s="818">
        <f t="shared" si="0"/>
        <v>0.11</v>
      </c>
      <c r="K8" s="818">
        <f t="shared" si="0"/>
        <v>0.11</v>
      </c>
      <c r="L8" s="818">
        <f t="shared" si="0"/>
        <v>0.11</v>
      </c>
      <c r="M8" s="818">
        <f t="shared" si="0"/>
        <v>0.11</v>
      </c>
      <c r="N8" s="818">
        <f t="shared" si="0"/>
        <v>0.11</v>
      </c>
      <c r="O8" s="818">
        <f t="shared" si="0"/>
        <v>0.11</v>
      </c>
      <c r="P8" s="818">
        <f t="shared" si="0"/>
        <v>0.11</v>
      </c>
      <c r="Q8" s="818">
        <f t="shared" si="0"/>
        <v>0.11</v>
      </c>
      <c r="R8" s="818">
        <f t="shared" si="0"/>
        <v>0.11</v>
      </c>
      <c r="S8" s="818">
        <f t="shared" si="0"/>
        <v>0.11</v>
      </c>
      <c r="T8" s="818"/>
    </row>
    <row r="9" spans="2:20">
      <c r="B9" s="91"/>
      <c r="C9" s="15"/>
      <c r="D9" s="91"/>
      <c r="E9" s="15"/>
      <c r="F9" s="15"/>
      <c r="G9" s="15"/>
    </row>
    <row r="10" spans="2:20" s="13" customFormat="1" ht="38.25">
      <c r="B10" s="124">
        <v>2</v>
      </c>
      <c r="C10" s="944" t="s">
        <v>636</v>
      </c>
      <c r="D10" s="124" t="s">
        <v>257</v>
      </c>
      <c r="E10" s="749" t="s">
        <v>227</v>
      </c>
      <c r="F10" s="749" t="s">
        <v>147</v>
      </c>
      <c r="G10" s="749" t="s">
        <v>148</v>
      </c>
      <c r="H10" s="124" t="s">
        <v>149</v>
      </c>
      <c r="I10" s="124" t="s">
        <v>150</v>
      </c>
      <c r="J10" s="124" t="s">
        <v>151</v>
      </c>
      <c r="K10" s="124" t="s">
        <v>152</v>
      </c>
      <c r="L10" s="124" t="s">
        <v>153</v>
      </c>
      <c r="M10" s="124" t="s">
        <v>154</v>
      </c>
      <c r="N10" s="124" t="s">
        <v>155</v>
      </c>
      <c r="O10" s="124" t="s">
        <v>156</v>
      </c>
      <c r="P10" s="124" t="s">
        <v>157</v>
      </c>
      <c r="Q10" s="124" t="s">
        <v>158</v>
      </c>
      <c r="R10" s="124" t="s">
        <v>159</v>
      </c>
      <c r="S10" s="124" t="s">
        <v>160</v>
      </c>
      <c r="T10" s="124" t="s">
        <v>2150</v>
      </c>
    </row>
    <row r="11" spans="2:20">
      <c r="B11" s="270">
        <v>1</v>
      </c>
      <c r="C11" s="105" t="s">
        <v>632</v>
      </c>
      <c r="D11" s="270"/>
      <c r="E11" s="821"/>
      <c r="F11" s="821"/>
      <c r="G11" s="821">
        <v>0.06</v>
      </c>
      <c r="H11" s="821">
        <v>0.06</v>
      </c>
      <c r="I11" s="821">
        <v>0.06</v>
      </c>
      <c r="J11" s="821">
        <v>0.06</v>
      </c>
      <c r="K11" s="821">
        <v>0.06</v>
      </c>
      <c r="L11" s="821">
        <v>0.06</v>
      </c>
      <c r="M11" s="821">
        <v>0.06</v>
      </c>
      <c r="N11" s="821">
        <v>0.06</v>
      </c>
      <c r="O11" s="821">
        <v>0.06</v>
      </c>
      <c r="P11" s="821">
        <v>0.06</v>
      </c>
      <c r="Q11" s="821">
        <v>0.06</v>
      </c>
      <c r="R11" s="821">
        <v>0.06</v>
      </c>
      <c r="S11" s="821">
        <v>0.06</v>
      </c>
      <c r="T11" s="821"/>
    </row>
    <row r="12" spans="2:20">
      <c r="B12" s="270">
        <v>2</v>
      </c>
      <c r="C12" s="105" t="s">
        <v>633</v>
      </c>
      <c r="D12" s="270"/>
      <c r="E12" s="821"/>
      <c r="F12" s="821"/>
      <c r="G12" s="821">
        <v>0.05</v>
      </c>
      <c r="H12" s="821">
        <v>0.06</v>
      </c>
      <c r="I12" s="821">
        <v>0.06</v>
      </c>
      <c r="J12" s="821">
        <v>0.06</v>
      </c>
      <c r="K12" s="821">
        <v>0.06</v>
      </c>
      <c r="L12" s="821">
        <v>0.06</v>
      </c>
      <c r="M12" s="821">
        <v>0.06</v>
      </c>
      <c r="N12" s="821">
        <v>0.06</v>
      </c>
      <c r="O12" s="821">
        <v>0.06</v>
      </c>
      <c r="P12" s="821">
        <v>0.06</v>
      </c>
      <c r="Q12" s="821">
        <v>0.06</v>
      </c>
      <c r="R12" s="821">
        <v>0.06</v>
      </c>
      <c r="S12" s="821">
        <v>0.06</v>
      </c>
      <c r="T12" s="821"/>
    </row>
    <row r="13" spans="2:20" ht="38.25">
      <c r="B13" s="270">
        <v>3</v>
      </c>
      <c r="C13" s="105" t="s">
        <v>634</v>
      </c>
      <c r="D13" s="270"/>
      <c r="E13" s="821"/>
      <c r="F13" s="821"/>
      <c r="G13" s="821">
        <v>0.02</v>
      </c>
      <c r="H13" s="821">
        <v>0.01</v>
      </c>
      <c r="I13" s="821">
        <v>0.01</v>
      </c>
      <c r="J13" s="821">
        <v>0.01</v>
      </c>
      <c r="K13" s="821">
        <v>0.01</v>
      </c>
      <c r="L13" s="821">
        <v>0.01</v>
      </c>
      <c r="M13" s="821">
        <v>0.01</v>
      </c>
      <c r="N13" s="821">
        <v>0.01</v>
      </c>
      <c r="O13" s="821">
        <v>0.01</v>
      </c>
      <c r="P13" s="821">
        <v>0.01</v>
      </c>
      <c r="Q13" s="821">
        <v>0.01</v>
      </c>
      <c r="R13" s="821">
        <v>0.01</v>
      </c>
      <c r="S13" s="821">
        <v>0.01</v>
      </c>
      <c r="T13" s="821"/>
    </row>
    <row r="14" spans="2:20" s="12" customFormat="1" ht="21" customHeight="1">
      <c r="B14" s="271"/>
      <c r="C14" s="269" t="s">
        <v>635</v>
      </c>
      <c r="D14" s="271"/>
      <c r="E14" s="818">
        <f>SUM(E11:E13)</f>
        <v>0</v>
      </c>
      <c r="F14" s="818">
        <f>SUM(F11:F13)</f>
        <v>0</v>
      </c>
      <c r="G14" s="818">
        <f>SUM(G11:G13)</f>
        <v>0.13</v>
      </c>
      <c r="H14" s="818">
        <f t="shared" ref="H14:S14" si="1">SUM(H11:H13)</f>
        <v>0.13</v>
      </c>
      <c r="I14" s="818">
        <f>SUM(I11:I13)</f>
        <v>0.13</v>
      </c>
      <c r="J14" s="818">
        <f t="shared" si="1"/>
        <v>0.13</v>
      </c>
      <c r="K14" s="1000">
        <f t="shared" si="1"/>
        <v>0.13</v>
      </c>
      <c r="L14" s="818">
        <f>SUM(L11:L13)</f>
        <v>0.13</v>
      </c>
      <c r="M14" s="818">
        <f>SUM(M11:M13)</f>
        <v>0.13</v>
      </c>
      <c r="N14" s="818">
        <f t="shared" si="1"/>
        <v>0.13</v>
      </c>
      <c r="O14" s="818">
        <f t="shared" si="1"/>
        <v>0.13</v>
      </c>
      <c r="P14" s="818">
        <f t="shared" si="1"/>
        <v>0.13</v>
      </c>
      <c r="Q14" s="818">
        <f t="shared" si="1"/>
        <v>0.13</v>
      </c>
      <c r="R14" s="818">
        <f t="shared" si="1"/>
        <v>0.13</v>
      </c>
      <c r="S14" s="818">
        <f t="shared" si="1"/>
        <v>0.13</v>
      </c>
      <c r="T14" s="818"/>
    </row>
    <row r="15" spans="2:20">
      <c r="B15" s="91"/>
      <c r="C15" s="15"/>
      <c r="D15" s="91"/>
      <c r="E15" s="15"/>
      <c r="F15" s="15"/>
      <c r="G15" s="15"/>
    </row>
    <row r="16" spans="2:20" s="13" customFormat="1" ht="38.25">
      <c r="B16" s="124">
        <v>3</v>
      </c>
      <c r="C16" s="944" t="s">
        <v>637</v>
      </c>
      <c r="D16" s="124" t="s">
        <v>257</v>
      </c>
      <c r="E16" s="749" t="s">
        <v>227</v>
      </c>
      <c r="F16" s="749" t="s">
        <v>147</v>
      </c>
      <c r="G16" s="749" t="s">
        <v>148</v>
      </c>
      <c r="H16" s="124" t="s">
        <v>149</v>
      </c>
      <c r="I16" s="124" t="s">
        <v>150</v>
      </c>
      <c r="J16" s="124" t="s">
        <v>151</v>
      </c>
      <c r="K16" s="124" t="s">
        <v>152</v>
      </c>
      <c r="L16" s="124" t="s">
        <v>153</v>
      </c>
      <c r="M16" s="124" t="s">
        <v>154</v>
      </c>
      <c r="N16" s="124" t="s">
        <v>155</v>
      </c>
      <c r="O16" s="124" t="s">
        <v>156</v>
      </c>
      <c r="P16" s="124" t="s">
        <v>157</v>
      </c>
      <c r="Q16" s="124" t="s">
        <v>158</v>
      </c>
      <c r="R16" s="124" t="s">
        <v>159</v>
      </c>
      <c r="S16" s="124" t="s">
        <v>160</v>
      </c>
      <c r="T16" s="124" t="s">
        <v>2150</v>
      </c>
    </row>
    <row r="17" spans="2:20">
      <c r="B17" s="270"/>
      <c r="C17" s="105" t="s">
        <v>632</v>
      </c>
      <c r="D17" s="270"/>
      <c r="E17" s="1001"/>
      <c r="F17" s="1001"/>
      <c r="G17" s="1001"/>
      <c r="H17" s="1001">
        <v>5.0000000000000001E-3</v>
      </c>
      <c r="I17" s="1001">
        <v>5.0000000000000001E-3</v>
      </c>
      <c r="J17" s="1001">
        <v>5.0000000000000001E-3</v>
      </c>
      <c r="K17" s="1001">
        <v>5.0000000000000001E-3</v>
      </c>
      <c r="L17" s="1001">
        <v>5.0000000000000001E-3</v>
      </c>
      <c r="M17" s="1001">
        <v>5.0000000000000001E-3</v>
      </c>
      <c r="N17" s="1001">
        <v>5.0000000000000001E-3</v>
      </c>
      <c r="O17" s="1001">
        <v>5.0000000000000001E-3</v>
      </c>
      <c r="P17" s="1001">
        <v>5.0000000000000001E-3</v>
      </c>
      <c r="Q17" s="1001">
        <v>5.0000000000000001E-3</v>
      </c>
      <c r="R17" s="1001">
        <v>5.0000000000000001E-3</v>
      </c>
      <c r="S17" s="1001">
        <v>5.0000000000000001E-3</v>
      </c>
      <c r="T17" s="821"/>
    </row>
    <row r="18" spans="2:20">
      <c r="B18" s="270"/>
      <c r="C18" s="105" t="s">
        <v>633</v>
      </c>
      <c r="D18" s="270"/>
      <c r="E18" s="1001"/>
      <c r="F18" s="1001"/>
      <c r="G18" s="1001">
        <v>3.6999999999999998E-2</v>
      </c>
      <c r="H18" s="1001">
        <v>0.03</v>
      </c>
      <c r="I18" s="1001">
        <v>0.03</v>
      </c>
      <c r="J18" s="1001">
        <v>0.03</v>
      </c>
      <c r="K18" s="1001">
        <v>0.03</v>
      </c>
      <c r="L18" s="1001">
        <v>0.03</v>
      </c>
      <c r="M18" s="1001">
        <v>0.03</v>
      </c>
      <c r="N18" s="1001">
        <v>0.03</v>
      </c>
      <c r="O18" s="1001">
        <v>0.03</v>
      </c>
      <c r="P18" s="1001">
        <v>0.03</v>
      </c>
      <c r="Q18" s="1001">
        <v>0.03</v>
      </c>
      <c r="R18" s="1001">
        <v>0.03</v>
      </c>
      <c r="S18" s="1001">
        <v>0.03</v>
      </c>
      <c r="T18" s="821"/>
    </row>
    <row r="19" spans="2:20" ht="38.25">
      <c r="B19" s="270"/>
      <c r="C19" s="105" t="s">
        <v>634</v>
      </c>
      <c r="D19" s="270"/>
      <c r="E19" s="821"/>
      <c r="F19" s="821"/>
      <c r="G19" s="821"/>
      <c r="H19" s="821"/>
      <c r="I19" s="821"/>
      <c r="J19" s="821"/>
      <c r="K19" s="821"/>
      <c r="L19" s="821"/>
      <c r="M19" s="821"/>
      <c r="N19" s="821"/>
      <c r="O19" s="821"/>
      <c r="P19" s="821"/>
      <c r="Q19" s="821"/>
      <c r="R19" s="821"/>
      <c r="S19" s="821"/>
      <c r="T19" s="821"/>
    </row>
    <row r="20" spans="2:20">
      <c r="B20" s="271"/>
      <c r="C20" s="269" t="s">
        <v>635</v>
      </c>
      <c r="D20" s="271"/>
      <c r="E20" s="818"/>
      <c r="F20" s="818">
        <v>3.5000000000000003E-2</v>
      </c>
      <c r="G20" s="818">
        <v>3.6999999999999998E-2</v>
      </c>
      <c r="H20" s="818">
        <f>SUM(H17:H19)</f>
        <v>3.4999999999999996E-2</v>
      </c>
      <c r="I20" s="818">
        <f>SUM(I17:I19)</f>
        <v>3.4999999999999996E-2</v>
      </c>
      <c r="J20" s="818">
        <f>SUM(J17:J19)</f>
        <v>3.4999999999999996E-2</v>
      </c>
      <c r="K20" s="818">
        <f>SUM(K17:K19)</f>
        <v>3.4999999999999996E-2</v>
      </c>
      <c r="L20" s="818">
        <f>SUM(L17:L19)</f>
        <v>3.4999999999999996E-2</v>
      </c>
      <c r="M20" s="818">
        <f t="shared" ref="M20:S20" si="2">SUM(M17:M19)</f>
        <v>3.4999999999999996E-2</v>
      </c>
      <c r="N20" s="818">
        <f t="shared" si="2"/>
        <v>3.4999999999999996E-2</v>
      </c>
      <c r="O20" s="818">
        <f t="shared" si="2"/>
        <v>3.4999999999999996E-2</v>
      </c>
      <c r="P20" s="818">
        <f t="shared" si="2"/>
        <v>3.4999999999999996E-2</v>
      </c>
      <c r="Q20" s="818">
        <f>SUM(Q17:Q19)</f>
        <v>3.4999999999999996E-2</v>
      </c>
      <c r="R20" s="818">
        <f t="shared" si="2"/>
        <v>3.4999999999999996E-2</v>
      </c>
      <c r="S20" s="818">
        <f t="shared" si="2"/>
        <v>3.4999999999999996E-2</v>
      </c>
      <c r="T20" s="818"/>
    </row>
    <row r="21" spans="2:20">
      <c r="B21" s="93"/>
      <c r="C21" s="13"/>
      <c r="D21" s="93"/>
      <c r="E21" s="13"/>
      <c r="F21" s="13"/>
      <c r="G21" s="13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</row>
    <row r="22" spans="2:20">
      <c r="B22" s="92" t="s">
        <v>638</v>
      </c>
      <c r="C22" s="15"/>
      <c r="D22" s="91"/>
      <c r="E22" s="15"/>
      <c r="F22" s="15"/>
      <c r="G22" s="15"/>
      <c r="H22" s="15"/>
      <c r="I22" s="15"/>
    </row>
    <row r="23" spans="2:20" s="13" customFormat="1" ht="38.25">
      <c r="B23" s="124">
        <v>1</v>
      </c>
      <c r="C23" s="944" t="s">
        <v>639</v>
      </c>
      <c r="D23" s="124" t="s">
        <v>257</v>
      </c>
      <c r="E23" s="749" t="s">
        <v>227</v>
      </c>
      <c r="F23" s="749" t="s">
        <v>147</v>
      </c>
      <c r="G23" s="749" t="s">
        <v>148</v>
      </c>
      <c r="H23" s="124" t="s">
        <v>149</v>
      </c>
      <c r="I23" s="124" t="s">
        <v>150</v>
      </c>
      <c r="J23" s="124" t="s">
        <v>151</v>
      </c>
      <c r="K23" s="124" t="s">
        <v>152</v>
      </c>
      <c r="L23" s="124" t="s">
        <v>153</v>
      </c>
      <c r="M23" s="124" t="s">
        <v>154</v>
      </c>
      <c r="N23" s="124" t="s">
        <v>155</v>
      </c>
      <c r="O23" s="124" t="s">
        <v>156</v>
      </c>
      <c r="P23" s="124" t="s">
        <v>157</v>
      </c>
      <c r="Q23" s="124" t="s">
        <v>158</v>
      </c>
      <c r="R23" s="124" t="s">
        <v>159</v>
      </c>
      <c r="S23" s="124" t="s">
        <v>160</v>
      </c>
      <c r="T23" s="124" t="s">
        <v>2150</v>
      </c>
    </row>
    <row r="24" spans="2:20">
      <c r="B24" s="272"/>
      <c r="C24" s="821"/>
      <c r="D24" s="272"/>
      <c r="E24" s="821"/>
      <c r="F24" s="821"/>
      <c r="G24" s="821"/>
      <c r="H24" s="821"/>
      <c r="I24" s="821"/>
      <c r="J24" s="821"/>
      <c r="K24" s="821"/>
      <c r="L24" s="821"/>
      <c r="M24" s="821"/>
      <c r="N24" s="821"/>
      <c r="O24" s="821"/>
      <c r="P24" s="821"/>
      <c r="Q24" s="821"/>
      <c r="R24" s="821"/>
      <c r="S24" s="821"/>
      <c r="T24" s="821"/>
    </row>
    <row r="25" spans="2:20">
      <c r="B25" s="272"/>
      <c r="C25" s="821" t="s">
        <v>641</v>
      </c>
      <c r="D25" s="272"/>
      <c r="E25" s="821"/>
      <c r="F25" s="821"/>
      <c r="G25" s="821"/>
      <c r="H25" s="821">
        <v>0.03</v>
      </c>
      <c r="I25" s="821">
        <v>0.03</v>
      </c>
      <c r="J25" s="821">
        <v>0.03</v>
      </c>
      <c r="K25" s="821">
        <v>0.03</v>
      </c>
      <c r="L25" s="821">
        <v>0.03</v>
      </c>
      <c r="M25" s="821">
        <v>0.03</v>
      </c>
      <c r="N25" s="821">
        <v>0.03</v>
      </c>
      <c r="O25" s="821">
        <v>0.03</v>
      </c>
      <c r="P25" s="821">
        <v>0.03</v>
      </c>
      <c r="Q25" s="821">
        <v>0.03</v>
      </c>
      <c r="R25" s="821">
        <v>0.03</v>
      </c>
      <c r="S25" s="821">
        <v>0.03</v>
      </c>
      <c r="T25" s="821"/>
    </row>
    <row r="26" spans="2:20">
      <c r="B26" s="272"/>
      <c r="C26" s="821" t="s">
        <v>642</v>
      </c>
      <c r="D26" s="272"/>
      <c r="E26" s="821"/>
      <c r="F26" s="821"/>
      <c r="G26" s="821"/>
      <c r="H26" s="821">
        <v>0.03</v>
      </c>
      <c r="I26" s="821">
        <v>0.03</v>
      </c>
      <c r="J26" s="821">
        <v>0.03</v>
      </c>
      <c r="K26" s="821">
        <v>0.03</v>
      </c>
      <c r="L26" s="821">
        <v>0.03</v>
      </c>
      <c r="M26" s="821">
        <v>0.03</v>
      </c>
      <c r="N26" s="821">
        <v>0.03</v>
      </c>
      <c r="O26" s="821">
        <v>0.03</v>
      </c>
      <c r="P26" s="821">
        <v>0.03</v>
      </c>
      <c r="Q26" s="821">
        <v>0.03</v>
      </c>
      <c r="R26" s="821">
        <v>0.03</v>
      </c>
      <c r="S26" s="821">
        <v>0.03</v>
      </c>
      <c r="T26" s="821"/>
    </row>
    <row r="27" spans="2:20">
      <c r="B27" s="273"/>
      <c r="C27" s="818" t="s">
        <v>643</v>
      </c>
      <c r="D27" s="273"/>
      <c r="E27" s="818"/>
      <c r="F27" s="818"/>
      <c r="G27" s="818"/>
      <c r="H27" s="818">
        <f>SUM(H25:H26)</f>
        <v>0.06</v>
      </c>
      <c r="I27" s="818">
        <f t="shared" ref="I27:S27" si="3">SUM(I25:I26)</f>
        <v>0.06</v>
      </c>
      <c r="J27" s="818">
        <f t="shared" si="3"/>
        <v>0.06</v>
      </c>
      <c r="K27" s="818">
        <f t="shared" si="3"/>
        <v>0.06</v>
      </c>
      <c r="L27" s="818">
        <f t="shared" si="3"/>
        <v>0.06</v>
      </c>
      <c r="M27" s="818">
        <f t="shared" si="3"/>
        <v>0.06</v>
      </c>
      <c r="N27" s="818">
        <f t="shared" si="3"/>
        <v>0.06</v>
      </c>
      <c r="O27" s="818">
        <f t="shared" si="3"/>
        <v>0.06</v>
      </c>
      <c r="P27" s="818">
        <f t="shared" si="3"/>
        <v>0.06</v>
      </c>
      <c r="Q27" s="818">
        <f t="shared" si="3"/>
        <v>0.06</v>
      </c>
      <c r="R27" s="818">
        <f t="shared" si="3"/>
        <v>0.06</v>
      </c>
      <c r="S27" s="818">
        <f t="shared" si="3"/>
        <v>0.06</v>
      </c>
      <c r="T27" s="818"/>
    </row>
    <row r="28" spans="2:20">
      <c r="B28" s="274"/>
      <c r="C28" s="1002" t="s">
        <v>644</v>
      </c>
      <c r="D28" s="274"/>
      <c r="E28" s="1002"/>
      <c r="F28" s="1002"/>
      <c r="G28" s="1002"/>
      <c r="H28" s="1003">
        <f>1-H27</f>
        <v>0.94</v>
      </c>
      <c r="I28" s="1003">
        <f t="shared" ref="I28:S28" si="4">1-I27</f>
        <v>0.94</v>
      </c>
      <c r="J28" s="1003">
        <f t="shared" si="4"/>
        <v>0.94</v>
      </c>
      <c r="K28" s="1003">
        <f t="shared" si="4"/>
        <v>0.94</v>
      </c>
      <c r="L28" s="1003">
        <f t="shared" si="4"/>
        <v>0.94</v>
      </c>
      <c r="M28" s="1003">
        <f t="shared" si="4"/>
        <v>0.94</v>
      </c>
      <c r="N28" s="1003">
        <f t="shared" si="4"/>
        <v>0.94</v>
      </c>
      <c r="O28" s="1003">
        <f t="shared" si="4"/>
        <v>0.94</v>
      </c>
      <c r="P28" s="1003">
        <f t="shared" si="4"/>
        <v>0.94</v>
      </c>
      <c r="Q28" s="1003">
        <f t="shared" si="4"/>
        <v>0.94</v>
      </c>
      <c r="R28" s="1003">
        <f t="shared" si="4"/>
        <v>0.94</v>
      </c>
      <c r="S28" s="1003">
        <f t="shared" si="4"/>
        <v>0.94</v>
      </c>
      <c r="T28" s="818"/>
    </row>
    <row r="29" spans="2:20">
      <c r="B29" s="273"/>
      <c r="C29" s="819" t="s">
        <v>647</v>
      </c>
      <c r="D29" s="820"/>
      <c r="E29" s="818"/>
      <c r="F29" s="818"/>
      <c r="G29" s="818">
        <v>0.84</v>
      </c>
      <c r="H29" s="822">
        <v>0.89</v>
      </c>
      <c r="I29" s="822">
        <v>0.89</v>
      </c>
      <c r="J29" s="822">
        <v>0.89</v>
      </c>
      <c r="K29" s="822">
        <v>0.89</v>
      </c>
      <c r="L29" s="822">
        <v>0.89</v>
      </c>
      <c r="M29" s="822">
        <v>0.89</v>
      </c>
      <c r="N29" s="822">
        <v>0.89</v>
      </c>
      <c r="O29" s="822">
        <v>0.89</v>
      </c>
      <c r="P29" s="822">
        <v>0.89</v>
      </c>
      <c r="Q29" s="822">
        <v>0.89</v>
      </c>
      <c r="R29" s="822">
        <v>0.89</v>
      </c>
      <c r="S29" s="822">
        <v>0.89</v>
      </c>
      <c r="T29" s="818"/>
    </row>
    <row r="30" spans="2:20">
      <c r="B30" s="274"/>
      <c r="C30" s="819" t="s">
        <v>648</v>
      </c>
      <c r="D30" s="820"/>
      <c r="E30" s="1002"/>
      <c r="F30" s="1002"/>
      <c r="G30" s="1002">
        <v>0.05</v>
      </c>
      <c r="H30" s="822">
        <v>0.05</v>
      </c>
      <c r="I30" s="822">
        <v>0.05</v>
      </c>
      <c r="J30" s="822">
        <v>0.05</v>
      </c>
      <c r="K30" s="822">
        <v>0.05</v>
      </c>
      <c r="L30" s="822">
        <v>0.05</v>
      </c>
      <c r="M30" s="822">
        <v>0.05</v>
      </c>
      <c r="N30" s="822">
        <v>0.05</v>
      </c>
      <c r="O30" s="822">
        <v>0.05</v>
      </c>
      <c r="P30" s="822">
        <v>0.05</v>
      </c>
      <c r="Q30" s="822">
        <v>0.05</v>
      </c>
      <c r="R30" s="822">
        <v>0.05</v>
      </c>
      <c r="S30" s="822">
        <v>0.05</v>
      </c>
      <c r="T30" s="818"/>
    </row>
    <row r="32" spans="2:20" s="13" customFormat="1" ht="38.25">
      <c r="B32" s="124">
        <v>2</v>
      </c>
      <c r="C32" s="944" t="s">
        <v>645</v>
      </c>
      <c r="D32" s="124" t="s">
        <v>257</v>
      </c>
      <c r="E32" s="749" t="s">
        <v>227</v>
      </c>
      <c r="F32" s="749" t="s">
        <v>147</v>
      </c>
      <c r="G32" s="749" t="s">
        <v>148</v>
      </c>
      <c r="H32" s="124" t="s">
        <v>149</v>
      </c>
      <c r="I32" s="124" t="s">
        <v>150</v>
      </c>
      <c r="J32" s="124" t="s">
        <v>151</v>
      </c>
      <c r="K32" s="124" t="s">
        <v>152</v>
      </c>
      <c r="L32" s="124" t="s">
        <v>153</v>
      </c>
      <c r="M32" s="124" t="s">
        <v>154</v>
      </c>
      <c r="N32" s="124" t="s">
        <v>155</v>
      </c>
      <c r="O32" s="124" t="s">
        <v>156</v>
      </c>
      <c r="P32" s="124" t="s">
        <v>157</v>
      </c>
      <c r="Q32" s="124" t="s">
        <v>158</v>
      </c>
      <c r="R32" s="124" t="s">
        <v>159</v>
      </c>
      <c r="S32" s="124" t="s">
        <v>160</v>
      </c>
      <c r="T32" s="124" t="s">
        <v>2150</v>
      </c>
    </row>
    <row r="33" spans="2:20">
      <c r="B33" s="272"/>
      <c r="C33" s="821" t="s">
        <v>640</v>
      </c>
      <c r="D33" s="272"/>
      <c r="E33" s="821"/>
      <c r="F33" s="821"/>
      <c r="G33" s="821"/>
      <c r="H33" s="821">
        <v>0.01</v>
      </c>
      <c r="I33" s="821">
        <v>0.01</v>
      </c>
      <c r="J33" s="821">
        <v>0.01</v>
      </c>
      <c r="K33" s="821">
        <v>0.01</v>
      </c>
      <c r="L33" s="821">
        <v>0.01</v>
      </c>
      <c r="M33" s="821">
        <v>0.01</v>
      </c>
      <c r="N33" s="821">
        <v>0.01</v>
      </c>
      <c r="O33" s="821">
        <v>0.01</v>
      </c>
      <c r="P33" s="821">
        <v>0.01</v>
      </c>
      <c r="Q33" s="821">
        <v>0.01</v>
      </c>
      <c r="R33" s="821">
        <v>0.01</v>
      </c>
      <c r="S33" s="821">
        <v>0.01</v>
      </c>
      <c r="T33" s="821"/>
    </row>
    <row r="34" spans="2:20">
      <c r="B34" s="272"/>
      <c r="C34" s="821" t="s">
        <v>641</v>
      </c>
      <c r="D34" s="272"/>
      <c r="E34" s="821"/>
      <c r="F34" s="821"/>
      <c r="G34" s="821"/>
      <c r="H34" s="821">
        <v>0.01</v>
      </c>
      <c r="I34" s="821">
        <v>0.01</v>
      </c>
      <c r="J34" s="821">
        <v>0.01</v>
      </c>
      <c r="K34" s="821">
        <v>0.01</v>
      </c>
      <c r="L34" s="821">
        <v>0.01</v>
      </c>
      <c r="M34" s="821">
        <v>0.01</v>
      </c>
      <c r="N34" s="821">
        <v>0.01</v>
      </c>
      <c r="O34" s="821">
        <v>0.01</v>
      </c>
      <c r="P34" s="821">
        <v>0.01</v>
      </c>
      <c r="Q34" s="821">
        <v>0.01</v>
      </c>
      <c r="R34" s="821">
        <v>0.01</v>
      </c>
      <c r="S34" s="821">
        <v>0.01</v>
      </c>
      <c r="T34" s="821"/>
    </row>
    <row r="35" spans="2:20">
      <c r="B35" s="272"/>
      <c r="C35" s="821" t="s">
        <v>642</v>
      </c>
      <c r="D35" s="272"/>
      <c r="E35" s="821"/>
      <c r="F35" s="821"/>
      <c r="G35" s="821"/>
      <c r="H35" s="821">
        <v>0.01</v>
      </c>
      <c r="I35" s="821">
        <v>0.01</v>
      </c>
      <c r="J35" s="821">
        <v>0.01</v>
      </c>
      <c r="K35" s="821">
        <v>0.01</v>
      </c>
      <c r="L35" s="821">
        <v>0.01</v>
      </c>
      <c r="M35" s="821">
        <v>0.01</v>
      </c>
      <c r="N35" s="821">
        <v>0.01</v>
      </c>
      <c r="O35" s="821">
        <v>0.01</v>
      </c>
      <c r="P35" s="821">
        <v>0.01</v>
      </c>
      <c r="Q35" s="821">
        <v>0.01</v>
      </c>
      <c r="R35" s="821">
        <v>0.01</v>
      </c>
      <c r="S35" s="821">
        <v>0.01</v>
      </c>
      <c r="T35" s="821"/>
    </row>
    <row r="36" spans="2:20">
      <c r="B36" s="273"/>
      <c r="C36" s="818" t="s">
        <v>643</v>
      </c>
      <c r="D36" s="273"/>
      <c r="E36" s="818">
        <f t="shared" ref="E36:S36" si="5">SUM(E33:E35)</f>
        <v>0</v>
      </c>
      <c r="F36" s="818">
        <f t="shared" si="5"/>
        <v>0</v>
      </c>
      <c r="G36" s="818">
        <f t="shared" si="5"/>
        <v>0</v>
      </c>
      <c r="H36" s="818">
        <f t="shared" si="5"/>
        <v>0.03</v>
      </c>
      <c r="I36" s="818">
        <f t="shared" si="5"/>
        <v>0.03</v>
      </c>
      <c r="J36" s="818">
        <f t="shared" si="5"/>
        <v>0.03</v>
      </c>
      <c r="K36" s="818">
        <f t="shared" si="5"/>
        <v>0.03</v>
      </c>
      <c r="L36" s="818">
        <f t="shared" si="5"/>
        <v>0.03</v>
      </c>
      <c r="M36" s="818">
        <f t="shared" si="5"/>
        <v>0.03</v>
      </c>
      <c r="N36" s="818">
        <f t="shared" si="5"/>
        <v>0.03</v>
      </c>
      <c r="O36" s="818">
        <f t="shared" si="5"/>
        <v>0.03</v>
      </c>
      <c r="P36" s="818">
        <f t="shared" si="5"/>
        <v>0.03</v>
      </c>
      <c r="Q36" s="818">
        <f t="shared" si="5"/>
        <v>0.03</v>
      </c>
      <c r="R36" s="818">
        <f t="shared" si="5"/>
        <v>0.03</v>
      </c>
      <c r="S36" s="818">
        <f t="shared" si="5"/>
        <v>0.03</v>
      </c>
      <c r="T36" s="818"/>
    </row>
    <row r="37" spans="2:20">
      <c r="B37" s="274"/>
      <c r="C37" s="1002" t="s">
        <v>644</v>
      </c>
      <c r="D37" s="274"/>
      <c r="E37" s="1002"/>
      <c r="F37" s="1002"/>
      <c r="G37" s="1002"/>
      <c r="H37" s="1003">
        <f t="shared" ref="H37:S37" si="6">1-H36</f>
        <v>0.97</v>
      </c>
      <c r="I37" s="1003">
        <f t="shared" si="6"/>
        <v>0.97</v>
      </c>
      <c r="J37" s="1003">
        <f t="shared" si="6"/>
        <v>0.97</v>
      </c>
      <c r="K37" s="1003">
        <f t="shared" si="6"/>
        <v>0.97</v>
      </c>
      <c r="L37" s="1003">
        <f t="shared" si="6"/>
        <v>0.97</v>
      </c>
      <c r="M37" s="1003">
        <f t="shared" si="6"/>
        <v>0.97</v>
      </c>
      <c r="N37" s="1003">
        <f t="shared" si="6"/>
        <v>0.97</v>
      </c>
      <c r="O37" s="1003">
        <f t="shared" si="6"/>
        <v>0.97</v>
      </c>
      <c r="P37" s="1003">
        <f t="shared" si="6"/>
        <v>0.97</v>
      </c>
      <c r="Q37" s="1003">
        <f t="shared" si="6"/>
        <v>0.97</v>
      </c>
      <c r="R37" s="1003">
        <f t="shared" si="6"/>
        <v>0.97</v>
      </c>
      <c r="S37" s="1003">
        <f t="shared" si="6"/>
        <v>0.97</v>
      </c>
      <c r="T37" s="818"/>
    </row>
    <row r="39" spans="2:20" s="13" customFormat="1" ht="38.25">
      <c r="B39" s="124">
        <v>3</v>
      </c>
      <c r="C39" s="944" t="s">
        <v>646</v>
      </c>
      <c r="D39" s="124" t="s">
        <v>257</v>
      </c>
      <c r="E39" s="749" t="s">
        <v>227</v>
      </c>
      <c r="F39" s="749" t="s">
        <v>147</v>
      </c>
      <c r="G39" s="749" t="s">
        <v>148</v>
      </c>
      <c r="H39" s="124" t="s">
        <v>149</v>
      </c>
      <c r="I39" s="124" t="s">
        <v>150</v>
      </c>
      <c r="J39" s="124" t="s">
        <v>151</v>
      </c>
      <c r="K39" s="124" t="s">
        <v>152</v>
      </c>
      <c r="L39" s="124" t="s">
        <v>153</v>
      </c>
      <c r="M39" s="124" t="s">
        <v>154</v>
      </c>
      <c r="N39" s="124" t="s">
        <v>155</v>
      </c>
      <c r="O39" s="124" t="s">
        <v>156</v>
      </c>
      <c r="P39" s="124" t="s">
        <v>157</v>
      </c>
      <c r="Q39" s="124" t="s">
        <v>158</v>
      </c>
      <c r="R39" s="124" t="s">
        <v>159</v>
      </c>
      <c r="S39" s="124" t="s">
        <v>160</v>
      </c>
      <c r="T39" s="124" t="s">
        <v>2150</v>
      </c>
    </row>
    <row r="40" spans="2:20">
      <c r="B40" s="272"/>
      <c r="C40" s="821" t="s">
        <v>640</v>
      </c>
      <c r="D40" s="272"/>
      <c r="E40" s="821"/>
      <c r="F40" s="821"/>
      <c r="G40" s="821"/>
      <c r="H40" s="821"/>
      <c r="I40" s="821"/>
      <c r="J40" s="821"/>
      <c r="K40" s="821"/>
      <c r="L40" s="821"/>
      <c r="M40" s="821"/>
      <c r="N40" s="821"/>
      <c r="O40" s="821"/>
      <c r="P40" s="821"/>
      <c r="Q40" s="821"/>
      <c r="R40" s="821"/>
      <c r="S40" s="821"/>
      <c r="T40" s="821"/>
    </row>
    <row r="41" spans="2:20">
      <c r="B41" s="272"/>
      <c r="C41" s="821" t="s">
        <v>641</v>
      </c>
      <c r="D41" s="272"/>
      <c r="E41" s="821"/>
      <c r="F41" s="821"/>
      <c r="G41" s="821">
        <v>0.05</v>
      </c>
      <c r="H41" s="821">
        <v>0.05</v>
      </c>
      <c r="I41" s="821">
        <v>0.05</v>
      </c>
      <c r="J41" s="821">
        <v>0.05</v>
      </c>
      <c r="K41" s="821">
        <v>0.05</v>
      </c>
      <c r="L41" s="821">
        <v>0.05</v>
      </c>
      <c r="M41" s="821">
        <v>0.05</v>
      </c>
      <c r="N41" s="821">
        <v>0.05</v>
      </c>
      <c r="O41" s="821">
        <v>0.05</v>
      </c>
      <c r="P41" s="821">
        <v>0.05</v>
      </c>
      <c r="Q41" s="821">
        <v>0.05</v>
      </c>
      <c r="R41" s="821">
        <v>0.05</v>
      </c>
      <c r="S41" s="821">
        <v>0.05</v>
      </c>
      <c r="T41" s="821"/>
    </row>
    <row r="42" spans="2:20">
      <c r="B42" s="272"/>
      <c r="C42" s="821" t="s">
        <v>642</v>
      </c>
      <c r="D42" s="272"/>
      <c r="E42" s="821"/>
      <c r="F42" s="821"/>
      <c r="G42" s="821">
        <v>0.06</v>
      </c>
      <c r="H42" s="821">
        <v>0.05</v>
      </c>
      <c r="I42" s="821">
        <v>0.05</v>
      </c>
      <c r="J42" s="821">
        <v>0.05</v>
      </c>
      <c r="K42" s="821">
        <v>0.05</v>
      </c>
      <c r="L42" s="821">
        <v>0.05</v>
      </c>
      <c r="M42" s="821">
        <v>0.05</v>
      </c>
      <c r="N42" s="821">
        <v>0.05</v>
      </c>
      <c r="O42" s="821">
        <v>0.05</v>
      </c>
      <c r="P42" s="821">
        <v>0.05</v>
      </c>
      <c r="Q42" s="821">
        <v>0.05</v>
      </c>
      <c r="R42" s="821">
        <v>0.05</v>
      </c>
      <c r="S42" s="821">
        <v>0.05</v>
      </c>
      <c r="T42" s="821"/>
    </row>
    <row r="43" spans="2:20">
      <c r="B43" s="273"/>
      <c r="C43" s="818" t="s">
        <v>643</v>
      </c>
      <c r="D43" s="273"/>
      <c r="E43" s="818">
        <f>SUM(E40:E42)</f>
        <v>0</v>
      </c>
      <c r="F43" s="818">
        <f>SUM(F40:F42)</f>
        <v>0</v>
      </c>
      <c r="G43" s="818">
        <f>SUM(G40:G42)</f>
        <v>0.11</v>
      </c>
      <c r="H43" s="818">
        <f>SUM(H40:H42)</f>
        <v>0.1</v>
      </c>
      <c r="I43" s="818">
        <f t="shared" ref="I43:S43" si="7">SUM(I40:I42)</f>
        <v>0.1</v>
      </c>
      <c r="J43" s="818">
        <f t="shared" si="7"/>
        <v>0.1</v>
      </c>
      <c r="K43" s="818">
        <f t="shared" si="7"/>
        <v>0.1</v>
      </c>
      <c r="L43" s="818">
        <f t="shared" si="7"/>
        <v>0.1</v>
      </c>
      <c r="M43" s="818">
        <f t="shared" si="7"/>
        <v>0.1</v>
      </c>
      <c r="N43" s="818">
        <f t="shared" si="7"/>
        <v>0.1</v>
      </c>
      <c r="O43" s="818">
        <f t="shared" si="7"/>
        <v>0.1</v>
      </c>
      <c r="P43" s="818">
        <f t="shared" si="7"/>
        <v>0.1</v>
      </c>
      <c r="Q43" s="818">
        <f t="shared" si="7"/>
        <v>0.1</v>
      </c>
      <c r="R43" s="818">
        <f t="shared" si="7"/>
        <v>0.1</v>
      </c>
      <c r="S43" s="818">
        <f t="shared" si="7"/>
        <v>0.1</v>
      </c>
      <c r="T43" s="818"/>
    </row>
    <row r="44" spans="2:20">
      <c r="B44" s="273"/>
      <c r="C44" s="819" t="s">
        <v>647</v>
      </c>
      <c r="D44" s="820"/>
      <c r="E44" s="818"/>
      <c r="F44" s="818"/>
      <c r="G44" s="818">
        <v>0.84</v>
      </c>
      <c r="H44" s="822">
        <v>0.85</v>
      </c>
      <c r="I44" s="822">
        <v>0.85</v>
      </c>
      <c r="J44" s="822">
        <v>0.85</v>
      </c>
      <c r="K44" s="822">
        <v>0.85</v>
      </c>
      <c r="L44" s="822">
        <v>0.85</v>
      </c>
      <c r="M44" s="822">
        <v>0.85</v>
      </c>
      <c r="N44" s="822">
        <v>0.85</v>
      </c>
      <c r="O44" s="822">
        <v>0.85</v>
      </c>
      <c r="P44" s="822">
        <v>0.85</v>
      </c>
      <c r="Q44" s="822">
        <v>0.85</v>
      </c>
      <c r="R44" s="822">
        <v>0.85</v>
      </c>
      <c r="S44" s="822">
        <v>0.85</v>
      </c>
      <c r="T44" s="818"/>
    </row>
    <row r="45" spans="2:20">
      <c r="B45" s="274"/>
      <c r="C45" s="819" t="s">
        <v>648</v>
      </c>
      <c r="D45" s="820"/>
      <c r="E45" s="1002"/>
      <c r="F45" s="1002"/>
      <c r="G45" s="1002">
        <v>0.05</v>
      </c>
      <c r="H45" s="822">
        <v>0.05</v>
      </c>
      <c r="I45" s="822">
        <v>0.05</v>
      </c>
      <c r="J45" s="822">
        <v>0.05</v>
      </c>
      <c r="K45" s="822">
        <v>0.05</v>
      </c>
      <c r="L45" s="822">
        <v>0.05</v>
      </c>
      <c r="M45" s="822">
        <v>0.05</v>
      </c>
      <c r="N45" s="822">
        <v>0.05</v>
      </c>
      <c r="O45" s="822">
        <v>0.05</v>
      </c>
      <c r="P45" s="822">
        <v>0.05</v>
      </c>
      <c r="Q45" s="822">
        <v>0.05</v>
      </c>
      <c r="R45" s="822">
        <v>0.05</v>
      </c>
      <c r="S45" s="822">
        <v>0.05</v>
      </c>
      <c r="T45" s="818"/>
    </row>
    <row r="47" spans="2:20" s="13" customFormat="1" ht="38.25">
      <c r="B47" s="124">
        <v>4</v>
      </c>
      <c r="C47" s="944" t="s">
        <v>649</v>
      </c>
      <c r="D47" s="124" t="s">
        <v>257</v>
      </c>
      <c r="E47" s="749" t="s">
        <v>227</v>
      </c>
      <c r="F47" s="749" t="s">
        <v>147</v>
      </c>
      <c r="G47" s="749" t="s">
        <v>148</v>
      </c>
      <c r="H47" s="124" t="s">
        <v>149</v>
      </c>
      <c r="I47" s="124" t="s">
        <v>150</v>
      </c>
      <c r="J47" s="124" t="s">
        <v>151</v>
      </c>
      <c r="K47" s="124" t="s">
        <v>152</v>
      </c>
      <c r="L47" s="124" t="s">
        <v>153</v>
      </c>
      <c r="M47" s="124" t="s">
        <v>154</v>
      </c>
      <c r="N47" s="124" t="s">
        <v>155</v>
      </c>
      <c r="O47" s="124" t="s">
        <v>156</v>
      </c>
      <c r="P47" s="124" t="s">
        <v>157</v>
      </c>
      <c r="Q47" s="124" t="s">
        <v>158</v>
      </c>
      <c r="R47" s="124" t="s">
        <v>159</v>
      </c>
      <c r="S47" s="124" t="s">
        <v>160</v>
      </c>
      <c r="T47" s="124" t="s">
        <v>2150</v>
      </c>
    </row>
    <row r="48" spans="2:20">
      <c r="B48" s="272"/>
      <c r="C48" s="821" t="s">
        <v>640</v>
      </c>
      <c r="D48" s="272"/>
      <c r="E48" s="821"/>
      <c r="F48" s="821"/>
      <c r="G48" s="821"/>
      <c r="H48" s="821"/>
      <c r="I48" s="821"/>
      <c r="J48" s="821"/>
      <c r="K48" s="821"/>
      <c r="L48" s="821"/>
      <c r="M48" s="821"/>
      <c r="N48" s="821"/>
      <c r="O48" s="821"/>
      <c r="P48" s="821"/>
      <c r="Q48" s="821"/>
      <c r="R48" s="821"/>
      <c r="S48" s="821"/>
      <c r="T48" s="821"/>
    </row>
    <row r="49" spans="2:20">
      <c r="B49" s="272"/>
      <c r="C49" s="821" t="s">
        <v>641</v>
      </c>
      <c r="D49" s="272"/>
      <c r="E49" s="821"/>
      <c r="F49" s="821"/>
      <c r="G49" s="821"/>
      <c r="H49" s="821"/>
      <c r="I49" s="821"/>
      <c r="J49" s="821"/>
      <c r="K49" s="821"/>
      <c r="L49" s="821"/>
      <c r="M49" s="821"/>
      <c r="N49" s="821"/>
      <c r="O49" s="821"/>
      <c r="P49" s="821"/>
      <c r="Q49" s="821"/>
      <c r="R49" s="821"/>
      <c r="S49" s="821"/>
      <c r="T49" s="821"/>
    </row>
    <row r="50" spans="2:20">
      <c r="B50" s="272"/>
      <c r="C50" s="821" t="s">
        <v>642</v>
      </c>
      <c r="D50" s="272"/>
      <c r="E50" s="821"/>
      <c r="F50" s="821"/>
      <c r="G50" s="821"/>
      <c r="H50" s="821"/>
      <c r="I50" s="821"/>
      <c r="J50" s="821"/>
      <c r="K50" s="821"/>
      <c r="L50" s="821"/>
      <c r="M50" s="821"/>
      <c r="N50" s="821"/>
      <c r="O50" s="821"/>
      <c r="P50" s="821"/>
      <c r="Q50" s="821"/>
      <c r="R50" s="821"/>
      <c r="S50" s="821"/>
      <c r="T50" s="821"/>
    </row>
    <row r="51" spans="2:20">
      <c r="B51" s="273"/>
      <c r="C51" s="818" t="s">
        <v>643</v>
      </c>
      <c r="D51" s="273"/>
      <c r="E51" s="818"/>
      <c r="F51" s="818"/>
      <c r="G51" s="818"/>
      <c r="H51" s="818"/>
      <c r="I51" s="818"/>
      <c r="J51" s="818"/>
      <c r="K51" s="818"/>
      <c r="L51" s="818"/>
      <c r="M51" s="818"/>
      <c r="N51" s="818"/>
      <c r="O51" s="818"/>
      <c r="P51" s="818"/>
      <c r="Q51" s="818"/>
      <c r="R51" s="818"/>
      <c r="S51" s="818"/>
      <c r="T51" s="818"/>
    </row>
    <row r="52" spans="2:20">
      <c r="B52" s="274"/>
      <c r="C52" s="1002" t="s">
        <v>644</v>
      </c>
      <c r="D52" s="274"/>
      <c r="E52" s="1002"/>
      <c r="F52" s="1002"/>
      <c r="G52" s="1002"/>
      <c r="H52" s="1003">
        <f>1-H51</f>
        <v>1</v>
      </c>
      <c r="I52" s="1003">
        <f t="shared" ref="I52:S52" si="8">1-I51</f>
        <v>1</v>
      </c>
      <c r="J52" s="1003">
        <f t="shared" si="8"/>
        <v>1</v>
      </c>
      <c r="K52" s="1003">
        <f t="shared" si="8"/>
        <v>1</v>
      </c>
      <c r="L52" s="1003">
        <f t="shared" si="8"/>
        <v>1</v>
      </c>
      <c r="M52" s="1003">
        <f t="shared" si="8"/>
        <v>1</v>
      </c>
      <c r="N52" s="1003">
        <f t="shared" si="8"/>
        <v>1</v>
      </c>
      <c r="O52" s="1003">
        <f t="shared" si="8"/>
        <v>1</v>
      </c>
      <c r="P52" s="1003">
        <f t="shared" si="8"/>
        <v>1</v>
      </c>
      <c r="Q52" s="1003">
        <f t="shared" si="8"/>
        <v>1</v>
      </c>
      <c r="R52" s="1003">
        <f t="shared" si="8"/>
        <v>1</v>
      </c>
      <c r="S52" s="1003">
        <f t="shared" si="8"/>
        <v>1</v>
      </c>
      <c r="T52" s="818"/>
    </row>
    <row r="54" spans="2:20" ht="18" customHeight="1">
      <c r="B54" s="92" t="s">
        <v>650</v>
      </c>
      <c r="H54" s="159"/>
      <c r="I54" s="159"/>
      <c r="J54" s="159"/>
      <c r="K54" s="159"/>
      <c r="L54" s="159"/>
      <c r="M54" s="12"/>
    </row>
    <row r="55" spans="2:20" s="6" customFormat="1">
      <c r="B55" s="6" t="s">
        <v>651</v>
      </c>
      <c r="D55" s="16"/>
    </row>
    <row r="56" spans="2:20" s="6" customFormat="1" ht="38.25">
      <c r="B56" s="197" t="s">
        <v>36</v>
      </c>
      <c r="C56" s="197" t="s">
        <v>524</v>
      </c>
      <c r="D56" s="124" t="s">
        <v>257</v>
      </c>
      <c r="E56" s="749" t="s">
        <v>227</v>
      </c>
      <c r="F56" s="749" t="s">
        <v>147</v>
      </c>
      <c r="G56" s="749" t="s">
        <v>148</v>
      </c>
      <c r="H56" s="124" t="s">
        <v>149</v>
      </c>
      <c r="I56" s="124" t="s">
        <v>150</v>
      </c>
      <c r="J56" s="124" t="s">
        <v>151</v>
      </c>
      <c r="K56" s="124" t="s">
        <v>152</v>
      </c>
      <c r="L56" s="124" t="s">
        <v>153</v>
      </c>
      <c r="M56" s="124" t="s">
        <v>154</v>
      </c>
      <c r="N56" s="124" t="s">
        <v>155</v>
      </c>
      <c r="O56" s="124" t="s">
        <v>156</v>
      </c>
      <c r="P56" s="124" t="s">
        <v>157</v>
      </c>
      <c r="Q56" s="124" t="s">
        <v>158</v>
      </c>
      <c r="R56" s="124" t="s">
        <v>159</v>
      </c>
      <c r="S56" s="124" t="s">
        <v>160</v>
      </c>
      <c r="T56" s="124" t="s">
        <v>2150</v>
      </c>
    </row>
    <row r="57" spans="2:20" s="6" customFormat="1">
      <c r="B57" s="137">
        <v>1</v>
      </c>
      <c r="C57" s="138" t="s">
        <v>530</v>
      </c>
      <c r="D57" s="137"/>
      <c r="E57" s="139"/>
      <c r="F57" s="139"/>
      <c r="G57" s="139">
        <v>0.54</v>
      </c>
      <c r="H57" s="139">
        <v>0.54</v>
      </c>
      <c r="I57" s="139">
        <v>0.54</v>
      </c>
      <c r="J57" s="139">
        <v>0.54</v>
      </c>
      <c r="K57" s="139">
        <v>0.54</v>
      </c>
      <c r="L57" s="139">
        <v>0.54</v>
      </c>
      <c r="M57" s="139">
        <v>0.54</v>
      </c>
      <c r="N57" s="139">
        <v>0.54</v>
      </c>
      <c r="O57" s="139">
        <v>0.54</v>
      </c>
      <c r="P57" s="139">
        <v>0.54</v>
      </c>
      <c r="Q57" s="139">
        <v>0.54</v>
      </c>
      <c r="R57" s="139">
        <v>0.54</v>
      </c>
      <c r="S57" s="139">
        <v>0.54</v>
      </c>
      <c r="T57" s="821"/>
    </row>
    <row r="58" spans="2:20" s="6" customFormat="1">
      <c r="B58" s="137">
        <v>2</v>
      </c>
      <c r="C58" s="138" t="s">
        <v>532</v>
      </c>
      <c r="D58" s="137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821"/>
    </row>
    <row r="59" spans="2:20" s="6" customFormat="1">
      <c r="B59" s="137">
        <v>3</v>
      </c>
      <c r="C59" s="138" t="s">
        <v>533</v>
      </c>
      <c r="D59" s="137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821"/>
    </row>
    <row r="60" spans="2:20" s="6" customFormat="1" ht="13.15" customHeight="1">
      <c r="B60" s="137">
        <v>4</v>
      </c>
      <c r="C60" s="138" t="s">
        <v>534</v>
      </c>
      <c r="D60" s="137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818"/>
    </row>
    <row r="61" spans="2:20" s="6" customFormat="1">
      <c r="B61" s="137">
        <v>5</v>
      </c>
      <c r="C61" s="138" t="s">
        <v>535</v>
      </c>
      <c r="D61" s="137"/>
      <c r="E61" s="139"/>
      <c r="F61" s="139"/>
      <c r="G61" s="139">
        <v>0.02</v>
      </c>
      <c r="H61" s="139">
        <v>0.02</v>
      </c>
      <c r="I61" s="139">
        <v>0.02</v>
      </c>
      <c r="J61" s="139">
        <v>0.02</v>
      </c>
      <c r="K61" s="139">
        <v>0.02</v>
      </c>
      <c r="L61" s="139">
        <v>0.02</v>
      </c>
      <c r="M61" s="139">
        <v>0.02</v>
      </c>
      <c r="N61" s="139">
        <v>0.02</v>
      </c>
      <c r="O61" s="139">
        <v>0.02</v>
      </c>
      <c r="P61" s="139">
        <v>0.02</v>
      </c>
      <c r="Q61" s="139">
        <v>0.02</v>
      </c>
      <c r="R61" s="139">
        <v>0.02</v>
      </c>
      <c r="S61" s="139">
        <v>0.02</v>
      </c>
      <c r="T61" s="818"/>
    </row>
    <row r="62" spans="2:20" s="6" customFormat="1">
      <c r="B62" s="137">
        <v>6</v>
      </c>
      <c r="C62" s="138" t="s">
        <v>536</v>
      </c>
      <c r="D62" s="137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818"/>
    </row>
    <row r="63" spans="2:20" s="6" customFormat="1">
      <c r="B63" s="137">
        <v>7</v>
      </c>
      <c r="C63" s="138" t="s">
        <v>537</v>
      </c>
      <c r="D63" s="137"/>
      <c r="E63" s="139"/>
      <c r="F63" s="139"/>
      <c r="G63" s="139">
        <v>0.02</v>
      </c>
      <c r="H63" s="139">
        <v>0.02</v>
      </c>
      <c r="I63" s="139">
        <v>0.02</v>
      </c>
      <c r="J63" s="139">
        <v>0.02</v>
      </c>
      <c r="K63" s="139">
        <v>0.02</v>
      </c>
      <c r="L63" s="139">
        <v>0.02</v>
      </c>
      <c r="M63" s="139">
        <v>0.02</v>
      </c>
      <c r="N63" s="139">
        <v>0.02</v>
      </c>
      <c r="O63" s="139">
        <v>0.02</v>
      </c>
      <c r="P63" s="139">
        <v>0.02</v>
      </c>
      <c r="Q63" s="139">
        <v>0.02</v>
      </c>
      <c r="R63" s="139">
        <v>0.02</v>
      </c>
      <c r="S63" s="139">
        <v>0.02</v>
      </c>
      <c r="T63" s="818"/>
    </row>
    <row r="64" spans="2:20" s="6" customFormat="1">
      <c r="B64" s="137">
        <v>8</v>
      </c>
      <c r="C64" s="138" t="s">
        <v>538</v>
      </c>
      <c r="D64" s="137"/>
      <c r="E64" s="139"/>
      <c r="F64" s="139"/>
      <c r="G64" s="139">
        <v>0.01</v>
      </c>
      <c r="H64" s="139">
        <v>0.01</v>
      </c>
      <c r="I64" s="139">
        <v>0.01</v>
      </c>
      <c r="J64" s="139">
        <v>0.01</v>
      </c>
      <c r="K64" s="139">
        <v>0.01</v>
      </c>
      <c r="L64" s="139">
        <v>0.01</v>
      </c>
      <c r="M64" s="139">
        <v>0.01</v>
      </c>
      <c r="N64" s="139">
        <v>0.01</v>
      </c>
      <c r="O64" s="139">
        <v>0.01</v>
      </c>
      <c r="P64" s="139">
        <v>0.01</v>
      </c>
      <c r="Q64" s="139">
        <v>0.01</v>
      </c>
      <c r="R64" s="139">
        <v>0.01</v>
      </c>
      <c r="S64" s="139">
        <v>0.01</v>
      </c>
      <c r="T64" s="818"/>
    </row>
    <row r="65" spans="2:20" s="6" customFormat="1">
      <c r="B65" s="137">
        <v>9</v>
      </c>
      <c r="C65" s="138" t="s">
        <v>539</v>
      </c>
      <c r="D65" s="137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818"/>
    </row>
    <row r="66" spans="2:20" s="6" customFormat="1">
      <c r="B66" s="137">
        <v>10</v>
      </c>
      <c r="C66" s="138" t="s">
        <v>540</v>
      </c>
      <c r="D66" s="137"/>
      <c r="E66" s="139"/>
      <c r="F66" s="139"/>
      <c r="G66" s="139">
        <v>0.28000000000000003</v>
      </c>
      <c r="H66" s="139">
        <v>0.28999999999999998</v>
      </c>
      <c r="I66" s="139">
        <v>0.28999999999999998</v>
      </c>
      <c r="J66" s="139">
        <v>0.28999999999999998</v>
      </c>
      <c r="K66" s="139">
        <v>0.28999999999999998</v>
      </c>
      <c r="L66" s="139">
        <v>0.28999999999999998</v>
      </c>
      <c r="M66" s="139">
        <v>0.28999999999999998</v>
      </c>
      <c r="N66" s="139">
        <v>0.28999999999999998</v>
      </c>
      <c r="O66" s="139">
        <v>0.28999999999999998</v>
      </c>
      <c r="P66" s="139">
        <v>0.28999999999999998</v>
      </c>
      <c r="Q66" s="139">
        <v>0.28999999999999998</v>
      </c>
      <c r="R66" s="139">
        <v>0.28999999999999998</v>
      </c>
      <c r="S66" s="139">
        <v>0.28999999999999998</v>
      </c>
      <c r="T66" s="818"/>
    </row>
    <row r="67" spans="2:20" s="6" customFormat="1">
      <c r="B67" s="137">
        <v>11</v>
      </c>
      <c r="C67" s="138" t="s">
        <v>541</v>
      </c>
      <c r="D67" s="137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818"/>
    </row>
    <row r="68" spans="2:20" s="6" customFormat="1">
      <c r="B68" s="137">
        <v>12</v>
      </c>
      <c r="C68" s="138" t="s">
        <v>542</v>
      </c>
      <c r="D68" s="137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818"/>
    </row>
    <row r="69" spans="2:20" s="6" customFormat="1">
      <c r="B69" s="137">
        <v>13</v>
      </c>
      <c r="C69" s="962" t="s">
        <v>543</v>
      </c>
      <c r="D69" s="275"/>
      <c r="E69" s="823"/>
      <c r="F69" s="823"/>
      <c r="G69" s="823"/>
      <c r="H69" s="823">
        <v>0</v>
      </c>
      <c r="I69" s="823">
        <v>0</v>
      </c>
      <c r="J69" s="823">
        <v>0</v>
      </c>
      <c r="K69" s="823">
        <v>0</v>
      </c>
      <c r="L69" s="823">
        <v>0</v>
      </c>
      <c r="M69" s="823">
        <v>0</v>
      </c>
      <c r="N69" s="823">
        <v>0</v>
      </c>
      <c r="O69" s="823">
        <v>0</v>
      </c>
      <c r="P69" s="823">
        <v>0</v>
      </c>
      <c r="Q69" s="823">
        <v>0</v>
      </c>
      <c r="R69" s="823">
        <v>0</v>
      </c>
      <c r="S69" s="823">
        <v>0</v>
      </c>
      <c r="T69" s="818"/>
    </row>
    <row r="70" spans="2:20" s="6" customFormat="1">
      <c r="B70" s="137">
        <v>14</v>
      </c>
      <c r="C70" s="138" t="s">
        <v>544</v>
      </c>
      <c r="D70" s="137"/>
      <c r="E70" s="139"/>
      <c r="F70" s="139"/>
      <c r="G70" s="139">
        <v>0.01</v>
      </c>
      <c r="H70" s="139">
        <v>0.01</v>
      </c>
      <c r="I70" s="139">
        <v>0.01</v>
      </c>
      <c r="J70" s="139">
        <v>0.01</v>
      </c>
      <c r="K70" s="139">
        <v>0.01</v>
      </c>
      <c r="L70" s="139">
        <v>0.01</v>
      </c>
      <c r="M70" s="139">
        <v>0.01</v>
      </c>
      <c r="N70" s="139">
        <v>0.01</v>
      </c>
      <c r="O70" s="139">
        <v>0.01</v>
      </c>
      <c r="P70" s="139">
        <v>0.01</v>
      </c>
      <c r="Q70" s="139">
        <v>0.01</v>
      </c>
      <c r="R70" s="139">
        <v>0.01</v>
      </c>
      <c r="S70" s="139">
        <v>0.01</v>
      </c>
      <c r="T70" s="818"/>
    </row>
    <row r="71" spans="2:20" s="6" customFormat="1">
      <c r="B71" s="137">
        <v>15</v>
      </c>
      <c r="C71" s="138" t="s">
        <v>175</v>
      </c>
      <c r="D71" s="137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818"/>
    </row>
    <row r="72" spans="2:20" s="6" customFormat="1">
      <c r="B72" s="173"/>
      <c r="C72" s="174" t="s">
        <v>480</v>
      </c>
      <c r="D72" s="173"/>
      <c r="E72" s="175">
        <f>SUM(E57:E70)</f>
        <v>0</v>
      </c>
      <c r="F72" s="175">
        <f>SUM(F57:F70)</f>
        <v>0</v>
      </c>
      <c r="G72" s="175">
        <f>SUM(G57:G70)</f>
        <v>0.88000000000000012</v>
      </c>
      <c r="H72" s="142">
        <f t="shared" ref="H72:S72" si="9">SUM(H57:H71)</f>
        <v>0.89000000000000012</v>
      </c>
      <c r="I72" s="142">
        <f t="shared" si="9"/>
        <v>0.89000000000000012</v>
      </c>
      <c r="J72" s="142">
        <f t="shared" si="9"/>
        <v>0.89000000000000012</v>
      </c>
      <c r="K72" s="142">
        <f t="shared" si="9"/>
        <v>0.89000000000000012</v>
      </c>
      <c r="L72" s="142">
        <f t="shared" si="9"/>
        <v>0.89000000000000012</v>
      </c>
      <c r="M72" s="142">
        <f t="shared" si="9"/>
        <v>0.89000000000000012</v>
      </c>
      <c r="N72" s="142">
        <f t="shared" si="9"/>
        <v>0.89000000000000012</v>
      </c>
      <c r="O72" s="142">
        <f t="shared" si="9"/>
        <v>0.89000000000000012</v>
      </c>
      <c r="P72" s="142">
        <f t="shared" si="9"/>
        <v>0.89000000000000012</v>
      </c>
      <c r="Q72" s="142">
        <f t="shared" si="9"/>
        <v>0.89000000000000012</v>
      </c>
      <c r="R72" s="142">
        <f t="shared" si="9"/>
        <v>0.89000000000000012</v>
      </c>
      <c r="S72" s="142">
        <f t="shared" si="9"/>
        <v>0.89000000000000012</v>
      </c>
      <c r="T72" s="142"/>
    </row>
    <row r="73" spans="2:20" s="6" customFormat="1" ht="15" customHeight="1">
      <c r="D73" s="16"/>
      <c r="H73" s="110">
        <f>100%-H72-H8</f>
        <v>-1.2490009027033011E-16</v>
      </c>
      <c r="I73" s="110">
        <f t="shared" ref="I73:S73" si="10">100%-I72-I8</f>
        <v>-1.2490009027033011E-16</v>
      </c>
      <c r="J73" s="110">
        <f t="shared" si="10"/>
        <v>-1.2490009027033011E-16</v>
      </c>
      <c r="K73" s="110">
        <f t="shared" si="10"/>
        <v>-1.2490009027033011E-16</v>
      </c>
      <c r="L73" s="110">
        <f t="shared" si="10"/>
        <v>-1.2490009027033011E-16</v>
      </c>
      <c r="M73" s="110">
        <f t="shared" si="10"/>
        <v>-1.2490009027033011E-16</v>
      </c>
      <c r="N73" s="110">
        <f t="shared" si="10"/>
        <v>-1.2490009027033011E-16</v>
      </c>
      <c r="O73" s="110">
        <f t="shared" si="10"/>
        <v>-1.2490009027033011E-16</v>
      </c>
      <c r="P73" s="110">
        <f t="shared" si="10"/>
        <v>-1.2490009027033011E-16</v>
      </c>
      <c r="Q73" s="110">
        <f t="shared" si="10"/>
        <v>-1.2490009027033011E-16</v>
      </c>
      <c r="R73" s="110">
        <f t="shared" si="10"/>
        <v>-1.2490009027033011E-16</v>
      </c>
      <c r="S73" s="110">
        <f t="shared" si="10"/>
        <v>-1.2490009027033011E-16</v>
      </c>
    </row>
    <row r="74" spans="2:20" s="6" customFormat="1">
      <c r="B74" s="6" t="s">
        <v>652</v>
      </c>
      <c r="D74" s="16"/>
    </row>
    <row r="75" spans="2:20" s="6" customFormat="1" ht="38.25">
      <c r="B75" s="197" t="s">
        <v>36</v>
      </c>
      <c r="C75" s="197" t="s">
        <v>524</v>
      </c>
      <c r="D75" s="124" t="s">
        <v>257</v>
      </c>
      <c r="E75" s="749" t="s">
        <v>227</v>
      </c>
      <c r="F75" s="749" t="s">
        <v>147</v>
      </c>
      <c r="G75" s="749" t="s">
        <v>148</v>
      </c>
      <c r="H75" s="124" t="s">
        <v>149</v>
      </c>
      <c r="I75" s="124" t="s">
        <v>150</v>
      </c>
      <c r="J75" s="124" t="s">
        <v>151</v>
      </c>
      <c r="K75" s="124" t="s">
        <v>152</v>
      </c>
      <c r="L75" s="124" t="s">
        <v>153</v>
      </c>
      <c r="M75" s="124" t="s">
        <v>154</v>
      </c>
      <c r="N75" s="124" t="s">
        <v>155</v>
      </c>
      <c r="O75" s="124" t="s">
        <v>156</v>
      </c>
      <c r="P75" s="124" t="s">
        <v>157</v>
      </c>
      <c r="Q75" s="124" t="s">
        <v>158</v>
      </c>
      <c r="R75" s="124" t="s">
        <v>159</v>
      </c>
      <c r="S75" s="124" t="s">
        <v>160</v>
      </c>
      <c r="T75" s="124" t="s">
        <v>2150</v>
      </c>
    </row>
    <row r="76" spans="2:20" s="6" customFormat="1">
      <c r="B76" s="137">
        <v>1</v>
      </c>
      <c r="C76" s="138" t="s">
        <v>530</v>
      </c>
      <c r="D76" s="137"/>
      <c r="E76" s="139"/>
      <c r="F76" s="139"/>
      <c r="G76" s="139">
        <v>0.51</v>
      </c>
      <c r="H76" s="139">
        <v>0.51</v>
      </c>
      <c r="I76" s="139">
        <v>0.51</v>
      </c>
      <c r="J76" s="139">
        <v>0.51</v>
      </c>
      <c r="K76" s="139">
        <v>0.51</v>
      </c>
      <c r="L76" s="139">
        <v>0.51</v>
      </c>
      <c r="M76" s="139">
        <v>0.51</v>
      </c>
      <c r="N76" s="139">
        <v>0.51</v>
      </c>
      <c r="O76" s="139">
        <v>0.51</v>
      </c>
      <c r="P76" s="139">
        <v>0.51</v>
      </c>
      <c r="Q76" s="139">
        <v>0.51</v>
      </c>
      <c r="R76" s="139">
        <v>0.51</v>
      </c>
      <c r="S76" s="139">
        <v>0.51</v>
      </c>
      <c r="T76" s="139"/>
    </row>
    <row r="77" spans="2:20" s="6" customFormat="1">
      <c r="B77" s="137">
        <v>2</v>
      </c>
      <c r="C77" s="138" t="s">
        <v>532</v>
      </c>
      <c r="D77" s="137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</row>
    <row r="78" spans="2:20" s="6" customFormat="1">
      <c r="B78" s="137">
        <v>3</v>
      </c>
      <c r="C78" s="138" t="s">
        <v>533</v>
      </c>
      <c r="D78" s="137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</row>
    <row r="79" spans="2:20" s="6" customFormat="1">
      <c r="B79" s="137">
        <v>4</v>
      </c>
      <c r="C79" s="138" t="s">
        <v>534</v>
      </c>
      <c r="D79" s="137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</row>
    <row r="80" spans="2:20" s="6" customFormat="1">
      <c r="B80" s="137">
        <v>5</v>
      </c>
      <c r="C80" s="138" t="s">
        <v>535</v>
      </c>
      <c r="D80" s="137"/>
      <c r="E80" s="139"/>
      <c r="F80" s="139"/>
      <c r="G80" s="139">
        <v>0.02</v>
      </c>
      <c r="H80" s="139">
        <v>0.02</v>
      </c>
      <c r="I80" s="139">
        <v>0.02</v>
      </c>
      <c r="J80" s="139">
        <v>0.02</v>
      </c>
      <c r="K80" s="139">
        <v>0.02</v>
      </c>
      <c r="L80" s="139">
        <v>0.02</v>
      </c>
      <c r="M80" s="139">
        <v>0.02</v>
      </c>
      <c r="N80" s="139">
        <v>0.02</v>
      </c>
      <c r="O80" s="139">
        <v>0.02</v>
      </c>
      <c r="P80" s="139">
        <v>0.02</v>
      </c>
      <c r="Q80" s="139">
        <v>0.02</v>
      </c>
      <c r="R80" s="139">
        <v>0.02</v>
      </c>
      <c r="S80" s="139">
        <v>0.02</v>
      </c>
      <c r="T80" s="139"/>
    </row>
    <row r="81" spans="2:20" s="6" customFormat="1" ht="13.9" customHeight="1">
      <c r="B81" s="137">
        <v>6</v>
      </c>
      <c r="C81" s="138" t="s">
        <v>536</v>
      </c>
      <c r="D81" s="137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</row>
    <row r="82" spans="2:20" s="6" customFormat="1">
      <c r="B82" s="137">
        <v>7</v>
      </c>
      <c r="C82" s="138" t="s">
        <v>537</v>
      </c>
      <c r="D82" s="137"/>
      <c r="E82" s="139"/>
      <c r="F82" s="139"/>
      <c r="G82" s="139">
        <v>0.01</v>
      </c>
      <c r="H82" s="139">
        <v>0.01</v>
      </c>
      <c r="I82" s="139">
        <v>0.01</v>
      </c>
      <c r="J82" s="139">
        <v>0.01</v>
      </c>
      <c r="K82" s="139">
        <v>0.01</v>
      </c>
      <c r="L82" s="139">
        <v>0.01</v>
      </c>
      <c r="M82" s="139">
        <v>0.01</v>
      </c>
      <c r="N82" s="139">
        <v>0.01</v>
      </c>
      <c r="O82" s="139">
        <v>0.01</v>
      </c>
      <c r="P82" s="139">
        <v>0.01</v>
      </c>
      <c r="Q82" s="139">
        <v>0.01</v>
      </c>
      <c r="R82" s="139">
        <v>0.01</v>
      </c>
      <c r="S82" s="139">
        <v>0.01</v>
      </c>
      <c r="T82" s="139"/>
    </row>
    <row r="83" spans="2:20" s="6" customFormat="1">
      <c r="B83" s="137">
        <v>8</v>
      </c>
      <c r="C83" s="138" t="s">
        <v>538</v>
      </c>
      <c r="D83" s="137"/>
      <c r="E83" s="139"/>
      <c r="F83" s="139"/>
      <c r="G83" s="139">
        <v>0.02</v>
      </c>
      <c r="H83" s="139">
        <v>0.02</v>
      </c>
      <c r="I83" s="139">
        <v>0.02</v>
      </c>
      <c r="J83" s="139">
        <v>0.02</v>
      </c>
      <c r="K83" s="139">
        <v>0.02</v>
      </c>
      <c r="L83" s="139">
        <v>0.02</v>
      </c>
      <c r="M83" s="139">
        <v>0.02</v>
      </c>
      <c r="N83" s="139">
        <v>0.02</v>
      </c>
      <c r="O83" s="139">
        <v>0.02</v>
      </c>
      <c r="P83" s="139">
        <v>0.02</v>
      </c>
      <c r="Q83" s="139">
        <v>0.02</v>
      </c>
      <c r="R83" s="139">
        <v>0.02</v>
      </c>
      <c r="S83" s="139">
        <v>0.02</v>
      </c>
      <c r="T83" s="139"/>
    </row>
    <row r="84" spans="2:20" s="6" customFormat="1">
      <c r="B84" s="137">
        <v>9</v>
      </c>
      <c r="C84" s="138" t="s">
        <v>539</v>
      </c>
      <c r="D84" s="137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</row>
    <row r="85" spans="2:20" s="6" customFormat="1">
      <c r="B85" s="137">
        <v>10</v>
      </c>
      <c r="C85" s="138" t="s">
        <v>540</v>
      </c>
      <c r="D85" s="137"/>
      <c r="E85" s="139"/>
      <c r="F85" s="139"/>
      <c r="G85" s="139">
        <v>0.28999999999999998</v>
      </c>
      <c r="H85" s="139">
        <v>0.3</v>
      </c>
      <c r="I85" s="139">
        <v>0.3</v>
      </c>
      <c r="J85" s="139">
        <v>0.3</v>
      </c>
      <c r="K85" s="139">
        <v>0.3</v>
      </c>
      <c r="L85" s="139">
        <v>0.3</v>
      </c>
      <c r="M85" s="139">
        <v>0.3</v>
      </c>
      <c r="N85" s="139">
        <v>0.3</v>
      </c>
      <c r="O85" s="139">
        <v>0.3</v>
      </c>
      <c r="P85" s="139">
        <v>0.3</v>
      </c>
      <c r="Q85" s="139">
        <v>0.3</v>
      </c>
      <c r="R85" s="139">
        <v>0.3</v>
      </c>
      <c r="S85" s="139">
        <v>0.3</v>
      </c>
      <c r="T85" s="139"/>
    </row>
    <row r="86" spans="2:20" s="6" customFormat="1">
      <c r="B86" s="137">
        <v>11</v>
      </c>
      <c r="C86" s="138" t="s">
        <v>541</v>
      </c>
      <c r="D86" s="137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</row>
    <row r="87" spans="2:20" s="6" customFormat="1">
      <c r="B87" s="137">
        <v>12</v>
      </c>
      <c r="C87" s="138" t="s">
        <v>542</v>
      </c>
      <c r="D87" s="137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</row>
    <row r="88" spans="2:20" s="6" customFormat="1">
      <c r="B88" s="137">
        <v>13</v>
      </c>
      <c r="C88" s="962" t="s">
        <v>543</v>
      </c>
      <c r="D88" s="275"/>
      <c r="E88" s="823"/>
      <c r="F88" s="823"/>
      <c r="G88" s="823"/>
      <c r="H88" s="823">
        <v>0</v>
      </c>
      <c r="I88" s="823">
        <v>0</v>
      </c>
      <c r="J88" s="823">
        <v>0</v>
      </c>
      <c r="K88" s="823">
        <v>0</v>
      </c>
      <c r="L88" s="823">
        <v>0</v>
      </c>
      <c r="M88" s="823">
        <v>0</v>
      </c>
      <c r="N88" s="823">
        <v>0</v>
      </c>
      <c r="O88" s="823">
        <v>0</v>
      </c>
      <c r="P88" s="823">
        <v>0</v>
      </c>
      <c r="Q88" s="823">
        <v>0</v>
      </c>
      <c r="R88" s="823">
        <v>0</v>
      </c>
      <c r="S88" s="823">
        <v>0</v>
      </c>
      <c r="T88" s="823"/>
    </row>
    <row r="89" spans="2:20" s="6" customFormat="1">
      <c r="B89" s="137">
        <v>14</v>
      </c>
      <c r="C89" s="138" t="s">
        <v>544</v>
      </c>
      <c r="D89" s="137"/>
      <c r="E89" s="139"/>
      <c r="F89" s="139"/>
      <c r="G89" s="139">
        <v>0.01</v>
      </c>
      <c r="H89" s="824">
        <v>0.01</v>
      </c>
      <c r="I89" s="824">
        <v>0.01</v>
      </c>
      <c r="J89" s="824">
        <v>0.01</v>
      </c>
      <c r="K89" s="824">
        <v>0.01</v>
      </c>
      <c r="L89" s="824">
        <v>0.01</v>
      </c>
      <c r="M89" s="824">
        <v>0.01</v>
      </c>
      <c r="N89" s="824">
        <v>0.01</v>
      </c>
      <c r="O89" s="824">
        <v>0.01</v>
      </c>
      <c r="P89" s="824">
        <v>0.01</v>
      </c>
      <c r="Q89" s="824">
        <v>0.01</v>
      </c>
      <c r="R89" s="824">
        <v>0.01</v>
      </c>
      <c r="S89" s="824">
        <v>0.01</v>
      </c>
      <c r="T89" s="824"/>
    </row>
    <row r="90" spans="2:20" s="6" customFormat="1">
      <c r="B90" s="137">
        <v>15</v>
      </c>
      <c r="C90" s="138" t="s">
        <v>175</v>
      </c>
      <c r="D90" s="137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</row>
    <row r="91" spans="2:20" s="6" customFormat="1">
      <c r="B91" s="173"/>
      <c r="C91" s="174" t="s">
        <v>480</v>
      </c>
      <c r="D91" s="173"/>
      <c r="E91" s="175">
        <f>SUM(E76:E89)</f>
        <v>0</v>
      </c>
      <c r="F91" s="175">
        <f>SUM(F76:F89)</f>
        <v>0</v>
      </c>
      <c r="G91" s="175">
        <f>SUM(G76:G89)</f>
        <v>0.8600000000000001</v>
      </c>
      <c r="H91" s="142">
        <f t="shared" ref="H91:S91" si="11">SUM(H76:H90)</f>
        <v>0.87000000000000011</v>
      </c>
      <c r="I91" s="142">
        <f t="shared" si="11"/>
        <v>0.87000000000000011</v>
      </c>
      <c r="J91" s="142">
        <f t="shared" si="11"/>
        <v>0.87000000000000011</v>
      </c>
      <c r="K91" s="142">
        <f t="shared" si="11"/>
        <v>0.87000000000000011</v>
      </c>
      <c r="L91" s="142">
        <f t="shared" si="11"/>
        <v>0.87000000000000011</v>
      </c>
      <c r="M91" s="142">
        <f t="shared" si="11"/>
        <v>0.87000000000000011</v>
      </c>
      <c r="N91" s="142">
        <f t="shared" si="11"/>
        <v>0.87000000000000011</v>
      </c>
      <c r="O91" s="142">
        <f t="shared" si="11"/>
        <v>0.87000000000000011</v>
      </c>
      <c r="P91" s="142">
        <f t="shared" si="11"/>
        <v>0.87000000000000011</v>
      </c>
      <c r="Q91" s="142">
        <f t="shared" si="11"/>
        <v>0.87000000000000011</v>
      </c>
      <c r="R91" s="142">
        <f t="shared" si="11"/>
        <v>0.87000000000000011</v>
      </c>
      <c r="S91" s="142">
        <f t="shared" si="11"/>
        <v>0.87000000000000011</v>
      </c>
      <c r="T91" s="142"/>
    </row>
    <row r="92" spans="2:20" s="6" customFormat="1">
      <c r="D92" s="16"/>
      <c r="H92" s="111">
        <f>100%-H91-H14</f>
        <v>0</v>
      </c>
      <c r="I92" s="111">
        <f t="shared" ref="I92:S92" si="12">100%-I91-I14</f>
        <v>0</v>
      </c>
      <c r="J92" s="111">
        <f t="shared" si="12"/>
        <v>0</v>
      </c>
      <c r="K92" s="111">
        <f t="shared" si="12"/>
        <v>0</v>
      </c>
      <c r="L92" s="111">
        <f t="shared" si="12"/>
        <v>0</v>
      </c>
      <c r="M92" s="111">
        <f t="shared" si="12"/>
        <v>0</v>
      </c>
      <c r="N92" s="111">
        <f t="shared" si="12"/>
        <v>0</v>
      </c>
      <c r="O92" s="111">
        <f t="shared" si="12"/>
        <v>0</v>
      </c>
      <c r="P92" s="111">
        <f t="shared" si="12"/>
        <v>0</v>
      </c>
      <c r="Q92" s="111">
        <f t="shared" si="12"/>
        <v>0</v>
      </c>
      <c r="R92" s="111">
        <f t="shared" si="12"/>
        <v>0</v>
      </c>
      <c r="S92" s="111">
        <f t="shared" si="12"/>
        <v>0</v>
      </c>
    </row>
    <row r="93" spans="2:20" s="6" customFormat="1">
      <c r="B93" s="6" t="s">
        <v>653</v>
      </c>
      <c r="D93" s="16"/>
      <c r="M93" s="166"/>
    </row>
    <row r="94" spans="2:20" s="6" customFormat="1" ht="38.25">
      <c r="B94" s="197" t="s">
        <v>36</v>
      </c>
      <c r="C94" s="197" t="s">
        <v>524</v>
      </c>
      <c r="D94" s="124" t="s">
        <v>257</v>
      </c>
      <c r="E94" s="749" t="s">
        <v>227</v>
      </c>
      <c r="F94" s="749" t="s">
        <v>147</v>
      </c>
      <c r="G94" s="749" t="s">
        <v>148</v>
      </c>
      <c r="H94" s="124" t="s">
        <v>149</v>
      </c>
      <c r="I94" s="124" t="s">
        <v>150</v>
      </c>
      <c r="J94" s="124" t="s">
        <v>151</v>
      </c>
      <c r="K94" s="124" t="s">
        <v>152</v>
      </c>
      <c r="L94" s="124" t="s">
        <v>153</v>
      </c>
      <c r="M94" s="124" t="s">
        <v>154</v>
      </c>
      <c r="N94" s="124" t="s">
        <v>155</v>
      </c>
      <c r="O94" s="124" t="s">
        <v>156</v>
      </c>
      <c r="P94" s="124" t="s">
        <v>157</v>
      </c>
      <c r="Q94" s="124" t="s">
        <v>158</v>
      </c>
      <c r="R94" s="124" t="s">
        <v>159</v>
      </c>
      <c r="S94" s="124" t="s">
        <v>160</v>
      </c>
      <c r="T94" s="124" t="s">
        <v>2150</v>
      </c>
    </row>
    <row r="95" spans="2:20" s="6" customFormat="1">
      <c r="B95" s="137">
        <v>1</v>
      </c>
      <c r="C95" s="138" t="s">
        <v>530</v>
      </c>
      <c r="D95" s="137"/>
      <c r="E95" s="139"/>
      <c r="F95" s="139"/>
      <c r="G95" s="139">
        <v>0.65</v>
      </c>
      <c r="H95" s="139">
        <v>0.75</v>
      </c>
      <c r="I95" s="139">
        <v>0.75</v>
      </c>
      <c r="J95" s="139">
        <v>0.75</v>
      </c>
      <c r="K95" s="139">
        <v>0.75</v>
      </c>
      <c r="L95" s="139">
        <v>0.75</v>
      </c>
      <c r="M95" s="139">
        <v>0.75</v>
      </c>
      <c r="N95" s="139">
        <v>0.75</v>
      </c>
      <c r="O95" s="139">
        <v>0.75</v>
      </c>
      <c r="P95" s="139">
        <v>0.75</v>
      </c>
      <c r="Q95" s="139">
        <v>0.75</v>
      </c>
      <c r="R95" s="139">
        <v>0.75</v>
      </c>
      <c r="S95" s="139">
        <v>0.75</v>
      </c>
      <c r="T95" s="139"/>
    </row>
    <row r="96" spans="2:20" s="6" customFormat="1">
      <c r="B96" s="137">
        <v>2</v>
      </c>
      <c r="C96" s="138" t="s">
        <v>532</v>
      </c>
      <c r="D96" s="137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</row>
    <row r="97" spans="2:20" s="6" customFormat="1">
      <c r="B97" s="137">
        <v>3</v>
      </c>
      <c r="C97" s="138" t="s">
        <v>533</v>
      </c>
      <c r="D97" s="137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</row>
    <row r="98" spans="2:20" s="6" customFormat="1">
      <c r="B98" s="137">
        <v>4</v>
      </c>
      <c r="C98" s="138" t="s">
        <v>534</v>
      </c>
      <c r="D98" s="137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</row>
    <row r="99" spans="2:20" s="6" customFormat="1">
      <c r="B99" s="137">
        <v>5</v>
      </c>
      <c r="C99" s="138" t="s">
        <v>535</v>
      </c>
      <c r="D99" s="137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</row>
    <row r="100" spans="2:20" s="6" customFormat="1">
      <c r="B100" s="137">
        <v>6</v>
      </c>
      <c r="C100" s="138" t="s">
        <v>536</v>
      </c>
      <c r="D100" s="137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</row>
    <row r="101" spans="2:20" s="6" customFormat="1">
      <c r="B101" s="137">
        <v>7</v>
      </c>
      <c r="C101" s="138" t="s">
        <v>537</v>
      </c>
      <c r="D101" s="137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</row>
    <row r="102" spans="2:20" s="6" customFormat="1">
      <c r="B102" s="137">
        <v>8</v>
      </c>
      <c r="C102" s="138" t="s">
        <v>538</v>
      </c>
      <c r="D102" s="137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</row>
    <row r="103" spans="2:20" s="6" customFormat="1">
      <c r="B103" s="137">
        <v>9</v>
      </c>
      <c r="C103" s="138" t="s">
        <v>539</v>
      </c>
      <c r="D103" s="137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</row>
    <row r="104" spans="2:20" s="6" customFormat="1">
      <c r="B104" s="137">
        <v>10</v>
      </c>
      <c r="C104" s="138" t="s">
        <v>540</v>
      </c>
      <c r="D104" s="137"/>
      <c r="E104" s="139"/>
      <c r="F104" s="139"/>
      <c r="G104" s="139">
        <v>0.28999999999999998</v>
      </c>
      <c r="H104" s="139">
        <v>0.19</v>
      </c>
      <c r="I104" s="139">
        <v>0.19</v>
      </c>
      <c r="J104" s="139">
        <v>0.19</v>
      </c>
      <c r="K104" s="139">
        <v>0.19</v>
      </c>
      <c r="L104" s="139">
        <v>0.19</v>
      </c>
      <c r="M104" s="139">
        <v>0.19</v>
      </c>
      <c r="N104" s="139">
        <v>0.19</v>
      </c>
      <c r="O104" s="139">
        <v>0.19</v>
      </c>
      <c r="P104" s="139">
        <v>0.19</v>
      </c>
      <c r="Q104" s="139">
        <v>0.19</v>
      </c>
      <c r="R104" s="139">
        <v>0.19</v>
      </c>
      <c r="S104" s="139">
        <v>0.19</v>
      </c>
      <c r="T104" s="139"/>
    </row>
    <row r="105" spans="2:20" s="6" customFormat="1">
      <c r="B105" s="137">
        <v>11</v>
      </c>
      <c r="C105" s="138" t="s">
        <v>541</v>
      </c>
      <c r="D105" s="137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</row>
    <row r="106" spans="2:20" s="6" customFormat="1">
      <c r="B106" s="137">
        <v>12</v>
      </c>
      <c r="C106" s="138" t="s">
        <v>542</v>
      </c>
      <c r="D106" s="137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</row>
    <row r="107" spans="2:20" s="6" customFormat="1">
      <c r="B107" s="137">
        <v>13</v>
      </c>
      <c r="C107" s="962" t="s">
        <v>543</v>
      </c>
      <c r="D107" s="275"/>
      <c r="E107" s="823"/>
      <c r="F107" s="823"/>
      <c r="G107" s="823"/>
      <c r="H107" s="823"/>
      <c r="I107" s="823"/>
      <c r="J107" s="823"/>
      <c r="K107" s="823"/>
      <c r="L107" s="823"/>
      <c r="M107" s="823"/>
      <c r="N107" s="823"/>
      <c r="O107" s="823"/>
      <c r="P107" s="823"/>
      <c r="Q107" s="823"/>
      <c r="R107" s="823"/>
      <c r="S107" s="823"/>
      <c r="T107" s="823"/>
    </row>
    <row r="108" spans="2:20" s="6" customFormat="1">
      <c r="B108" s="137">
        <v>14</v>
      </c>
      <c r="C108" s="138" t="s">
        <v>544</v>
      </c>
      <c r="D108" s="137"/>
      <c r="E108" s="960"/>
      <c r="F108" s="960"/>
      <c r="G108" s="139">
        <v>0.03</v>
      </c>
      <c r="H108" s="139">
        <v>2.5000000000000001E-2</v>
      </c>
      <c r="I108" s="139">
        <v>2.5000000000000001E-2</v>
      </c>
      <c r="J108" s="139">
        <v>2.5000000000000001E-2</v>
      </c>
      <c r="K108" s="139">
        <v>2.5000000000000001E-2</v>
      </c>
      <c r="L108" s="139">
        <v>2.5000000000000001E-2</v>
      </c>
      <c r="M108" s="139">
        <v>2.5000000000000001E-2</v>
      </c>
      <c r="N108" s="139">
        <v>2.5000000000000001E-2</v>
      </c>
      <c r="O108" s="139">
        <v>2.5000000000000001E-2</v>
      </c>
      <c r="P108" s="139">
        <v>2.5000000000000001E-2</v>
      </c>
      <c r="Q108" s="139">
        <v>2.5000000000000001E-2</v>
      </c>
      <c r="R108" s="139">
        <v>2.5000000000000001E-2</v>
      </c>
      <c r="S108" s="139">
        <v>2.5000000000000001E-2</v>
      </c>
      <c r="T108" s="824"/>
    </row>
    <row r="109" spans="2:20" s="6" customFormat="1">
      <c r="B109" s="137">
        <v>15</v>
      </c>
      <c r="C109" s="138" t="s">
        <v>175</v>
      </c>
      <c r="D109" s="137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</row>
    <row r="110" spans="2:20" s="6" customFormat="1">
      <c r="B110" s="173"/>
      <c r="C110" s="174" t="s">
        <v>480</v>
      </c>
      <c r="D110" s="173"/>
      <c r="E110" s="142">
        <f>SUM(E95:E108)</f>
        <v>0</v>
      </c>
      <c r="F110" s="142">
        <f>SUM(F95:F108)</f>
        <v>0</v>
      </c>
      <c r="G110" s="142">
        <v>0.95</v>
      </c>
      <c r="H110" s="142">
        <f t="shared" ref="H110:S110" si="13">SUM(H95:H109)</f>
        <v>0.96499999999999997</v>
      </c>
      <c r="I110" s="142">
        <f t="shared" si="13"/>
        <v>0.96499999999999997</v>
      </c>
      <c r="J110" s="142">
        <f t="shared" si="13"/>
        <v>0.96499999999999997</v>
      </c>
      <c r="K110" s="142">
        <f t="shared" si="13"/>
        <v>0.96499999999999997</v>
      </c>
      <c r="L110" s="142">
        <f t="shared" si="13"/>
        <v>0.96499999999999997</v>
      </c>
      <c r="M110" s="142">
        <f t="shared" si="13"/>
        <v>0.96499999999999997</v>
      </c>
      <c r="N110" s="142">
        <f t="shared" si="13"/>
        <v>0.96499999999999997</v>
      </c>
      <c r="O110" s="142">
        <f t="shared" si="13"/>
        <v>0.96499999999999997</v>
      </c>
      <c r="P110" s="142">
        <f t="shared" si="13"/>
        <v>0.96499999999999997</v>
      </c>
      <c r="Q110" s="142">
        <f t="shared" si="13"/>
        <v>0.96499999999999997</v>
      </c>
      <c r="R110" s="142">
        <f t="shared" si="13"/>
        <v>0.96499999999999997</v>
      </c>
      <c r="S110" s="142">
        <f t="shared" si="13"/>
        <v>0.96499999999999997</v>
      </c>
      <c r="T110" s="142"/>
    </row>
    <row r="111" spans="2:20" s="6" customFormat="1">
      <c r="D111" s="16"/>
      <c r="E111" s="10"/>
      <c r="F111" s="10"/>
      <c r="G111" s="10"/>
      <c r="H111" s="169">
        <f>1-H110-H20</f>
        <v>0</v>
      </c>
      <c r="I111" s="169">
        <f t="shared" ref="I111:S111" si="14">1-I110-I20</f>
        <v>0</v>
      </c>
      <c r="J111" s="169">
        <f t="shared" si="14"/>
        <v>0</v>
      </c>
      <c r="K111" s="169">
        <f t="shared" si="14"/>
        <v>0</v>
      </c>
      <c r="L111" s="169">
        <f t="shared" si="14"/>
        <v>0</v>
      </c>
      <c r="M111" s="169">
        <f t="shared" si="14"/>
        <v>0</v>
      </c>
      <c r="N111" s="169">
        <f t="shared" si="14"/>
        <v>0</v>
      </c>
      <c r="O111" s="169">
        <f t="shared" si="14"/>
        <v>0</v>
      </c>
      <c r="P111" s="169">
        <f t="shared" si="14"/>
        <v>0</v>
      </c>
      <c r="Q111" s="169">
        <f t="shared" si="14"/>
        <v>0</v>
      </c>
      <c r="R111" s="169">
        <f t="shared" si="14"/>
        <v>0</v>
      </c>
      <c r="S111" s="169">
        <f t="shared" si="14"/>
        <v>0</v>
      </c>
    </row>
    <row r="112" spans="2:20" s="6" customFormat="1" ht="28.15" customHeight="1">
      <c r="B112" s="549" t="s">
        <v>654</v>
      </c>
      <c r="D112" s="16"/>
    </row>
    <row r="113" spans="2:20" s="6" customFormat="1" ht="38.25">
      <c r="B113" s="197" t="s">
        <v>36</v>
      </c>
      <c r="C113" s="197" t="s">
        <v>655</v>
      </c>
      <c r="D113" s="124" t="s">
        <v>257</v>
      </c>
      <c r="E113" s="749" t="s">
        <v>227</v>
      </c>
      <c r="F113" s="749" t="s">
        <v>147</v>
      </c>
      <c r="G113" s="749" t="s">
        <v>148</v>
      </c>
      <c r="H113" s="124" t="s">
        <v>149</v>
      </c>
      <c r="I113" s="124" t="s">
        <v>150</v>
      </c>
      <c r="J113" s="124" t="s">
        <v>151</v>
      </c>
      <c r="K113" s="124" t="s">
        <v>152</v>
      </c>
      <c r="L113" s="124" t="s">
        <v>153</v>
      </c>
      <c r="M113" s="124" t="s">
        <v>154</v>
      </c>
      <c r="N113" s="124" t="s">
        <v>155</v>
      </c>
      <c r="O113" s="124" t="s">
        <v>156</v>
      </c>
      <c r="P113" s="124" t="s">
        <v>157</v>
      </c>
      <c r="Q113" s="124" t="s">
        <v>158</v>
      </c>
      <c r="R113" s="124" t="s">
        <v>159</v>
      </c>
      <c r="S113" s="124" t="s">
        <v>160</v>
      </c>
      <c r="T113" s="124" t="s">
        <v>2150</v>
      </c>
    </row>
    <row r="114" spans="2:20" s="6" customFormat="1">
      <c r="B114" s="137">
        <v>1</v>
      </c>
      <c r="C114" s="138" t="s">
        <v>530</v>
      </c>
      <c r="D114" s="137"/>
      <c r="E114" s="960"/>
      <c r="F114" s="960"/>
      <c r="G114" s="960"/>
      <c r="H114" s="825"/>
      <c r="I114" s="825"/>
      <c r="J114" s="825"/>
      <c r="K114" s="825"/>
      <c r="L114" s="825"/>
      <c r="M114" s="825"/>
      <c r="N114" s="825"/>
      <c r="O114" s="825"/>
      <c r="P114" s="825"/>
      <c r="Q114" s="825">
        <v>1</v>
      </c>
      <c r="R114" s="825">
        <v>1</v>
      </c>
      <c r="S114" s="825">
        <v>1</v>
      </c>
      <c r="T114" s="139"/>
    </row>
    <row r="115" spans="2:20" s="6" customFormat="1">
      <c r="B115" s="137">
        <v>2</v>
      </c>
      <c r="C115" s="138" t="s">
        <v>532</v>
      </c>
      <c r="D115" s="137"/>
      <c r="E115" s="960"/>
      <c r="F115" s="960"/>
      <c r="G115" s="960"/>
      <c r="H115" s="825"/>
      <c r="I115" s="825"/>
      <c r="J115" s="825"/>
      <c r="K115" s="825"/>
      <c r="L115" s="825"/>
      <c r="M115" s="825"/>
      <c r="N115" s="825"/>
      <c r="O115" s="825"/>
      <c r="P115" s="825"/>
      <c r="Q115" s="825"/>
      <c r="R115" s="825"/>
      <c r="S115" s="825"/>
      <c r="T115" s="139"/>
    </row>
    <row r="116" spans="2:20" s="6" customFormat="1">
      <c r="B116" s="137">
        <v>3</v>
      </c>
      <c r="C116" s="138" t="s">
        <v>533</v>
      </c>
      <c r="D116" s="137"/>
      <c r="E116" s="960"/>
      <c r="F116" s="960"/>
      <c r="G116" s="960"/>
      <c r="H116" s="825"/>
      <c r="I116" s="825"/>
      <c r="J116" s="825"/>
      <c r="K116" s="825"/>
      <c r="L116" s="825"/>
      <c r="M116" s="825"/>
      <c r="N116" s="825"/>
      <c r="O116" s="825"/>
      <c r="P116" s="825"/>
      <c r="Q116" s="825"/>
      <c r="R116" s="825"/>
      <c r="S116" s="825"/>
      <c r="T116" s="139"/>
    </row>
    <row r="117" spans="2:20" s="6" customFormat="1">
      <c r="B117" s="137">
        <v>4</v>
      </c>
      <c r="C117" s="138" t="s">
        <v>534</v>
      </c>
      <c r="D117" s="137"/>
      <c r="E117" s="960"/>
      <c r="F117" s="960"/>
      <c r="G117" s="960"/>
      <c r="H117" s="825"/>
      <c r="I117" s="825"/>
      <c r="J117" s="825"/>
      <c r="K117" s="825"/>
      <c r="L117" s="825"/>
      <c r="M117" s="825"/>
      <c r="N117" s="825"/>
      <c r="O117" s="825"/>
      <c r="P117" s="825"/>
      <c r="Q117" s="825"/>
      <c r="R117" s="825"/>
      <c r="S117" s="825"/>
      <c r="T117" s="139"/>
    </row>
    <row r="118" spans="2:20" s="6" customFormat="1">
      <c r="B118" s="137">
        <v>5</v>
      </c>
      <c r="C118" s="138" t="s">
        <v>535</v>
      </c>
      <c r="D118" s="137"/>
      <c r="E118" s="960"/>
      <c r="F118" s="960"/>
      <c r="G118" s="960"/>
      <c r="H118" s="825"/>
      <c r="I118" s="825"/>
      <c r="J118" s="825"/>
      <c r="K118" s="825"/>
      <c r="L118" s="825"/>
      <c r="M118" s="825"/>
      <c r="N118" s="825"/>
      <c r="O118" s="825"/>
      <c r="P118" s="825"/>
      <c r="Q118" s="825"/>
      <c r="R118" s="825"/>
      <c r="S118" s="825"/>
      <c r="T118" s="139"/>
    </row>
    <row r="119" spans="2:20" s="6" customFormat="1">
      <c r="B119" s="137">
        <v>6</v>
      </c>
      <c r="C119" s="138" t="s">
        <v>536</v>
      </c>
      <c r="D119" s="137"/>
      <c r="E119" s="960"/>
      <c r="F119" s="960"/>
      <c r="G119" s="960"/>
      <c r="H119" s="825"/>
      <c r="I119" s="825"/>
      <c r="J119" s="825"/>
      <c r="K119" s="825"/>
      <c r="L119" s="825"/>
      <c r="M119" s="825"/>
      <c r="N119" s="825"/>
      <c r="O119" s="825"/>
      <c r="P119" s="825"/>
      <c r="Q119" s="825"/>
      <c r="R119" s="825"/>
      <c r="S119" s="825"/>
      <c r="T119" s="139"/>
    </row>
    <row r="120" spans="2:20" s="6" customFormat="1">
      <c r="B120" s="137">
        <v>7</v>
      </c>
      <c r="C120" s="138" t="s">
        <v>537</v>
      </c>
      <c r="D120" s="137"/>
      <c r="E120" s="960"/>
      <c r="F120" s="960"/>
      <c r="G120" s="960"/>
      <c r="H120" s="825"/>
      <c r="I120" s="825"/>
      <c r="J120" s="825"/>
      <c r="K120" s="825"/>
      <c r="L120" s="825"/>
      <c r="M120" s="825"/>
      <c r="N120" s="825"/>
      <c r="O120" s="825"/>
      <c r="P120" s="825"/>
      <c r="Q120" s="825"/>
      <c r="R120" s="825"/>
      <c r="S120" s="825"/>
      <c r="T120" s="139"/>
    </row>
    <row r="121" spans="2:20" s="6" customFormat="1">
      <c r="B121" s="137">
        <v>8</v>
      </c>
      <c r="C121" s="138" t="s">
        <v>538</v>
      </c>
      <c r="D121" s="137"/>
      <c r="E121" s="960"/>
      <c r="F121" s="960"/>
      <c r="G121" s="960"/>
      <c r="H121" s="825"/>
      <c r="I121" s="825"/>
      <c r="J121" s="825"/>
      <c r="K121" s="825"/>
      <c r="L121" s="825"/>
      <c r="M121" s="825"/>
      <c r="N121" s="825"/>
      <c r="O121" s="825"/>
      <c r="P121" s="825"/>
      <c r="Q121" s="825"/>
      <c r="R121" s="825"/>
      <c r="S121" s="825"/>
      <c r="T121" s="139"/>
    </row>
    <row r="122" spans="2:20" s="6" customFormat="1">
      <c r="B122" s="137">
        <v>9</v>
      </c>
      <c r="C122" s="138" t="s">
        <v>539</v>
      </c>
      <c r="D122" s="137"/>
      <c r="E122" s="960"/>
      <c r="F122" s="960"/>
      <c r="G122" s="960"/>
      <c r="H122" s="825">
        <v>1</v>
      </c>
      <c r="I122" s="825">
        <v>1</v>
      </c>
      <c r="J122" s="825">
        <v>1</v>
      </c>
      <c r="K122" s="825">
        <v>1</v>
      </c>
      <c r="L122" s="825">
        <v>1</v>
      </c>
      <c r="M122" s="825">
        <v>1</v>
      </c>
      <c r="N122" s="825">
        <v>1</v>
      </c>
      <c r="O122" s="825">
        <v>1</v>
      </c>
      <c r="P122" s="825">
        <v>1</v>
      </c>
      <c r="Q122" s="825">
        <v>1</v>
      </c>
      <c r="R122" s="825">
        <v>1</v>
      </c>
      <c r="S122" s="825">
        <v>1</v>
      </c>
      <c r="T122" s="139"/>
    </row>
    <row r="123" spans="2:20" s="6" customFormat="1">
      <c r="B123" s="137">
        <v>10</v>
      </c>
      <c r="C123" s="138" t="s">
        <v>540</v>
      </c>
      <c r="D123" s="137"/>
      <c r="E123" s="960"/>
      <c r="F123" s="960"/>
      <c r="G123" s="960"/>
      <c r="H123" s="825">
        <v>1</v>
      </c>
      <c r="I123" s="825">
        <v>1</v>
      </c>
      <c r="J123" s="825">
        <v>1</v>
      </c>
      <c r="K123" s="825">
        <v>1</v>
      </c>
      <c r="L123" s="825">
        <v>1</v>
      </c>
      <c r="M123" s="825">
        <v>1</v>
      </c>
      <c r="N123" s="825">
        <v>1</v>
      </c>
      <c r="O123" s="825">
        <v>1</v>
      </c>
      <c r="P123" s="825">
        <v>1</v>
      </c>
      <c r="Q123" s="825">
        <v>1</v>
      </c>
      <c r="R123" s="825">
        <v>1</v>
      </c>
      <c r="S123" s="825">
        <v>1</v>
      </c>
      <c r="T123" s="139"/>
    </row>
    <row r="124" spans="2:20" s="6" customFormat="1">
      <c r="B124" s="137">
        <v>11</v>
      </c>
      <c r="C124" s="138" t="s">
        <v>541</v>
      </c>
      <c r="D124" s="137"/>
      <c r="E124" s="960"/>
      <c r="F124" s="960"/>
      <c r="G124" s="960"/>
      <c r="H124" s="825"/>
      <c r="I124" s="825"/>
      <c r="J124" s="825"/>
      <c r="K124" s="825"/>
      <c r="L124" s="825"/>
      <c r="M124" s="825"/>
      <c r="N124" s="825"/>
      <c r="O124" s="825"/>
      <c r="P124" s="825"/>
      <c r="Q124" s="825"/>
      <c r="R124" s="825"/>
      <c r="S124" s="825"/>
      <c r="T124" s="139"/>
    </row>
    <row r="125" spans="2:20" s="6" customFormat="1">
      <c r="B125" s="137">
        <v>12</v>
      </c>
      <c r="C125" s="138" t="s">
        <v>542</v>
      </c>
      <c r="D125" s="137"/>
      <c r="E125" s="960"/>
      <c r="F125" s="960"/>
      <c r="G125" s="960"/>
      <c r="H125" s="825"/>
      <c r="I125" s="825"/>
      <c r="J125" s="825"/>
      <c r="K125" s="825"/>
      <c r="L125" s="825"/>
      <c r="M125" s="825"/>
      <c r="N125" s="825"/>
      <c r="O125" s="825"/>
      <c r="P125" s="825"/>
      <c r="Q125" s="825"/>
      <c r="R125" s="825"/>
      <c r="S125" s="825"/>
      <c r="T125" s="139"/>
    </row>
    <row r="126" spans="2:20" s="6" customFormat="1">
      <c r="B126" s="137">
        <v>13</v>
      </c>
      <c r="C126" s="962" t="s">
        <v>543</v>
      </c>
      <c r="D126" s="275"/>
      <c r="E126" s="960"/>
      <c r="F126" s="960"/>
      <c r="G126" s="960"/>
      <c r="H126" s="825"/>
      <c r="I126" s="825"/>
      <c r="J126" s="825"/>
      <c r="K126" s="825"/>
      <c r="L126" s="825"/>
      <c r="M126" s="825"/>
      <c r="N126" s="825"/>
      <c r="O126" s="825"/>
      <c r="P126" s="825"/>
      <c r="Q126" s="825"/>
      <c r="R126" s="825"/>
      <c r="S126" s="825"/>
      <c r="T126" s="823"/>
    </row>
    <row r="127" spans="2:20">
      <c r="B127" s="137">
        <v>14</v>
      </c>
      <c r="C127" s="138" t="s">
        <v>544</v>
      </c>
      <c r="D127" s="137"/>
      <c r="E127" s="960"/>
      <c r="F127" s="960"/>
      <c r="G127" s="960"/>
      <c r="H127" s="825"/>
      <c r="I127" s="825"/>
      <c r="J127" s="825"/>
      <c r="K127" s="825"/>
      <c r="L127" s="825"/>
      <c r="M127" s="825"/>
      <c r="N127" s="825"/>
      <c r="O127" s="825"/>
      <c r="P127" s="825"/>
      <c r="Q127" s="825"/>
      <c r="R127" s="825"/>
      <c r="S127" s="825"/>
      <c r="T127" s="824"/>
    </row>
    <row r="128" spans="2:20">
      <c r="B128" s="137">
        <v>15</v>
      </c>
      <c r="C128" s="138" t="s">
        <v>175</v>
      </c>
      <c r="D128" s="137"/>
      <c r="E128" s="960"/>
      <c r="F128" s="960"/>
      <c r="G128" s="960"/>
      <c r="H128" s="825"/>
      <c r="I128" s="825"/>
      <c r="J128" s="825"/>
      <c r="K128" s="825"/>
      <c r="L128" s="825"/>
      <c r="M128" s="825"/>
      <c r="N128" s="825"/>
      <c r="O128" s="825"/>
      <c r="P128" s="825"/>
      <c r="Q128" s="825"/>
      <c r="R128" s="825"/>
      <c r="S128" s="825"/>
      <c r="T128" s="139"/>
    </row>
    <row r="129" spans="2:20" s="6" customFormat="1">
      <c r="B129" s="173"/>
      <c r="C129" s="174" t="s">
        <v>480</v>
      </c>
      <c r="D129" s="173"/>
      <c r="E129" s="175"/>
      <c r="F129" s="175"/>
      <c r="G129" s="175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</row>
    <row r="131" spans="2:20" s="6" customFormat="1" ht="20.45" customHeight="1">
      <c r="B131" s="92" t="s">
        <v>656</v>
      </c>
      <c r="D131" s="16"/>
    </row>
    <row r="132" spans="2:20" s="6" customFormat="1" ht="38.25">
      <c r="B132" s="197" t="s">
        <v>36</v>
      </c>
      <c r="C132" s="197" t="s">
        <v>655</v>
      </c>
      <c r="D132" s="124" t="s">
        <v>257</v>
      </c>
      <c r="E132" s="749" t="s">
        <v>227</v>
      </c>
      <c r="F132" s="749" t="s">
        <v>147</v>
      </c>
      <c r="G132" s="749" t="s">
        <v>148</v>
      </c>
      <c r="H132" s="124" t="s">
        <v>149</v>
      </c>
      <c r="I132" s="124" t="s">
        <v>150</v>
      </c>
      <c r="J132" s="124" t="s">
        <v>151</v>
      </c>
      <c r="K132" s="124" t="s">
        <v>152</v>
      </c>
      <c r="L132" s="124" t="s">
        <v>153</v>
      </c>
      <c r="M132" s="124" t="s">
        <v>154</v>
      </c>
      <c r="N132" s="124" t="s">
        <v>155</v>
      </c>
      <c r="O132" s="124" t="s">
        <v>156</v>
      </c>
      <c r="P132" s="124" t="s">
        <v>157</v>
      </c>
      <c r="Q132" s="124" t="s">
        <v>158</v>
      </c>
      <c r="R132" s="124" t="s">
        <v>159</v>
      </c>
      <c r="S132" s="124" t="s">
        <v>160</v>
      </c>
      <c r="T132" s="124" t="s">
        <v>2150</v>
      </c>
    </row>
    <row r="133" spans="2:20" s="6" customFormat="1">
      <c r="B133" s="137">
        <v>1</v>
      </c>
      <c r="C133" s="138" t="s">
        <v>530</v>
      </c>
      <c r="D133" s="137"/>
      <c r="E133" s="960"/>
      <c r="F133" s="960"/>
      <c r="G133" s="960"/>
      <c r="H133" s="825">
        <f>H$27</f>
        <v>0.06</v>
      </c>
      <c r="I133" s="825">
        <f t="shared" ref="I133:S135" si="15">I$27</f>
        <v>0.06</v>
      </c>
      <c r="J133" s="825">
        <f t="shared" si="15"/>
        <v>0.06</v>
      </c>
      <c r="K133" s="825">
        <f t="shared" si="15"/>
        <v>0.06</v>
      </c>
      <c r="L133" s="825">
        <f t="shared" si="15"/>
        <v>0.06</v>
      </c>
      <c r="M133" s="825">
        <f t="shared" si="15"/>
        <v>0.06</v>
      </c>
      <c r="N133" s="825">
        <f t="shared" si="15"/>
        <v>0.06</v>
      </c>
      <c r="O133" s="825">
        <f t="shared" si="15"/>
        <v>0.06</v>
      </c>
      <c r="P133" s="825">
        <f t="shared" si="15"/>
        <v>0.06</v>
      </c>
      <c r="Q133" s="825">
        <f t="shared" si="15"/>
        <v>0.06</v>
      </c>
      <c r="R133" s="825">
        <f t="shared" si="15"/>
        <v>0.06</v>
      </c>
      <c r="S133" s="825">
        <f t="shared" si="15"/>
        <v>0.06</v>
      </c>
      <c r="T133" s="139"/>
    </row>
    <row r="134" spans="2:20" s="6" customFormat="1">
      <c r="B134" s="137">
        <v>2</v>
      </c>
      <c r="C134" s="138" t="s">
        <v>532</v>
      </c>
      <c r="D134" s="137"/>
      <c r="E134" s="960"/>
      <c r="F134" s="960"/>
      <c r="G134" s="960"/>
      <c r="H134" s="825">
        <f>H$27</f>
        <v>0.06</v>
      </c>
      <c r="I134" s="825">
        <f t="shared" si="15"/>
        <v>0.06</v>
      </c>
      <c r="J134" s="825">
        <f t="shared" si="15"/>
        <v>0.06</v>
      </c>
      <c r="K134" s="825">
        <f t="shared" si="15"/>
        <v>0.06</v>
      </c>
      <c r="L134" s="825">
        <f t="shared" si="15"/>
        <v>0.06</v>
      </c>
      <c r="M134" s="825">
        <f t="shared" si="15"/>
        <v>0.06</v>
      </c>
      <c r="N134" s="825">
        <f t="shared" si="15"/>
        <v>0.06</v>
      </c>
      <c r="O134" s="825">
        <f t="shared" si="15"/>
        <v>0.06</v>
      </c>
      <c r="P134" s="825">
        <f t="shared" si="15"/>
        <v>0.06</v>
      </c>
      <c r="Q134" s="825">
        <f t="shared" si="15"/>
        <v>0.06</v>
      </c>
      <c r="R134" s="825">
        <f t="shared" si="15"/>
        <v>0.06</v>
      </c>
      <c r="S134" s="825">
        <f t="shared" si="15"/>
        <v>0.06</v>
      </c>
      <c r="T134" s="139"/>
    </row>
    <row r="135" spans="2:20" s="6" customFormat="1">
      <c r="B135" s="137">
        <v>3</v>
      </c>
      <c r="C135" s="138" t="s">
        <v>533</v>
      </c>
      <c r="D135" s="137"/>
      <c r="E135" s="960"/>
      <c r="F135" s="960"/>
      <c r="G135" s="960"/>
      <c r="H135" s="825">
        <f>H$27</f>
        <v>0.06</v>
      </c>
      <c r="I135" s="825">
        <f t="shared" si="15"/>
        <v>0.06</v>
      </c>
      <c r="J135" s="825">
        <f t="shared" si="15"/>
        <v>0.06</v>
      </c>
      <c r="K135" s="825">
        <f t="shared" si="15"/>
        <v>0.06</v>
      </c>
      <c r="L135" s="825">
        <f t="shared" si="15"/>
        <v>0.06</v>
      </c>
      <c r="M135" s="825">
        <f t="shared" si="15"/>
        <v>0.06</v>
      </c>
      <c r="N135" s="825">
        <f t="shared" si="15"/>
        <v>0.06</v>
      </c>
      <c r="O135" s="825">
        <f t="shared" si="15"/>
        <v>0.06</v>
      </c>
      <c r="P135" s="825">
        <f t="shared" si="15"/>
        <v>0.06</v>
      </c>
      <c r="Q135" s="825">
        <f t="shared" si="15"/>
        <v>0.06</v>
      </c>
      <c r="R135" s="825">
        <f t="shared" si="15"/>
        <v>0.06</v>
      </c>
      <c r="S135" s="825">
        <f t="shared" si="15"/>
        <v>0.06</v>
      </c>
      <c r="T135" s="139"/>
    </row>
    <row r="136" spans="2:20" s="6" customFormat="1">
      <c r="B136" s="137">
        <v>4</v>
      </c>
      <c r="C136" s="138" t="s">
        <v>534</v>
      </c>
      <c r="D136" s="137"/>
      <c r="E136" s="960"/>
      <c r="F136" s="960"/>
      <c r="G136" s="960"/>
      <c r="H136" s="825">
        <f>H$36</f>
        <v>0.03</v>
      </c>
      <c r="I136" s="825">
        <f t="shared" ref="I136:S140" si="16">I$36</f>
        <v>0.03</v>
      </c>
      <c r="J136" s="825">
        <f t="shared" si="16"/>
        <v>0.03</v>
      </c>
      <c r="K136" s="825">
        <f t="shared" si="16"/>
        <v>0.03</v>
      </c>
      <c r="L136" s="825">
        <f t="shared" si="16"/>
        <v>0.03</v>
      </c>
      <c r="M136" s="825">
        <f t="shared" si="16"/>
        <v>0.03</v>
      </c>
      <c r="N136" s="825">
        <f t="shared" si="16"/>
        <v>0.03</v>
      </c>
      <c r="O136" s="825">
        <f t="shared" si="16"/>
        <v>0.03</v>
      </c>
      <c r="P136" s="825">
        <f t="shared" si="16"/>
        <v>0.03</v>
      </c>
      <c r="Q136" s="825">
        <f t="shared" si="16"/>
        <v>0.03</v>
      </c>
      <c r="R136" s="825">
        <f t="shared" si="16"/>
        <v>0.03</v>
      </c>
      <c r="S136" s="825">
        <f t="shared" si="16"/>
        <v>0.03</v>
      </c>
      <c r="T136" s="139"/>
    </row>
    <row r="137" spans="2:20" s="6" customFormat="1">
      <c r="B137" s="137">
        <v>5</v>
      </c>
      <c r="C137" s="138" t="s">
        <v>535</v>
      </c>
      <c r="D137" s="137"/>
      <c r="E137" s="960"/>
      <c r="F137" s="960"/>
      <c r="G137" s="960"/>
      <c r="H137" s="825">
        <f>H$36</f>
        <v>0.03</v>
      </c>
      <c r="I137" s="825">
        <f t="shared" si="16"/>
        <v>0.03</v>
      </c>
      <c r="J137" s="825">
        <f t="shared" si="16"/>
        <v>0.03</v>
      </c>
      <c r="K137" s="825">
        <f t="shared" si="16"/>
        <v>0.03</v>
      </c>
      <c r="L137" s="825">
        <f t="shared" si="16"/>
        <v>0.03</v>
      </c>
      <c r="M137" s="825">
        <f t="shared" si="16"/>
        <v>0.03</v>
      </c>
      <c r="N137" s="825">
        <f t="shared" si="16"/>
        <v>0.03</v>
      </c>
      <c r="O137" s="825">
        <f t="shared" si="16"/>
        <v>0.03</v>
      </c>
      <c r="P137" s="825">
        <f t="shared" si="16"/>
        <v>0.03</v>
      </c>
      <c r="Q137" s="825">
        <f t="shared" si="16"/>
        <v>0.03</v>
      </c>
      <c r="R137" s="825">
        <f t="shared" si="16"/>
        <v>0.03</v>
      </c>
      <c r="S137" s="825">
        <f t="shared" si="16"/>
        <v>0.03</v>
      </c>
      <c r="T137" s="139"/>
    </row>
    <row r="138" spans="2:20" s="6" customFormat="1">
      <c r="B138" s="137">
        <v>6</v>
      </c>
      <c r="C138" s="138" t="s">
        <v>536</v>
      </c>
      <c r="D138" s="137"/>
      <c r="E138" s="960"/>
      <c r="F138" s="960"/>
      <c r="G138" s="960"/>
      <c r="H138" s="825">
        <f>H$27</f>
        <v>0.06</v>
      </c>
      <c r="I138" s="825">
        <f t="shared" ref="I138:S138" si="17">I$27</f>
        <v>0.06</v>
      </c>
      <c r="J138" s="825">
        <f t="shared" si="17"/>
        <v>0.06</v>
      </c>
      <c r="K138" s="825">
        <f t="shared" si="17"/>
        <v>0.06</v>
      </c>
      <c r="L138" s="825">
        <f t="shared" si="17"/>
        <v>0.06</v>
      </c>
      <c r="M138" s="825">
        <f t="shared" si="17"/>
        <v>0.06</v>
      </c>
      <c r="N138" s="825">
        <f t="shared" si="17"/>
        <v>0.06</v>
      </c>
      <c r="O138" s="825">
        <f t="shared" si="17"/>
        <v>0.06</v>
      </c>
      <c r="P138" s="825">
        <f t="shared" si="17"/>
        <v>0.06</v>
      </c>
      <c r="Q138" s="825">
        <f t="shared" si="17"/>
        <v>0.06</v>
      </c>
      <c r="R138" s="825">
        <f t="shared" si="17"/>
        <v>0.06</v>
      </c>
      <c r="S138" s="825">
        <f t="shared" si="17"/>
        <v>0.06</v>
      </c>
      <c r="T138" s="139"/>
    </row>
    <row r="139" spans="2:20" s="6" customFormat="1">
      <c r="B139" s="137">
        <v>7</v>
      </c>
      <c r="C139" s="138" t="s">
        <v>537</v>
      </c>
      <c r="D139" s="137"/>
      <c r="E139" s="960"/>
      <c r="F139" s="960"/>
      <c r="G139" s="960"/>
      <c r="H139" s="825">
        <f>H$36</f>
        <v>0.03</v>
      </c>
      <c r="I139" s="825">
        <f t="shared" si="16"/>
        <v>0.03</v>
      </c>
      <c r="J139" s="825">
        <f t="shared" si="16"/>
        <v>0.03</v>
      </c>
      <c r="K139" s="825">
        <f t="shared" si="16"/>
        <v>0.03</v>
      </c>
      <c r="L139" s="825">
        <f t="shared" si="16"/>
        <v>0.03</v>
      </c>
      <c r="M139" s="825">
        <f t="shared" si="16"/>
        <v>0.03</v>
      </c>
      <c r="N139" s="825">
        <f t="shared" si="16"/>
        <v>0.03</v>
      </c>
      <c r="O139" s="825">
        <f t="shared" si="16"/>
        <v>0.03</v>
      </c>
      <c r="P139" s="825">
        <f t="shared" si="16"/>
        <v>0.03</v>
      </c>
      <c r="Q139" s="825">
        <f t="shared" si="16"/>
        <v>0.03</v>
      </c>
      <c r="R139" s="825">
        <f t="shared" si="16"/>
        <v>0.03</v>
      </c>
      <c r="S139" s="825">
        <f t="shared" si="16"/>
        <v>0.03</v>
      </c>
      <c r="T139" s="139"/>
    </row>
    <row r="140" spans="2:20" s="6" customFormat="1">
      <c r="B140" s="137">
        <v>8</v>
      </c>
      <c r="C140" s="138" t="s">
        <v>538</v>
      </c>
      <c r="D140" s="137"/>
      <c r="E140" s="960"/>
      <c r="F140" s="960"/>
      <c r="G140" s="960"/>
      <c r="H140" s="825">
        <f>H$36</f>
        <v>0.03</v>
      </c>
      <c r="I140" s="825">
        <f t="shared" si="16"/>
        <v>0.03</v>
      </c>
      <c r="J140" s="825">
        <f t="shared" si="16"/>
        <v>0.03</v>
      </c>
      <c r="K140" s="825">
        <f t="shared" si="16"/>
        <v>0.03</v>
      </c>
      <c r="L140" s="825">
        <f t="shared" si="16"/>
        <v>0.03</v>
      </c>
      <c r="M140" s="825">
        <f t="shared" si="16"/>
        <v>0.03</v>
      </c>
      <c r="N140" s="825">
        <f t="shared" si="16"/>
        <v>0.03</v>
      </c>
      <c r="O140" s="825">
        <f t="shared" si="16"/>
        <v>0.03</v>
      </c>
      <c r="P140" s="825">
        <f t="shared" si="16"/>
        <v>0.03</v>
      </c>
      <c r="Q140" s="825">
        <f t="shared" si="16"/>
        <v>0.03</v>
      </c>
      <c r="R140" s="825">
        <f t="shared" si="16"/>
        <v>0.03</v>
      </c>
      <c r="S140" s="825">
        <f t="shared" si="16"/>
        <v>0.03</v>
      </c>
      <c r="T140" s="139"/>
    </row>
    <row r="141" spans="2:20" s="6" customFormat="1">
      <c r="B141" s="137">
        <v>9</v>
      </c>
      <c r="C141" s="138" t="s">
        <v>539</v>
      </c>
      <c r="D141" s="137"/>
      <c r="E141" s="960"/>
      <c r="F141" s="960"/>
      <c r="G141" s="960"/>
      <c r="H141" s="825">
        <f>H$43</f>
        <v>0.1</v>
      </c>
      <c r="I141" s="825">
        <f t="shared" ref="I141:S144" si="18">I$43</f>
        <v>0.1</v>
      </c>
      <c r="J141" s="825">
        <f t="shared" si="18"/>
        <v>0.1</v>
      </c>
      <c r="K141" s="825">
        <f t="shared" si="18"/>
        <v>0.1</v>
      </c>
      <c r="L141" s="825">
        <f t="shared" si="18"/>
        <v>0.1</v>
      </c>
      <c r="M141" s="825">
        <f t="shared" si="18"/>
        <v>0.1</v>
      </c>
      <c r="N141" s="825">
        <f t="shared" si="18"/>
        <v>0.1</v>
      </c>
      <c r="O141" s="825">
        <f t="shared" si="18"/>
        <v>0.1</v>
      </c>
      <c r="P141" s="825">
        <f t="shared" si="18"/>
        <v>0.1</v>
      </c>
      <c r="Q141" s="825">
        <f t="shared" si="18"/>
        <v>0.1</v>
      </c>
      <c r="R141" s="825">
        <f t="shared" si="18"/>
        <v>0.1</v>
      </c>
      <c r="S141" s="825">
        <f t="shared" si="18"/>
        <v>0.1</v>
      </c>
      <c r="T141" s="139"/>
    </row>
    <row r="142" spans="2:20" s="6" customFormat="1">
      <c r="B142" s="137">
        <v>10</v>
      </c>
      <c r="C142" s="138" t="s">
        <v>540</v>
      </c>
      <c r="D142" s="137"/>
      <c r="E142" s="960"/>
      <c r="F142" s="960"/>
      <c r="G142" s="960"/>
      <c r="H142" s="825">
        <f>H$43</f>
        <v>0.1</v>
      </c>
      <c r="I142" s="825">
        <f t="shared" si="18"/>
        <v>0.1</v>
      </c>
      <c r="J142" s="825">
        <f t="shared" si="18"/>
        <v>0.1</v>
      </c>
      <c r="K142" s="825">
        <f t="shared" si="18"/>
        <v>0.1</v>
      </c>
      <c r="L142" s="825">
        <f t="shared" si="18"/>
        <v>0.1</v>
      </c>
      <c r="M142" s="825">
        <f t="shared" si="18"/>
        <v>0.1</v>
      </c>
      <c r="N142" s="825">
        <f t="shared" si="18"/>
        <v>0.1</v>
      </c>
      <c r="O142" s="825">
        <f t="shared" si="18"/>
        <v>0.1</v>
      </c>
      <c r="P142" s="825">
        <f t="shared" si="18"/>
        <v>0.1</v>
      </c>
      <c r="Q142" s="825">
        <f t="shared" si="18"/>
        <v>0.1</v>
      </c>
      <c r="R142" s="825">
        <f t="shared" si="18"/>
        <v>0.1</v>
      </c>
      <c r="S142" s="825">
        <f t="shared" si="18"/>
        <v>0.1</v>
      </c>
      <c r="T142" s="139"/>
    </row>
    <row r="143" spans="2:20" s="6" customFormat="1">
      <c r="B143" s="137">
        <v>11</v>
      </c>
      <c r="C143" s="138" t="s">
        <v>541</v>
      </c>
      <c r="D143" s="137"/>
      <c r="E143" s="960"/>
      <c r="F143" s="960"/>
      <c r="G143" s="960"/>
      <c r="H143" s="825">
        <f>H$43</f>
        <v>0.1</v>
      </c>
      <c r="I143" s="825">
        <f t="shared" si="18"/>
        <v>0.1</v>
      </c>
      <c r="J143" s="825">
        <f t="shared" si="18"/>
        <v>0.1</v>
      </c>
      <c r="K143" s="825">
        <f t="shared" si="18"/>
        <v>0.1</v>
      </c>
      <c r="L143" s="825">
        <f t="shared" si="18"/>
        <v>0.1</v>
      </c>
      <c r="M143" s="825">
        <f t="shared" si="18"/>
        <v>0.1</v>
      </c>
      <c r="N143" s="825">
        <f t="shared" si="18"/>
        <v>0.1</v>
      </c>
      <c r="O143" s="825">
        <f t="shared" si="18"/>
        <v>0.1</v>
      </c>
      <c r="P143" s="825">
        <f t="shared" si="18"/>
        <v>0.1</v>
      </c>
      <c r="Q143" s="825">
        <f t="shared" si="18"/>
        <v>0.1</v>
      </c>
      <c r="R143" s="825">
        <f t="shared" si="18"/>
        <v>0.1</v>
      </c>
      <c r="S143" s="825">
        <f t="shared" si="18"/>
        <v>0.1</v>
      </c>
      <c r="T143" s="139"/>
    </row>
    <row r="144" spans="2:20" s="6" customFormat="1">
      <c r="B144" s="137">
        <v>12</v>
      </c>
      <c r="C144" s="138" t="s">
        <v>542</v>
      </c>
      <c r="D144" s="137"/>
      <c r="E144" s="960"/>
      <c r="F144" s="960"/>
      <c r="G144" s="960"/>
      <c r="H144" s="825">
        <f>H$43</f>
        <v>0.1</v>
      </c>
      <c r="I144" s="825">
        <f t="shared" si="18"/>
        <v>0.1</v>
      </c>
      <c r="J144" s="825">
        <f t="shared" si="18"/>
        <v>0.1</v>
      </c>
      <c r="K144" s="825">
        <f t="shared" si="18"/>
        <v>0.1</v>
      </c>
      <c r="L144" s="825">
        <f t="shared" si="18"/>
        <v>0.1</v>
      </c>
      <c r="M144" s="825">
        <f t="shared" si="18"/>
        <v>0.1</v>
      </c>
      <c r="N144" s="825">
        <f t="shared" si="18"/>
        <v>0.1</v>
      </c>
      <c r="O144" s="825">
        <f t="shared" si="18"/>
        <v>0.1</v>
      </c>
      <c r="P144" s="825">
        <f t="shared" si="18"/>
        <v>0.1</v>
      </c>
      <c r="Q144" s="825">
        <f t="shared" si="18"/>
        <v>0.1</v>
      </c>
      <c r="R144" s="825">
        <f t="shared" si="18"/>
        <v>0.1</v>
      </c>
      <c r="S144" s="825">
        <f t="shared" si="18"/>
        <v>0.1</v>
      </c>
      <c r="T144" s="139"/>
    </row>
    <row r="145" spans="2:20" s="6" customFormat="1">
      <c r="B145" s="137">
        <v>13</v>
      </c>
      <c r="C145" s="962" t="s">
        <v>543</v>
      </c>
      <c r="D145" s="275"/>
      <c r="E145" s="960"/>
      <c r="F145" s="960"/>
      <c r="G145" s="960"/>
      <c r="H145" s="825">
        <v>0.02</v>
      </c>
      <c r="I145" s="825">
        <v>0.02</v>
      </c>
      <c r="J145" s="825">
        <v>0.02</v>
      </c>
      <c r="K145" s="825">
        <v>0.02</v>
      </c>
      <c r="L145" s="825">
        <v>0.02</v>
      </c>
      <c r="M145" s="825">
        <v>0.02</v>
      </c>
      <c r="N145" s="825">
        <v>0.02</v>
      </c>
      <c r="O145" s="825">
        <v>0.02</v>
      </c>
      <c r="P145" s="825">
        <v>0.02</v>
      </c>
      <c r="Q145" s="825">
        <v>0.02</v>
      </c>
      <c r="R145" s="825">
        <v>0.02</v>
      </c>
      <c r="S145" s="825">
        <v>0.02</v>
      </c>
      <c r="T145" s="823"/>
    </row>
    <row r="146" spans="2:20">
      <c r="B146" s="137">
        <v>14</v>
      </c>
      <c r="C146" s="138" t="s">
        <v>544</v>
      </c>
      <c r="D146" s="137"/>
      <c r="E146" s="960"/>
      <c r="F146" s="960"/>
      <c r="G146" s="960"/>
      <c r="H146" s="825">
        <v>0.02</v>
      </c>
      <c r="I146" s="825">
        <v>0.02</v>
      </c>
      <c r="J146" s="825">
        <v>0.02</v>
      </c>
      <c r="K146" s="825">
        <v>0.02</v>
      </c>
      <c r="L146" s="825">
        <v>0.02</v>
      </c>
      <c r="M146" s="825">
        <v>0.02</v>
      </c>
      <c r="N146" s="825">
        <v>0.02</v>
      </c>
      <c r="O146" s="825">
        <v>0.02</v>
      </c>
      <c r="P146" s="825">
        <v>0.02</v>
      </c>
      <c r="Q146" s="825">
        <v>0.02</v>
      </c>
      <c r="R146" s="825">
        <v>0.02</v>
      </c>
      <c r="S146" s="825">
        <v>0.02</v>
      </c>
      <c r="T146" s="824"/>
    </row>
    <row r="147" spans="2:20">
      <c r="B147" s="137">
        <v>15</v>
      </c>
      <c r="C147" s="138" t="s">
        <v>175</v>
      </c>
      <c r="D147" s="137"/>
      <c r="E147" s="960"/>
      <c r="F147" s="960"/>
      <c r="G147" s="960"/>
      <c r="H147" s="825"/>
      <c r="I147" s="825"/>
      <c r="J147" s="825"/>
      <c r="K147" s="825"/>
      <c r="L147" s="825"/>
      <c r="M147" s="825"/>
      <c r="N147" s="825"/>
      <c r="O147" s="825"/>
      <c r="P147" s="825"/>
      <c r="Q147" s="825"/>
      <c r="R147" s="825"/>
      <c r="S147" s="825"/>
      <c r="T147" s="139"/>
    </row>
    <row r="148" spans="2:20" s="6" customFormat="1">
      <c r="B148" s="173"/>
      <c r="C148" s="174" t="s">
        <v>480</v>
      </c>
      <c r="D148" s="173"/>
      <c r="E148" s="175"/>
      <c r="F148" s="175"/>
      <c r="G148" s="175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</row>
    <row r="150" spans="2:20" s="6" customFormat="1" ht="28.15" customHeight="1">
      <c r="B150" s="549" t="s">
        <v>2165</v>
      </c>
      <c r="D150" s="16"/>
    </row>
    <row r="151" spans="2:20" s="6" customFormat="1" ht="38.25">
      <c r="B151" s="197" t="s">
        <v>36</v>
      </c>
      <c r="C151" s="197" t="s">
        <v>655</v>
      </c>
      <c r="D151" s="124" t="s">
        <v>257</v>
      </c>
      <c r="E151" s="749" t="s">
        <v>227</v>
      </c>
      <c r="F151" s="749" t="s">
        <v>147</v>
      </c>
      <c r="G151" s="749" t="s">
        <v>148</v>
      </c>
      <c r="H151" s="124" t="s">
        <v>149</v>
      </c>
      <c r="I151" s="124" t="s">
        <v>150</v>
      </c>
      <c r="J151" s="124" t="s">
        <v>151</v>
      </c>
      <c r="K151" s="124" t="s">
        <v>152</v>
      </c>
      <c r="L151" s="124" t="s">
        <v>153</v>
      </c>
      <c r="M151" s="124" t="s">
        <v>154</v>
      </c>
      <c r="N151" s="124" t="s">
        <v>155</v>
      </c>
      <c r="O151" s="124" t="s">
        <v>156</v>
      </c>
      <c r="P151" s="124" t="s">
        <v>157</v>
      </c>
      <c r="Q151" s="124" t="s">
        <v>158</v>
      </c>
      <c r="R151" s="124" t="s">
        <v>159</v>
      </c>
      <c r="S151" s="124" t="s">
        <v>160</v>
      </c>
      <c r="T151" s="124" t="s">
        <v>2150</v>
      </c>
    </row>
    <row r="152" spans="2:20" s="6" customFormat="1">
      <c r="B152" s="137">
        <v>1</v>
      </c>
      <c r="C152" s="138" t="s">
        <v>530</v>
      </c>
      <c r="D152" s="137"/>
      <c r="E152" s="960"/>
      <c r="F152" s="960"/>
      <c r="G152" s="960"/>
      <c r="H152" s="825"/>
      <c r="I152" s="825"/>
      <c r="J152" s="825"/>
      <c r="K152" s="825"/>
      <c r="L152" s="825"/>
      <c r="M152" s="825"/>
      <c r="N152" s="825"/>
      <c r="O152" s="825"/>
      <c r="P152" s="825"/>
      <c r="Q152" s="825"/>
      <c r="R152" s="825"/>
      <c r="S152" s="825"/>
      <c r="T152" s="139"/>
    </row>
    <row r="153" spans="2:20" s="6" customFormat="1">
      <c r="B153" s="137">
        <v>2</v>
      </c>
      <c r="C153" s="138" t="s">
        <v>532</v>
      </c>
      <c r="D153" s="137"/>
      <c r="E153" s="960"/>
      <c r="F153" s="960"/>
      <c r="G153" s="960"/>
      <c r="H153" s="825"/>
      <c r="I153" s="825"/>
      <c r="J153" s="825"/>
      <c r="K153" s="825"/>
      <c r="L153" s="825"/>
      <c r="M153" s="825"/>
      <c r="N153" s="825"/>
      <c r="O153" s="825"/>
      <c r="P153" s="825"/>
      <c r="Q153" s="825"/>
      <c r="R153" s="825"/>
      <c r="S153" s="825"/>
      <c r="T153" s="139"/>
    </row>
    <row r="154" spans="2:20" s="6" customFormat="1">
      <c r="B154" s="137">
        <v>3</v>
      </c>
      <c r="C154" s="138" t="s">
        <v>533</v>
      </c>
      <c r="D154" s="137"/>
      <c r="E154" s="960"/>
      <c r="F154" s="960"/>
      <c r="G154" s="960"/>
      <c r="H154" s="825"/>
      <c r="I154" s="825"/>
      <c r="J154" s="825"/>
      <c r="K154" s="825"/>
      <c r="L154" s="825"/>
      <c r="M154" s="825"/>
      <c r="N154" s="825"/>
      <c r="O154" s="825"/>
      <c r="P154" s="825"/>
      <c r="Q154" s="825"/>
      <c r="R154" s="825"/>
      <c r="S154" s="825"/>
      <c r="T154" s="139"/>
    </row>
    <row r="155" spans="2:20" s="6" customFormat="1">
      <c r="B155" s="137">
        <v>4</v>
      </c>
      <c r="C155" s="138" t="s">
        <v>534</v>
      </c>
      <c r="D155" s="137"/>
      <c r="E155" s="960"/>
      <c r="F155" s="960"/>
      <c r="G155" s="960"/>
      <c r="H155" s="825"/>
      <c r="I155" s="825"/>
      <c r="J155" s="825"/>
      <c r="K155" s="825"/>
      <c r="L155" s="825"/>
      <c r="M155" s="825"/>
      <c r="N155" s="825"/>
      <c r="O155" s="825"/>
      <c r="P155" s="825"/>
      <c r="Q155" s="825"/>
      <c r="R155" s="825"/>
      <c r="S155" s="825"/>
      <c r="T155" s="139"/>
    </row>
    <row r="156" spans="2:20" s="6" customFormat="1">
      <c r="B156" s="137">
        <v>5</v>
      </c>
      <c r="C156" s="138" t="s">
        <v>535</v>
      </c>
      <c r="D156" s="137"/>
      <c r="E156" s="960"/>
      <c r="F156" s="960"/>
      <c r="G156" s="960"/>
      <c r="H156" s="825"/>
      <c r="I156" s="825"/>
      <c r="J156" s="825"/>
      <c r="K156" s="825"/>
      <c r="L156" s="825"/>
      <c r="M156" s="825"/>
      <c r="N156" s="825"/>
      <c r="O156" s="825"/>
      <c r="P156" s="825"/>
      <c r="Q156" s="825"/>
      <c r="R156" s="825"/>
      <c r="S156" s="825"/>
      <c r="T156" s="139"/>
    </row>
    <row r="157" spans="2:20" s="6" customFormat="1">
      <c r="B157" s="137">
        <v>6</v>
      </c>
      <c r="C157" s="138" t="s">
        <v>536</v>
      </c>
      <c r="D157" s="137"/>
      <c r="E157" s="960"/>
      <c r="F157" s="960"/>
      <c r="G157" s="960"/>
      <c r="H157" s="825"/>
      <c r="I157" s="825"/>
      <c r="J157" s="825"/>
      <c r="K157" s="825"/>
      <c r="L157" s="825"/>
      <c r="M157" s="825"/>
      <c r="N157" s="825"/>
      <c r="O157" s="825"/>
      <c r="P157" s="825"/>
      <c r="Q157" s="825"/>
      <c r="R157" s="825"/>
      <c r="S157" s="825"/>
      <c r="T157" s="139"/>
    </row>
    <row r="158" spans="2:20" s="6" customFormat="1">
      <c r="B158" s="137">
        <v>7</v>
      </c>
      <c r="C158" s="138" t="s">
        <v>537</v>
      </c>
      <c r="D158" s="137"/>
      <c r="E158" s="960"/>
      <c r="F158" s="960"/>
      <c r="G158" s="960"/>
      <c r="H158" s="825"/>
      <c r="I158" s="825"/>
      <c r="J158" s="825"/>
      <c r="K158" s="825"/>
      <c r="L158" s="825"/>
      <c r="M158" s="825"/>
      <c r="N158" s="825"/>
      <c r="O158" s="825"/>
      <c r="P158" s="825"/>
      <c r="Q158" s="825"/>
      <c r="R158" s="825"/>
      <c r="S158" s="825"/>
      <c r="T158" s="139"/>
    </row>
    <row r="159" spans="2:20" s="6" customFormat="1">
      <c r="B159" s="137">
        <v>8</v>
      </c>
      <c r="C159" s="138" t="s">
        <v>538</v>
      </c>
      <c r="D159" s="137"/>
      <c r="E159" s="960"/>
      <c r="F159" s="960"/>
      <c r="G159" s="960"/>
      <c r="H159" s="825"/>
      <c r="I159" s="825"/>
      <c r="J159" s="825"/>
      <c r="K159" s="825"/>
      <c r="L159" s="825"/>
      <c r="M159" s="825"/>
      <c r="N159" s="825"/>
      <c r="O159" s="825"/>
      <c r="P159" s="825"/>
      <c r="Q159" s="825"/>
      <c r="R159" s="825"/>
      <c r="S159" s="825"/>
      <c r="T159" s="139"/>
    </row>
    <row r="160" spans="2:20" s="6" customFormat="1">
      <c r="B160" s="137">
        <v>9</v>
      </c>
      <c r="C160" s="138" t="s">
        <v>539</v>
      </c>
      <c r="D160" s="137"/>
      <c r="E160" s="960"/>
      <c r="F160" s="960"/>
      <c r="G160" s="960"/>
      <c r="H160" s="825"/>
      <c r="I160" s="825"/>
      <c r="J160" s="825"/>
      <c r="K160" s="825"/>
      <c r="L160" s="825"/>
      <c r="M160" s="825"/>
      <c r="N160" s="825"/>
      <c r="O160" s="825"/>
      <c r="P160" s="825"/>
      <c r="Q160" s="825"/>
      <c r="R160" s="825"/>
      <c r="S160" s="825"/>
      <c r="T160" s="139"/>
    </row>
    <row r="161" spans="2:20" s="6" customFormat="1">
      <c r="B161" s="137">
        <v>10</v>
      </c>
      <c r="C161" s="138" t="s">
        <v>540</v>
      </c>
      <c r="D161" s="137"/>
      <c r="E161" s="960"/>
      <c r="F161" s="960"/>
      <c r="G161" s="960"/>
      <c r="H161" s="825"/>
      <c r="I161" s="825"/>
      <c r="J161" s="825"/>
      <c r="K161" s="825"/>
      <c r="L161" s="825"/>
      <c r="M161" s="825"/>
      <c r="N161" s="825"/>
      <c r="O161" s="825"/>
      <c r="P161" s="825"/>
      <c r="Q161" s="825"/>
      <c r="R161" s="825"/>
      <c r="S161" s="825"/>
      <c r="T161" s="139"/>
    </row>
    <row r="162" spans="2:20" s="6" customFormat="1">
      <c r="B162" s="137">
        <v>11</v>
      </c>
      <c r="C162" s="138" t="s">
        <v>541</v>
      </c>
      <c r="D162" s="137"/>
      <c r="E162" s="960"/>
      <c r="F162" s="960"/>
      <c r="G162" s="960"/>
      <c r="H162" s="825"/>
      <c r="I162" s="825"/>
      <c r="J162" s="825"/>
      <c r="K162" s="825"/>
      <c r="L162" s="825"/>
      <c r="M162" s="825"/>
      <c r="N162" s="825"/>
      <c r="O162" s="825"/>
      <c r="P162" s="825"/>
      <c r="Q162" s="825"/>
      <c r="R162" s="825"/>
      <c r="S162" s="825"/>
      <c r="T162" s="139"/>
    </row>
    <row r="163" spans="2:20" s="6" customFormat="1">
      <c r="B163" s="137">
        <v>12</v>
      </c>
      <c r="C163" s="138" t="s">
        <v>542</v>
      </c>
      <c r="D163" s="137"/>
      <c r="E163" s="960"/>
      <c r="F163" s="960"/>
      <c r="G163" s="960"/>
      <c r="H163" s="825"/>
      <c r="I163" s="825"/>
      <c r="J163" s="825"/>
      <c r="K163" s="825"/>
      <c r="L163" s="825"/>
      <c r="M163" s="825"/>
      <c r="N163" s="825"/>
      <c r="O163" s="825"/>
      <c r="P163" s="825"/>
      <c r="Q163" s="825"/>
      <c r="R163" s="825"/>
      <c r="S163" s="825"/>
      <c r="T163" s="139"/>
    </row>
    <row r="164" spans="2:20" s="6" customFormat="1">
      <c r="B164" s="137">
        <v>13</v>
      </c>
      <c r="C164" s="962" t="s">
        <v>543</v>
      </c>
      <c r="D164" s="275"/>
      <c r="E164" s="960"/>
      <c r="F164" s="960"/>
      <c r="G164" s="960"/>
      <c r="H164" s="825"/>
      <c r="I164" s="825"/>
      <c r="J164" s="825"/>
      <c r="K164" s="825"/>
      <c r="L164" s="825"/>
      <c r="M164" s="825"/>
      <c r="N164" s="825"/>
      <c r="O164" s="825"/>
      <c r="P164" s="825"/>
      <c r="Q164" s="825"/>
      <c r="R164" s="825"/>
      <c r="S164" s="825"/>
      <c r="T164" s="823"/>
    </row>
    <row r="165" spans="2:20">
      <c r="B165" s="137">
        <v>14</v>
      </c>
      <c r="C165" s="138" t="s">
        <v>544</v>
      </c>
      <c r="D165" s="137"/>
      <c r="E165" s="960"/>
      <c r="F165" s="960"/>
      <c r="G165" s="960"/>
      <c r="H165" s="825"/>
      <c r="I165" s="825"/>
      <c r="J165" s="825"/>
      <c r="K165" s="825"/>
      <c r="L165" s="825"/>
      <c r="M165" s="825"/>
      <c r="N165" s="825"/>
      <c r="O165" s="825"/>
      <c r="P165" s="825"/>
      <c r="Q165" s="825"/>
      <c r="R165" s="825"/>
      <c r="S165" s="825"/>
      <c r="T165" s="824"/>
    </row>
    <row r="166" spans="2:20">
      <c r="B166" s="137">
        <v>15</v>
      </c>
      <c r="C166" s="138" t="s">
        <v>175</v>
      </c>
      <c r="D166" s="137"/>
      <c r="E166" s="960"/>
      <c r="F166" s="960"/>
      <c r="G166" s="960"/>
      <c r="H166" s="825"/>
      <c r="I166" s="825"/>
      <c r="J166" s="825"/>
      <c r="K166" s="825"/>
      <c r="L166" s="825"/>
      <c r="M166" s="825"/>
      <c r="N166" s="825"/>
      <c r="O166" s="825"/>
      <c r="P166" s="825"/>
      <c r="Q166" s="825"/>
      <c r="R166" s="825"/>
      <c r="S166" s="825"/>
      <c r="T166" s="139"/>
    </row>
    <row r="167" spans="2:20" s="6" customFormat="1">
      <c r="B167" s="173"/>
      <c r="C167" s="174" t="s">
        <v>480</v>
      </c>
      <c r="D167" s="173"/>
      <c r="E167" s="175"/>
      <c r="F167" s="175"/>
      <c r="G167" s="175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</row>
    <row r="170" spans="2:20" s="6" customFormat="1" ht="20.45" customHeight="1">
      <c r="B170" s="92" t="s">
        <v>2166</v>
      </c>
      <c r="D170" s="16"/>
    </row>
    <row r="171" spans="2:20" s="6" customFormat="1" ht="38.25">
      <c r="B171" s="197" t="s">
        <v>36</v>
      </c>
      <c r="C171" s="197" t="s">
        <v>655</v>
      </c>
      <c r="D171" s="124" t="s">
        <v>257</v>
      </c>
      <c r="E171" s="749" t="s">
        <v>227</v>
      </c>
      <c r="F171" s="749" t="s">
        <v>147</v>
      </c>
      <c r="G171" s="749" t="s">
        <v>148</v>
      </c>
      <c r="H171" s="124" t="s">
        <v>149</v>
      </c>
      <c r="I171" s="124" t="s">
        <v>150</v>
      </c>
      <c r="J171" s="124" t="s">
        <v>151</v>
      </c>
      <c r="K171" s="124" t="s">
        <v>152</v>
      </c>
      <c r="L171" s="124" t="s">
        <v>153</v>
      </c>
      <c r="M171" s="124" t="s">
        <v>154</v>
      </c>
      <c r="N171" s="124" t="s">
        <v>155</v>
      </c>
      <c r="O171" s="124" t="s">
        <v>156</v>
      </c>
      <c r="P171" s="124" t="s">
        <v>157</v>
      </c>
      <c r="Q171" s="124" t="s">
        <v>158</v>
      </c>
      <c r="R171" s="124" t="s">
        <v>159</v>
      </c>
      <c r="S171" s="124" t="s">
        <v>160</v>
      </c>
      <c r="T171" s="124" t="s">
        <v>2150</v>
      </c>
    </row>
    <row r="172" spans="2:20" s="6" customFormat="1">
      <c r="B172" s="137">
        <v>1</v>
      </c>
      <c r="C172" s="138" t="s">
        <v>2160</v>
      </c>
      <c r="D172" s="137"/>
      <c r="E172" s="960"/>
      <c r="F172" s="960"/>
      <c r="G172" s="960"/>
      <c r="H172" s="825">
        <v>0.04</v>
      </c>
      <c r="I172" s="825">
        <v>0.04</v>
      </c>
      <c r="J172" s="825">
        <v>0.04</v>
      </c>
      <c r="K172" s="825">
        <v>0.04</v>
      </c>
      <c r="L172" s="825">
        <v>0.04</v>
      </c>
      <c r="M172" s="825">
        <v>0.04</v>
      </c>
      <c r="N172" s="825">
        <v>0.04</v>
      </c>
      <c r="O172" s="825">
        <v>0.04</v>
      </c>
      <c r="P172" s="825">
        <v>0.04</v>
      </c>
      <c r="Q172" s="825">
        <v>0.04</v>
      </c>
      <c r="R172" s="825">
        <v>0.04</v>
      </c>
      <c r="S172" s="825">
        <v>0.04</v>
      </c>
      <c r="T172" s="825">
        <v>0.04</v>
      </c>
    </row>
    <row r="173" spans="2:20">
      <c r="B173" s="137">
        <v>15</v>
      </c>
      <c r="C173" s="138" t="s">
        <v>175</v>
      </c>
      <c r="D173" s="137"/>
      <c r="E173" s="960"/>
      <c r="F173" s="960"/>
      <c r="G173" s="960"/>
      <c r="H173" s="825"/>
      <c r="I173" s="825"/>
      <c r="J173" s="825"/>
      <c r="K173" s="825"/>
      <c r="L173" s="825"/>
      <c r="M173" s="825"/>
      <c r="N173" s="825"/>
      <c r="O173" s="825"/>
      <c r="P173" s="825"/>
      <c r="Q173" s="825"/>
      <c r="R173" s="825"/>
      <c r="S173" s="825"/>
      <c r="T173" s="139"/>
    </row>
    <row r="174" spans="2:20" s="6" customFormat="1">
      <c r="B174" s="173"/>
      <c r="C174" s="174" t="s">
        <v>480</v>
      </c>
      <c r="D174" s="173"/>
      <c r="E174" s="175"/>
      <c r="F174" s="175"/>
      <c r="G174" s="175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</row>
  </sheetData>
  <phoneticPr fontId="2" type="noConversion"/>
  <pageMargins left="0.7" right="0.7" top="0.75" bottom="0.75" header="0.3" footer="0.3"/>
  <ignoredErrors>
    <ignoredError sqref="H138:S138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79998168889431442"/>
  </sheetPr>
  <dimension ref="B1:AG229"/>
  <sheetViews>
    <sheetView showGridLines="0" topLeftCell="A143" zoomScale="90" zoomScaleNormal="90" workbookViewId="0">
      <selection activeCell="M158" sqref="M158"/>
    </sheetView>
  </sheetViews>
  <sheetFormatPr defaultColWidth="8.7109375" defaultRowHeight="12.75"/>
  <cols>
    <col min="1" max="1" width="2.140625" style="11" customWidth="1"/>
    <col min="2" max="2" width="7.85546875" style="11" customWidth="1"/>
    <col min="3" max="3" width="37.85546875" style="11" bestFit="1" customWidth="1"/>
    <col min="4" max="4" width="7.85546875" style="11" customWidth="1"/>
    <col min="5" max="5" width="11.42578125" style="12" customWidth="1"/>
    <col min="6" max="17" width="7.28515625" style="11" customWidth="1"/>
    <col min="18" max="18" width="10.5703125" style="12" customWidth="1"/>
    <col min="19" max="19" width="2.85546875" style="11" customWidth="1"/>
    <col min="20" max="31" width="7.28515625" style="11" customWidth="1"/>
    <col min="32" max="32" width="10.5703125" style="12" customWidth="1"/>
    <col min="33" max="33" width="12.5703125" style="11" customWidth="1"/>
    <col min="34" max="34" width="8.7109375" style="11" customWidth="1"/>
    <col min="35" max="16384" width="8.7109375" style="11"/>
  </cols>
  <sheetData>
    <row r="1" spans="2:33" ht="15.75">
      <c r="B1" s="100"/>
    </row>
    <row r="2" spans="2:33" ht="12" customHeight="1"/>
    <row r="3" spans="2:33">
      <c r="B3" s="67" t="s">
        <v>657</v>
      </c>
    </row>
    <row r="4" spans="2:33">
      <c r="B4" s="12" t="s">
        <v>658</v>
      </c>
      <c r="R4" s="12" t="s">
        <v>659</v>
      </c>
      <c r="AF4" s="12" t="s">
        <v>659</v>
      </c>
    </row>
    <row r="5" spans="2:33" ht="25.5">
      <c r="B5" s="197" t="s">
        <v>36</v>
      </c>
      <c r="C5" s="197" t="s">
        <v>524</v>
      </c>
      <c r="D5" s="197" t="s">
        <v>257</v>
      </c>
      <c r="E5" s="124" t="s">
        <v>148</v>
      </c>
      <c r="F5" s="124" t="s">
        <v>149</v>
      </c>
      <c r="G5" s="124" t="s">
        <v>150</v>
      </c>
      <c r="H5" s="124" t="s">
        <v>151</v>
      </c>
      <c r="I5" s="124" t="s">
        <v>152</v>
      </c>
      <c r="J5" s="124" t="s">
        <v>153</v>
      </c>
      <c r="K5" s="124" t="s">
        <v>154</v>
      </c>
      <c r="L5" s="124" t="s">
        <v>155</v>
      </c>
      <c r="M5" s="124" t="s">
        <v>156</v>
      </c>
      <c r="N5" s="124" t="s">
        <v>157</v>
      </c>
      <c r="O5" s="124" t="s">
        <v>158</v>
      </c>
      <c r="P5" s="124" t="s">
        <v>159</v>
      </c>
      <c r="Q5" s="124" t="s">
        <v>160</v>
      </c>
      <c r="R5" s="124" t="s">
        <v>2150</v>
      </c>
      <c r="T5" s="749" t="s">
        <v>149</v>
      </c>
      <c r="U5" s="749" t="s">
        <v>150</v>
      </c>
      <c r="V5" s="749" t="s">
        <v>151</v>
      </c>
      <c r="W5" s="749" t="s">
        <v>152</v>
      </c>
      <c r="X5" s="749" t="s">
        <v>153</v>
      </c>
      <c r="Y5" s="749" t="s">
        <v>154</v>
      </c>
      <c r="Z5" s="749" t="s">
        <v>155</v>
      </c>
      <c r="AA5" s="749" t="s">
        <v>156</v>
      </c>
      <c r="AB5" s="749" t="s">
        <v>157</v>
      </c>
      <c r="AC5" s="749" t="s">
        <v>158</v>
      </c>
      <c r="AD5" s="749" t="s">
        <v>159</v>
      </c>
      <c r="AE5" s="749" t="s">
        <v>160</v>
      </c>
      <c r="AF5" s="749" t="s">
        <v>148</v>
      </c>
    </row>
    <row r="6" spans="2:33" ht="15">
      <c r="B6" s="434">
        <v>1</v>
      </c>
      <c r="C6" s="435" t="s">
        <v>530</v>
      </c>
      <c r="D6" s="435"/>
      <c r="E6" s="436"/>
      <c r="F6" s="437">
        <f>'1.NVL Chai'!H$13*'2.Hao hut &amp; % chai '!H57</f>
        <v>121500.00000000001</v>
      </c>
      <c r="G6" s="437">
        <f>'1.NVL Chai'!I$13*'2.Hao hut &amp; % chai '!I57</f>
        <v>94500</v>
      </c>
      <c r="H6" s="437">
        <f>'1.NVL Chai'!J$13*'2.Hao hut &amp; % chai '!J57</f>
        <v>135000</v>
      </c>
      <c r="I6" s="437">
        <f>'1.NVL Chai'!K$13*'2.Hao hut &amp; % chai '!K57</f>
        <v>135000</v>
      </c>
      <c r="J6" s="437">
        <f>'1.NVL Chai'!L$13*'2.Hao hut &amp; % chai '!L57</f>
        <v>135000</v>
      </c>
      <c r="K6" s="437">
        <f>'1.NVL Chai'!M$13*'2.Hao hut &amp; % chai '!M57</f>
        <v>135000</v>
      </c>
      <c r="L6" s="437">
        <f>'1.NVL Chai'!N$13*'2.Hao hut &amp; % chai '!N57</f>
        <v>135000</v>
      </c>
      <c r="M6" s="437">
        <f>'1.NVL Chai'!O$13*'2.Hao hut &amp; % chai '!O57</f>
        <v>135000</v>
      </c>
      <c r="N6" s="437">
        <f>'1.NVL Chai'!P$13*'2.Hao hut &amp; % chai '!P57</f>
        <v>135000</v>
      </c>
      <c r="O6" s="437">
        <f>'1.NVL Chai'!Q$13*'2.Hao hut &amp; % chai '!Q57</f>
        <v>140400</v>
      </c>
      <c r="P6" s="437">
        <f>'1.NVL Chai'!R$13*'2.Hao hut &amp; % chai '!R57</f>
        <v>140400</v>
      </c>
      <c r="Q6" s="437">
        <f>'1.NVL Chai'!S$13*'2.Hao hut &amp; % chai '!S57</f>
        <v>140400</v>
      </c>
      <c r="R6" s="436">
        <f>SUM(F6:Q6)</f>
        <v>1582200</v>
      </c>
      <c r="S6" s="459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6">
        <f>SUM(T6:AE6)</f>
        <v>0</v>
      </c>
      <c r="AG6" s="459"/>
    </row>
    <row r="7" spans="2:33" ht="15">
      <c r="B7" s="438">
        <v>2</v>
      </c>
      <c r="C7" s="439" t="s">
        <v>532</v>
      </c>
      <c r="D7" s="439"/>
      <c r="E7" s="440"/>
      <c r="F7" s="441">
        <f>'1.NVL Chai'!H$13*'2.Hao hut &amp; % chai '!H58</f>
        <v>0</v>
      </c>
      <c r="G7" s="441">
        <f>'1.NVL Chai'!I$13*'2.Hao hut &amp; % chai '!I58</f>
        <v>0</v>
      </c>
      <c r="H7" s="441">
        <f>'1.NVL Chai'!J$13*'2.Hao hut &amp; % chai '!J58</f>
        <v>0</v>
      </c>
      <c r="I7" s="441">
        <f>'1.NVL Chai'!K$13*'2.Hao hut &amp; % chai '!K58</f>
        <v>0</v>
      </c>
      <c r="J7" s="441">
        <f>'1.NVL Chai'!L$13*'2.Hao hut &amp; % chai '!L58</f>
        <v>0</v>
      </c>
      <c r="K7" s="441">
        <f>'1.NVL Chai'!M$13*'2.Hao hut &amp; % chai '!M58</f>
        <v>0</v>
      </c>
      <c r="L7" s="441">
        <f>'1.NVL Chai'!N$13*'2.Hao hut &amp; % chai '!N58</f>
        <v>0</v>
      </c>
      <c r="M7" s="441">
        <f>'1.NVL Chai'!O$13*'2.Hao hut &amp; % chai '!O58</f>
        <v>0</v>
      </c>
      <c r="N7" s="441">
        <f>'1.NVL Chai'!P$13*'2.Hao hut &amp; % chai '!P58</f>
        <v>0</v>
      </c>
      <c r="O7" s="441">
        <f>'1.NVL Chai'!Q$13*'2.Hao hut &amp; % chai '!Q58</f>
        <v>0</v>
      </c>
      <c r="P7" s="441">
        <f>'1.NVL Chai'!R$13*'2.Hao hut &amp; % chai '!R58</f>
        <v>0</v>
      </c>
      <c r="Q7" s="441">
        <f>'1.NVL Chai'!S$13*'2.Hao hut &amp; % chai '!S58</f>
        <v>0</v>
      </c>
      <c r="R7" s="440">
        <f t="shared" ref="R7:R20" si="0">SUM(F7:Q7)</f>
        <v>0</v>
      </c>
      <c r="S7" s="459"/>
      <c r="T7" s="441"/>
      <c r="U7" s="441"/>
      <c r="V7" s="441"/>
      <c r="W7" s="441"/>
      <c r="X7" s="441"/>
      <c r="Y7" s="441"/>
      <c r="Z7" s="441"/>
      <c r="AA7" s="441"/>
      <c r="AB7" s="441"/>
      <c r="AC7" s="441"/>
      <c r="AD7" s="441"/>
      <c r="AE7" s="441"/>
      <c r="AF7" s="440">
        <f t="shared" ref="AF7:AF20" si="1">SUM(T7:AE7)</f>
        <v>0</v>
      </c>
      <c r="AG7" s="459"/>
    </row>
    <row r="8" spans="2:33" ht="15">
      <c r="B8" s="438">
        <v>3</v>
      </c>
      <c r="C8" s="439" t="s">
        <v>533</v>
      </c>
      <c r="D8" s="439"/>
      <c r="E8" s="440"/>
      <c r="F8" s="441">
        <f>'1.NVL Chai'!H$13*'2.Hao hut &amp; % chai '!H59</f>
        <v>0</v>
      </c>
      <c r="G8" s="441">
        <f>'1.NVL Chai'!I$13*'2.Hao hut &amp; % chai '!I59</f>
        <v>0</v>
      </c>
      <c r="H8" s="441">
        <f>'1.NVL Chai'!J$13*'2.Hao hut &amp; % chai '!J59</f>
        <v>0</v>
      </c>
      <c r="I8" s="441">
        <f>'1.NVL Chai'!K$13*'2.Hao hut &amp; % chai '!K59</f>
        <v>0</v>
      </c>
      <c r="J8" s="441">
        <f>'1.NVL Chai'!L$13*'2.Hao hut &amp; % chai '!L59</f>
        <v>0</v>
      </c>
      <c r="K8" s="441">
        <f>'1.NVL Chai'!M$13*'2.Hao hut &amp; % chai '!M59</f>
        <v>0</v>
      </c>
      <c r="L8" s="441">
        <f>'1.NVL Chai'!N$13*'2.Hao hut &amp; % chai '!N59</f>
        <v>0</v>
      </c>
      <c r="M8" s="441">
        <f>'1.NVL Chai'!O$13*'2.Hao hut &amp; % chai '!O59</f>
        <v>0</v>
      </c>
      <c r="N8" s="441">
        <f>'1.NVL Chai'!P$13*'2.Hao hut &amp; % chai '!P59</f>
        <v>0</v>
      </c>
      <c r="O8" s="441">
        <f>'1.NVL Chai'!Q$13*'2.Hao hut &amp; % chai '!Q59</f>
        <v>0</v>
      </c>
      <c r="P8" s="441">
        <f>'1.NVL Chai'!R$13*'2.Hao hut &amp; % chai '!R59</f>
        <v>0</v>
      </c>
      <c r="Q8" s="441">
        <f>'1.NVL Chai'!S$13*'2.Hao hut &amp; % chai '!S59</f>
        <v>0</v>
      </c>
      <c r="R8" s="440">
        <f t="shared" si="0"/>
        <v>0</v>
      </c>
      <c r="S8" s="459"/>
      <c r="T8" s="441"/>
      <c r="U8" s="441"/>
      <c r="V8" s="441"/>
      <c r="W8" s="441"/>
      <c r="X8" s="441"/>
      <c r="Y8" s="441"/>
      <c r="Z8" s="441"/>
      <c r="AA8" s="441"/>
      <c r="AB8" s="441"/>
      <c r="AC8" s="441"/>
      <c r="AD8" s="441"/>
      <c r="AE8" s="441"/>
      <c r="AF8" s="440">
        <f t="shared" si="1"/>
        <v>0</v>
      </c>
      <c r="AG8" s="459"/>
    </row>
    <row r="9" spans="2:33" ht="15">
      <c r="B9" s="438">
        <v>4</v>
      </c>
      <c r="C9" s="439" t="s">
        <v>534</v>
      </c>
      <c r="D9" s="439"/>
      <c r="E9" s="440"/>
      <c r="F9" s="441">
        <f>'1.NVL Chai'!H$13*'2.Hao hut &amp; % chai '!H60</f>
        <v>0</v>
      </c>
      <c r="G9" s="441">
        <f>'1.NVL Chai'!I$13*'2.Hao hut &amp; % chai '!I60</f>
        <v>0</v>
      </c>
      <c r="H9" s="441">
        <f>'1.NVL Chai'!J$13*'2.Hao hut &amp; % chai '!J60</f>
        <v>0</v>
      </c>
      <c r="I9" s="441">
        <f>'1.NVL Chai'!K$13*'2.Hao hut &amp; % chai '!K60</f>
        <v>0</v>
      </c>
      <c r="J9" s="441">
        <f>'1.NVL Chai'!L$13*'2.Hao hut &amp; % chai '!L60</f>
        <v>0</v>
      </c>
      <c r="K9" s="441">
        <f>'1.NVL Chai'!M$13*'2.Hao hut &amp; % chai '!M60</f>
        <v>0</v>
      </c>
      <c r="L9" s="441">
        <f>'1.NVL Chai'!N$13*'2.Hao hut &amp; % chai '!N60</f>
        <v>0</v>
      </c>
      <c r="M9" s="441">
        <f>'1.NVL Chai'!O$13*'2.Hao hut &amp; % chai '!O60</f>
        <v>0</v>
      </c>
      <c r="N9" s="441">
        <f>'1.NVL Chai'!P$13*'2.Hao hut &amp; % chai '!P60</f>
        <v>0</v>
      </c>
      <c r="O9" s="441">
        <f>'1.NVL Chai'!Q$13*'2.Hao hut &amp; % chai '!Q60</f>
        <v>0</v>
      </c>
      <c r="P9" s="441">
        <f>'1.NVL Chai'!R$13*'2.Hao hut &amp; % chai '!R60</f>
        <v>0</v>
      </c>
      <c r="Q9" s="441">
        <f>'1.NVL Chai'!S$13*'2.Hao hut &amp; % chai '!S60</f>
        <v>0</v>
      </c>
      <c r="R9" s="440">
        <f t="shared" si="0"/>
        <v>0</v>
      </c>
      <c r="S9" s="459"/>
      <c r="T9" s="441"/>
      <c r="U9" s="441"/>
      <c r="V9" s="441"/>
      <c r="W9" s="441"/>
      <c r="X9" s="441"/>
      <c r="Y9" s="441"/>
      <c r="Z9" s="441"/>
      <c r="AA9" s="441"/>
      <c r="AB9" s="441"/>
      <c r="AC9" s="441"/>
      <c r="AD9" s="441"/>
      <c r="AE9" s="441"/>
      <c r="AF9" s="440">
        <f t="shared" si="1"/>
        <v>0</v>
      </c>
      <c r="AG9" s="459"/>
    </row>
    <row r="10" spans="2:33" ht="15">
      <c r="B10" s="438">
        <v>5</v>
      </c>
      <c r="C10" s="439" t="s">
        <v>535</v>
      </c>
      <c r="D10" s="439"/>
      <c r="E10" s="440"/>
      <c r="F10" s="441">
        <f>'1.NVL Chai'!H$13*'2.Hao hut &amp; % chai '!H61</f>
        <v>4500</v>
      </c>
      <c r="G10" s="441">
        <f>'1.NVL Chai'!I$13*'2.Hao hut &amp; % chai '!I61</f>
        <v>3500</v>
      </c>
      <c r="H10" s="441">
        <f>'1.NVL Chai'!J$13*'2.Hao hut &amp; % chai '!J61</f>
        <v>5000</v>
      </c>
      <c r="I10" s="441">
        <f>'1.NVL Chai'!K$13*'2.Hao hut &amp; % chai '!K61</f>
        <v>5000</v>
      </c>
      <c r="J10" s="441">
        <f>'1.NVL Chai'!L$13*'2.Hao hut &amp; % chai '!L61</f>
        <v>5000</v>
      </c>
      <c r="K10" s="441">
        <f>'1.NVL Chai'!M$13*'2.Hao hut &amp; % chai '!M61</f>
        <v>5000</v>
      </c>
      <c r="L10" s="441">
        <f>'1.NVL Chai'!N$13*'2.Hao hut &amp; % chai '!N61</f>
        <v>5000</v>
      </c>
      <c r="M10" s="441">
        <f>'1.NVL Chai'!O$13*'2.Hao hut &amp; % chai '!O61</f>
        <v>5000</v>
      </c>
      <c r="N10" s="441">
        <f>'1.NVL Chai'!P$13*'2.Hao hut &amp; % chai '!P61</f>
        <v>5000</v>
      </c>
      <c r="O10" s="441">
        <f>'1.NVL Chai'!Q$13*'2.Hao hut &amp; % chai '!Q61</f>
        <v>5200</v>
      </c>
      <c r="P10" s="441">
        <f>'1.NVL Chai'!R$13*'2.Hao hut &amp; % chai '!R61</f>
        <v>5200</v>
      </c>
      <c r="Q10" s="441">
        <f>'1.NVL Chai'!S$13*'2.Hao hut &amp; % chai '!S61</f>
        <v>5200</v>
      </c>
      <c r="R10" s="440">
        <f t="shared" si="0"/>
        <v>58600</v>
      </c>
      <c r="S10" s="459"/>
      <c r="T10" s="441"/>
      <c r="U10" s="441"/>
      <c r="V10" s="441"/>
      <c r="W10" s="441"/>
      <c r="X10" s="441"/>
      <c r="Y10" s="441"/>
      <c r="Z10" s="441"/>
      <c r="AA10" s="441"/>
      <c r="AB10" s="441"/>
      <c r="AC10" s="441"/>
      <c r="AD10" s="441"/>
      <c r="AE10" s="441"/>
      <c r="AF10" s="440">
        <f t="shared" si="1"/>
        <v>0</v>
      </c>
      <c r="AG10" s="459"/>
    </row>
    <row r="11" spans="2:33" ht="15">
      <c r="B11" s="438">
        <v>6</v>
      </c>
      <c r="C11" s="439" t="s">
        <v>536</v>
      </c>
      <c r="D11" s="439"/>
      <c r="E11" s="440"/>
      <c r="F11" s="441">
        <f>'1.NVL Chai'!H$13*'2.Hao hut &amp; % chai '!H62</f>
        <v>0</v>
      </c>
      <c r="G11" s="441">
        <f>'1.NVL Chai'!I$13*'2.Hao hut &amp; % chai '!I62</f>
        <v>0</v>
      </c>
      <c r="H11" s="441">
        <f>'1.NVL Chai'!J$13*'2.Hao hut &amp; % chai '!J62</f>
        <v>0</v>
      </c>
      <c r="I11" s="441">
        <f>'1.NVL Chai'!K$13*'2.Hao hut &amp; % chai '!K62</f>
        <v>0</v>
      </c>
      <c r="J11" s="441">
        <f>'1.NVL Chai'!L$13*'2.Hao hut &amp; % chai '!L62</f>
        <v>0</v>
      </c>
      <c r="K11" s="441">
        <f>'1.NVL Chai'!M$13*'2.Hao hut &amp; % chai '!M62</f>
        <v>0</v>
      </c>
      <c r="L11" s="441">
        <f>'1.NVL Chai'!N$13*'2.Hao hut &amp; % chai '!N62</f>
        <v>0</v>
      </c>
      <c r="M11" s="441">
        <f>'1.NVL Chai'!O$13*'2.Hao hut &amp; % chai '!O62</f>
        <v>0</v>
      </c>
      <c r="N11" s="441">
        <f>'1.NVL Chai'!P$13*'2.Hao hut &amp; % chai '!P62</f>
        <v>0</v>
      </c>
      <c r="O11" s="441">
        <f>'1.NVL Chai'!Q$13*'2.Hao hut &amp; % chai '!Q62</f>
        <v>0</v>
      </c>
      <c r="P11" s="441">
        <f>'1.NVL Chai'!R$13*'2.Hao hut &amp; % chai '!R62</f>
        <v>0</v>
      </c>
      <c r="Q11" s="441">
        <f>'1.NVL Chai'!S$13*'2.Hao hut &amp; % chai '!S62</f>
        <v>0</v>
      </c>
      <c r="R11" s="440">
        <f t="shared" si="0"/>
        <v>0</v>
      </c>
      <c r="S11" s="459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0">
        <f t="shared" si="1"/>
        <v>0</v>
      </c>
      <c r="AG11" s="459"/>
    </row>
    <row r="12" spans="2:33" ht="15">
      <c r="B12" s="438">
        <v>7</v>
      </c>
      <c r="C12" s="439" t="s">
        <v>537</v>
      </c>
      <c r="D12" s="439"/>
      <c r="E12" s="440"/>
      <c r="F12" s="441">
        <f>'1.NVL Chai'!H$13*'2.Hao hut &amp; % chai '!H63</f>
        <v>4500</v>
      </c>
      <c r="G12" s="441">
        <f>'1.NVL Chai'!I$13*'2.Hao hut &amp; % chai '!I63</f>
        <v>3500</v>
      </c>
      <c r="H12" s="441">
        <f>'1.NVL Chai'!J$13*'2.Hao hut &amp; % chai '!J63</f>
        <v>5000</v>
      </c>
      <c r="I12" s="441">
        <f>'1.NVL Chai'!K$13*'2.Hao hut &amp; % chai '!K63</f>
        <v>5000</v>
      </c>
      <c r="J12" s="441">
        <f>'1.NVL Chai'!L$13*'2.Hao hut &amp; % chai '!L63</f>
        <v>5000</v>
      </c>
      <c r="K12" s="441">
        <f>'1.NVL Chai'!M$13*'2.Hao hut &amp; % chai '!M63</f>
        <v>5000</v>
      </c>
      <c r="L12" s="441">
        <f>'1.NVL Chai'!N$13*'2.Hao hut &amp; % chai '!N63</f>
        <v>5000</v>
      </c>
      <c r="M12" s="441">
        <f>'1.NVL Chai'!O$13*'2.Hao hut &amp; % chai '!O63</f>
        <v>5000</v>
      </c>
      <c r="N12" s="441">
        <f>'1.NVL Chai'!P$13*'2.Hao hut &amp; % chai '!P63</f>
        <v>5000</v>
      </c>
      <c r="O12" s="441">
        <f>'1.NVL Chai'!Q$13*'2.Hao hut &amp; % chai '!Q63</f>
        <v>5200</v>
      </c>
      <c r="P12" s="441">
        <f>'1.NVL Chai'!R$13*'2.Hao hut &amp; % chai '!R63</f>
        <v>5200</v>
      </c>
      <c r="Q12" s="441">
        <f>'1.NVL Chai'!S$13*'2.Hao hut &amp; % chai '!S63</f>
        <v>5200</v>
      </c>
      <c r="R12" s="440">
        <f t="shared" si="0"/>
        <v>58600</v>
      </c>
      <c r="S12" s="459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0">
        <f t="shared" si="1"/>
        <v>0</v>
      </c>
      <c r="AG12" s="459"/>
    </row>
    <row r="13" spans="2:33" ht="15">
      <c r="B13" s="438">
        <v>8</v>
      </c>
      <c r="C13" s="439" t="s">
        <v>538</v>
      </c>
      <c r="D13" s="439"/>
      <c r="E13" s="440"/>
      <c r="F13" s="441">
        <f>'1.NVL Chai'!H$13*'2.Hao hut &amp; % chai '!H64</f>
        <v>2250</v>
      </c>
      <c r="G13" s="441">
        <f>'1.NVL Chai'!I$13*'2.Hao hut &amp; % chai '!I64</f>
        <v>1750</v>
      </c>
      <c r="H13" s="441">
        <f>'1.NVL Chai'!J$13*'2.Hao hut &amp; % chai '!J64</f>
        <v>2500</v>
      </c>
      <c r="I13" s="441">
        <f>'1.NVL Chai'!K$13*'2.Hao hut &amp; % chai '!K64</f>
        <v>2500</v>
      </c>
      <c r="J13" s="441">
        <f>'1.NVL Chai'!L$13*'2.Hao hut &amp; % chai '!L64</f>
        <v>2500</v>
      </c>
      <c r="K13" s="441">
        <f>'1.NVL Chai'!M$13*'2.Hao hut &amp; % chai '!M64</f>
        <v>2500</v>
      </c>
      <c r="L13" s="441">
        <f>'1.NVL Chai'!N$13*'2.Hao hut &amp; % chai '!N64</f>
        <v>2500</v>
      </c>
      <c r="M13" s="441">
        <f>'1.NVL Chai'!O$13*'2.Hao hut &amp; % chai '!O64</f>
        <v>2500</v>
      </c>
      <c r="N13" s="441">
        <f>'1.NVL Chai'!P$13*'2.Hao hut &amp; % chai '!P64</f>
        <v>2500</v>
      </c>
      <c r="O13" s="441">
        <f>'1.NVL Chai'!Q$13*'2.Hao hut &amp; % chai '!Q64</f>
        <v>2600</v>
      </c>
      <c r="P13" s="441">
        <f>'1.NVL Chai'!R$13*'2.Hao hut &amp; % chai '!R64</f>
        <v>2600</v>
      </c>
      <c r="Q13" s="441">
        <f>'1.NVL Chai'!S$13*'2.Hao hut &amp; % chai '!S64</f>
        <v>2600</v>
      </c>
      <c r="R13" s="440">
        <f t="shared" si="0"/>
        <v>29300</v>
      </c>
      <c r="S13" s="459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0">
        <f t="shared" si="1"/>
        <v>0</v>
      </c>
      <c r="AG13" s="459"/>
    </row>
    <row r="14" spans="2:33" ht="15">
      <c r="B14" s="438">
        <v>9</v>
      </c>
      <c r="C14" s="439" t="s">
        <v>539</v>
      </c>
      <c r="D14" s="439"/>
      <c r="E14" s="440"/>
      <c r="F14" s="441">
        <f>'1.NVL Chai'!H$13*'2.Hao hut &amp; % chai '!H65</f>
        <v>0</v>
      </c>
      <c r="G14" s="441">
        <f>'1.NVL Chai'!I$13*'2.Hao hut &amp; % chai '!I65</f>
        <v>0</v>
      </c>
      <c r="H14" s="441">
        <f>'1.NVL Chai'!J$13*'2.Hao hut &amp; % chai '!J65</f>
        <v>0</v>
      </c>
      <c r="I14" s="441">
        <f>'1.NVL Chai'!K$13*'2.Hao hut &amp; % chai '!K65</f>
        <v>0</v>
      </c>
      <c r="J14" s="441">
        <f>'1.NVL Chai'!L$13*'2.Hao hut &amp; % chai '!L65</f>
        <v>0</v>
      </c>
      <c r="K14" s="441">
        <f>'1.NVL Chai'!M$13*'2.Hao hut &amp; % chai '!M65</f>
        <v>0</v>
      </c>
      <c r="L14" s="441">
        <f>'1.NVL Chai'!N$13*'2.Hao hut &amp; % chai '!N65</f>
        <v>0</v>
      </c>
      <c r="M14" s="441">
        <f>'1.NVL Chai'!O$13*'2.Hao hut &amp; % chai '!O65</f>
        <v>0</v>
      </c>
      <c r="N14" s="441">
        <f>'1.NVL Chai'!P$13*'2.Hao hut &amp; % chai '!P65</f>
        <v>0</v>
      </c>
      <c r="O14" s="441">
        <f>'1.NVL Chai'!Q$13*'2.Hao hut &amp; % chai '!Q65</f>
        <v>0</v>
      </c>
      <c r="P14" s="441">
        <f>'1.NVL Chai'!R$13*'2.Hao hut &amp; % chai '!R65</f>
        <v>0</v>
      </c>
      <c r="Q14" s="441">
        <f>'1.NVL Chai'!S$13*'2.Hao hut &amp; % chai '!S65</f>
        <v>0</v>
      </c>
      <c r="R14" s="440">
        <f t="shared" si="0"/>
        <v>0</v>
      </c>
      <c r="S14" s="459"/>
      <c r="T14" s="441"/>
      <c r="U14" s="441"/>
      <c r="V14" s="441"/>
      <c r="W14" s="441"/>
      <c r="X14" s="441"/>
      <c r="Y14" s="441"/>
      <c r="Z14" s="441"/>
      <c r="AA14" s="441"/>
      <c r="AB14" s="441"/>
      <c r="AC14" s="441"/>
      <c r="AD14" s="441"/>
      <c r="AE14" s="441"/>
      <c r="AF14" s="440">
        <f t="shared" si="1"/>
        <v>0</v>
      </c>
      <c r="AG14" s="459"/>
    </row>
    <row r="15" spans="2:33" ht="15">
      <c r="B15" s="438">
        <v>10</v>
      </c>
      <c r="C15" s="439" t="s">
        <v>540</v>
      </c>
      <c r="D15" s="439"/>
      <c r="E15" s="440"/>
      <c r="F15" s="441">
        <f>'1.NVL Chai'!H$13*'2.Hao hut &amp; % chai '!H66</f>
        <v>65249.999999999993</v>
      </c>
      <c r="G15" s="441">
        <f>'1.NVL Chai'!I$13*'2.Hao hut &amp; % chai '!I66</f>
        <v>50750</v>
      </c>
      <c r="H15" s="441">
        <f>'1.NVL Chai'!J$13*'2.Hao hut &amp; % chai '!J66</f>
        <v>72500</v>
      </c>
      <c r="I15" s="441">
        <f>'1.NVL Chai'!K$13*'2.Hao hut &amp; % chai '!K66</f>
        <v>72500</v>
      </c>
      <c r="J15" s="441">
        <f>'1.NVL Chai'!L$13*'2.Hao hut &amp; % chai '!L66</f>
        <v>72500</v>
      </c>
      <c r="K15" s="441">
        <f>'1.NVL Chai'!M$13*'2.Hao hut &amp; % chai '!M66</f>
        <v>72500</v>
      </c>
      <c r="L15" s="441">
        <f>'1.NVL Chai'!N$13*'2.Hao hut &amp; % chai '!N66</f>
        <v>72500</v>
      </c>
      <c r="M15" s="441">
        <f>'1.NVL Chai'!O$13*'2.Hao hut &amp; % chai '!O66</f>
        <v>72500</v>
      </c>
      <c r="N15" s="441">
        <f>'1.NVL Chai'!P$13*'2.Hao hut &amp; % chai '!P66</f>
        <v>72500</v>
      </c>
      <c r="O15" s="441">
        <f>'1.NVL Chai'!Q$13*'2.Hao hut &amp; % chai '!Q66</f>
        <v>75400</v>
      </c>
      <c r="P15" s="441">
        <f>'1.NVL Chai'!R$13*'2.Hao hut &amp; % chai '!R66</f>
        <v>75400</v>
      </c>
      <c r="Q15" s="441">
        <f>'1.NVL Chai'!S$13*'2.Hao hut &amp; % chai '!S66</f>
        <v>75400</v>
      </c>
      <c r="R15" s="440">
        <f t="shared" si="0"/>
        <v>849700</v>
      </c>
      <c r="S15" s="459"/>
      <c r="T15" s="441"/>
      <c r="U15" s="441"/>
      <c r="V15" s="441"/>
      <c r="W15" s="441"/>
      <c r="X15" s="441"/>
      <c r="Y15" s="441"/>
      <c r="Z15" s="441"/>
      <c r="AA15" s="441"/>
      <c r="AB15" s="441"/>
      <c r="AC15" s="441"/>
      <c r="AD15" s="441"/>
      <c r="AE15" s="441"/>
      <c r="AF15" s="440">
        <f t="shared" si="1"/>
        <v>0</v>
      </c>
      <c r="AG15" s="459"/>
    </row>
    <row r="16" spans="2:33" ht="15">
      <c r="B16" s="438">
        <v>11</v>
      </c>
      <c r="C16" s="439" t="s">
        <v>541</v>
      </c>
      <c r="D16" s="439"/>
      <c r="E16" s="440"/>
      <c r="F16" s="441">
        <f>'1.NVL Chai'!H$13*'2.Hao hut &amp; % chai '!H67</f>
        <v>0</v>
      </c>
      <c r="G16" s="441">
        <f>'1.NVL Chai'!I$13*'2.Hao hut &amp; % chai '!I67</f>
        <v>0</v>
      </c>
      <c r="H16" s="441">
        <f>'1.NVL Chai'!J$13*'2.Hao hut &amp; % chai '!J67</f>
        <v>0</v>
      </c>
      <c r="I16" s="441">
        <f>'1.NVL Chai'!K$13*'2.Hao hut &amp; % chai '!K67</f>
        <v>0</v>
      </c>
      <c r="J16" s="441">
        <f>'1.NVL Chai'!L$13*'2.Hao hut &amp; % chai '!L67</f>
        <v>0</v>
      </c>
      <c r="K16" s="441">
        <f>'1.NVL Chai'!M$13*'2.Hao hut &amp; % chai '!M67</f>
        <v>0</v>
      </c>
      <c r="L16" s="441">
        <f>'1.NVL Chai'!N$13*'2.Hao hut &amp; % chai '!N67</f>
        <v>0</v>
      </c>
      <c r="M16" s="441">
        <f>'1.NVL Chai'!O$13*'2.Hao hut &amp; % chai '!O67</f>
        <v>0</v>
      </c>
      <c r="N16" s="441">
        <f>'1.NVL Chai'!P$13*'2.Hao hut &amp; % chai '!P67</f>
        <v>0</v>
      </c>
      <c r="O16" s="441">
        <f>'1.NVL Chai'!Q$13*'2.Hao hut &amp; % chai '!Q67</f>
        <v>0</v>
      </c>
      <c r="P16" s="441">
        <f>'1.NVL Chai'!R$13*'2.Hao hut &amp; % chai '!R67</f>
        <v>0</v>
      </c>
      <c r="Q16" s="441">
        <f>'1.NVL Chai'!S$13*'2.Hao hut &amp; % chai '!S67</f>
        <v>0</v>
      </c>
      <c r="R16" s="440">
        <f t="shared" si="0"/>
        <v>0</v>
      </c>
      <c r="S16" s="459"/>
      <c r="T16" s="441"/>
      <c r="U16" s="441"/>
      <c r="V16" s="441"/>
      <c r="W16" s="441"/>
      <c r="X16" s="441"/>
      <c r="Y16" s="441"/>
      <c r="Z16" s="441"/>
      <c r="AA16" s="441"/>
      <c r="AB16" s="441"/>
      <c r="AC16" s="441"/>
      <c r="AD16" s="441"/>
      <c r="AE16" s="441"/>
      <c r="AF16" s="440">
        <f t="shared" si="1"/>
        <v>0</v>
      </c>
      <c r="AG16" s="459"/>
    </row>
    <row r="17" spans="2:33" ht="15">
      <c r="B17" s="438">
        <v>12</v>
      </c>
      <c r="C17" s="439" t="s">
        <v>542</v>
      </c>
      <c r="D17" s="439"/>
      <c r="E17" s="440"/>
      <c r="F17" s="441">
        <f>'1.NVL Chai'!H$13*'2.Hao hut &amp; % chai '!H68</f>
        <v>0</v>
      </c>
      <c r="G17" s="441">
        <f>'1.NVL Chai'!I$13*'2.Hao hut &amp; % chai '!I68</f>
        <v>0</v>
      </c>
      <c r="H17" s="441">
        <f>'1.NVL Chai'!J$13*'2.Hao hut &amp; % chai '!J68</f>
        <v>0</v>
      </c>
      <c r="I17" s="441">
        <f>'1.NVL Chai'!K$13*'2.Hao hut &amp; % chai '!K68</f>
        <v>0</v>
      </c>
      <c r="J17" s="441">
        <f>'1.NVL Chai'!L$13*'2.Hao hut &amp; % chai '!L68</f>
        <v>0</v>
      </c>
      <c r="K17" s="441">
        <f>'1.NVL Chai'!M$13*'2.Hao hut &amp; % chai '!M68</f>
        <v>0</v>
      </c>
      <c r="L17" s="441">
        <f>'1.NVL Chai'!N$13*'2.Hao hut &amp; % chai '!N68</f>
        <v>0</v>
      </c>
      <c r="M17" s="441">
        <f>'1.NVL Chai'!O$13*'2.Hao hut &amp; % chai '!O68</f>
        <v>0</v>
      </c>
      <c r="N17" s="441">
        <f>'1.NVL Chai'!P$13*'2.Hao hut &amp; % chai '!P68</f>
        <v>0</v>
      </c>
      <c r="O17" s="441">
        <f>'1.NVL Chai'!Q$13*'2.Hao hut &amp; % chai '!Q68</f>
        <v>0</v>
      </c>
      <c r="P17" s="441">
        <f>'1.NVL Chai'!R$13*'2.Hao hut &amp; % chai '!R68</f>
        <v>0</v>
      </c>
      <c r="Q17" s="441">
        <f>'1.NVL Chai'!S$13*'2.Hao hut &amp; % chai '!S68</f>
        <v>0</v>
      </c>
      <c r="R17" s="440">
        <f t="shared" si="0"/>
        <v>0</v>
      </c>
      <c r="S17" s="459"/>
      <c r="T17" s="441"/>
      <c r="U17" s="441"/>
      <c r="V17" s="441"/>
      <c r="W17" s="441"/>
      <c r="X17" s="441"/>
      <c r="Y17" s="441"/>
      <c r="Z17" s="441"/>
      <c r="AA17" s="441"/>
      <c r="AB17" s="441"/>
      <c r="AC17" s="441"/>
      <c r="AD17" s="441"/>
      <c r="AE17" s="441"/>
      <c r="AF17" s="440">
        <f t="shared" si="1"/>
        <v>0</v>
      </c>
      <c r="AG17" s="459"/>
    </row>
    <row r="18" spans="2:33" ht="15">
      <c r="B18" s="438">
        <v>13</v>
      </c>
      <c r="C18" s="439" t="s">
        <v>543</v>
      </c>
      <c r="D18" s="439"/>
      <c r="E18" s="440"/>
      <c r="F18" s="441">
        <f>'1.NVL Chai'!H$13*'2.Hao hut &amp; % chai '!H69</f>
        <v>0</v>
      </c>
      <c r="G18" s="441">
        <f>'1.NVL Chai'!I$13*'2.Hao hut &amp; % chai '!I69</f>
        <v>0</v>
      </c>
      <c r="H18" s="441">
        <f>'1.NVL Chai'!J$13*'2.Hao hut &amp; % chai '!J69</f>
        <v>0</v>
      </c>
      <c r="I18" s="441">
        <f>'1.NVL Chai'!K$13*'2.Hao hut &amp; % chai '!K69</f>
        <v>0</v>
      </c>
      <c r="J18" s="441">
        <f>'1.NVL Chai'!L$13*'2.Hao hut &amp; % chai '!L69</f>
        <v>0</v>
      </c>
      <c r="K18" s="441">
        <f>'1.NVL Chai'!M$13*'2.Hao hut &amp; % chai '!M69</f>
        <v>0</v>
      </c>
      <c r="L18" s="441">
        <f>'1.NVL Chai'!N$13*'2.Hao hut &amp; % chai '!N69</f>
        <v>0</v>
      </c>
      <c r="M18" s="441">
        <f>'1.NVL Chai'!O$13*'2.Hao hut &amp; % chai '!O69</f>
        <v>0</v>
      </c>
      <c r="N18" s="441">
        <f>'1.NVL Chai'!P$13*'2.Hao hut &amp; % chai '!P69</f>
        <v>0</v>
      </c>
      <c r="O18" s="441">
        <f>'1.NVL Chai'!Q$13*'2.Hao hut &amp; % chai '!Q69</f>
        <v>0</v>
      </c>
      <c r="P18" s="441">
        <f>'1.NVL Chai'!R$13*'2.Hao hut &amp; % chai '!R69</f>
        <v>0</v>
      </c>
      <c r="Q18" s="441">
        <f>'1.NVL Chai'!S$13*'2.Hao hut &amp; % chai '!S69</f>
        <v>0</v>
      </c>
      <c r="R18" s="440">
        <f t="shared" si="0"/>
        <v>0</v>
      </c>
      <c r="S18" s="459"/>
      <c r="T18" s="441"/>
      <c r="U18" s="441"/>
      <c r="V18" s="441"/>
      <c r="W18" s="441"/>
      <c r="X18" s="441"/>
      <c r="Y18" s="441"/>
      <c r="Z18" s="441"/>
      <c r="AA18" s="441"/>
      <c r="AB18" s="441"/>
      <c r="AC18" s="441"/>
      <c r="AD18" s="441"/>
      <c r="AE18" s="441"/>
      <c r="AF18" s="440">
        <f t="shared" si="1"/>
        <v>0</v>
      </c>
      <c r="AG18" s="459"/>
    </row>
    <row r="19" spans="2:33" ht="15">
      <c r="B19" s="438">
        <v>14</v>
      </c>
      <c r="C19" s="439" t="s">
        <v>544</v>
      </c>
      <c r="D19" s="439"/>
      <c r="E19" s="440"/>
      <c r="F19" s="441">
        <f>'1.NVL Chai'!H$13*'2.Hao hut &amp; % chai '!H70</f>
        <v>2250</v>
      </c>
      <c r="G19" s="441">
        <f>'1.NVL Chai'!I$13*'2.Hao hut &amp; % chai '!I70</f>
        <v>1750</v>
      </c>
      <c r="H19" s="441">
        <f>'1.NVL Chai'!J$13*'2.Hao hut &amp; % chai '!J70</f>
        <v>2500</v>
      </c>
      <c r="I19" s="441">
        <f>'1.NVL Chai'!K$13*'2.Hao hut &amp; % chai '!K70</f>
        <v>2500</v>
      </c>
      <c r="J19" s="441">
        <f>'1.NVL Chai'!L$13*'2.Hao hut &amp; % chai '!L70</f>
        <v>2500</v>
      </c>
      <c r="K19" s="441">
        <f>'1.NVL Chai'!M$13*'2.Hao hut &amp; % chai '!M70</f>
        <v>2500</v>
      </c>
      <c r="L19" s="441">
        <f>'1.NVL Chai'!N$13*'2.Hao hut &amp; % chai '!N70</f>
        <v>2500</v>
      </c>
      <c r="M19" s="441">
        <f>'1.NVL Chai'!O$13*'2.Hao hut &amp; % chai '!O70</f>
        <v>2500</v>
      </c>
      <c r="N19" s="441">
        <f>'1.NVL Chai'!P$13*'2.Hao hut &amp; % chai '!P70</f>
        <v>2500</v>
      </c>
      <c r="O19" s="441">
        <f>'1.NVL Chai'!Q$13*'2.Hao hut &amp; % chai '!Q70</f>
        <v>2600</v>
      </c>
      <c r="P19" s="441">
        <f>'1.NVL Chai'!R$13*'2.Hao hut &amp; % chai '!R70</f>
        <v>2600</v>
      </c>
      <c r="Q19" s="441">
        <f>'1.NVL Chai'!S$13*'2.Hao hut &amp; % chai '!S70</f>
        <v>2600</v>
      </c>
      <c r="R19" s="440">
        <f t="shared" si="0"/>
        <v>29300</v>
      </c>
      <c r="S19" s="459"/>
      <c r="T19" s="441"/>
      <c r="U19" s="441"/>
      <c r="V19" s="441"/>
      <c r="W19" s="441"/>
      <c r="X19" s="441"/>
      <c r="Y19" s="441"/>
      <c r="Z19" s="441"/>
      <c r="AA19" s="441"/>
      <c r="AB19" s="441"/>
      <c r="AC19" s="441"/>
      <c r="AD19" s="441"/>
      <c r="AE19" s="441"/>
      <c r="AF19" s="440">
        <f t="shared" si="1"/>
        <v>0</v>
      </c>
      <c r="AG19" s="459"/>
    </row>
    <row r="20" spans="2:33">
      <c r="B20" s="442">
        <v>15</v>
      </c>
      <c r="C20" s="443" t="s">
        <v>175</v>
      </c>
      <c r="D20" s="443"/>
      <c r="E20" s="444"/>
      <c r="F20" s="445">
        <f>'1.NVL Chai'!H$13*'2.Hao hut &amp; % chai '!H71</f>
        <v>0</v>
      </c>
      <c r="G20" s="445">
        <f>'1.NVL Chai'!I$13*'2.Hao hut &amp; % chai '!I71</f>
        <v>0</v>
      </c>
      <c r="H20" s="445">
        <f>'1.NVL Chai'!J$13*'2.Hao hut &amp; % chai '!J71</f>
        <v>0</v>
      </c>
      <c r="I20" s="445">
        <f>'1.NVL Chai'!K$13*'2.Hao hut &amp; % chai '!K71</f>
        <v>0</v>
      </c>
      <c r="J20" s="445">
        <f>'1.NVL Chai'!L$13*'2.Hao hut &amp; % chai '!L71</f>
        <v>0</v>
      </c>
      <c r="K20" s="445">
        <f>'1.NVL Chai'!M$13*'2.Hao hut &amp; % chai '!M71</f>
        <v>0</v>
      </c>
      <c r="L20" s="445">
        <f>'1.NVL Chai'!N$13*'2.Hao hut &amp; % chai '!N71</f>
        <v>0</v>
      </c>
      <c r="M20" s="445">
        <f>'1.NVL Chai'!O$13*'2.Hao hut &amp; % chai '!O71</f>
        <v>0</v>
      </c>
      <c r="N20" s="445">
        <f>'1.NVL Chai'!P$13*'2.Hao hut &amp; % chai '!P71</f>
        <v>0</v>
      </c>
      <c r="O20" s="445">
        <f>'1.NVL Chai'!Q$13*'2.Hao hut &amp; % chai '!Q71</f>
        <v>0</v>
      </c>
      <c r="P20" s="445">
        <f>'1.NVL Chai'!R$13*'2.Hao hut &amp; % chai '!R71</f>
        <v>0</v>
      </c>
      <c r="Q20" s="445">
        <f>'1.NVL Chai'!S$13*'2.Hao hut &amp; % chai '!S71</f>
        <v>0</v>
      </c>
      <c r="R20" s="444">
        <f t="shared" si="0"/>
        <v>0</v>
      </c>
      <c r="T20" s="445"/>
      <c r="U20" s="445"/>
      <c r="V20" s="445"/>
      <c r="W20" s="445"/>
      <c r="X20" s="445"/>
      <c r="Y20" s="445"/>
      <c r="Z20" s="445"/>
      <c r="AA20" s="445"/>
      <c r="AB20" s="445"/>
      <c r="AC20" s="445"/>
      <c r="AD20" s="445"/>
      <c r="AE20" s="445"/>
      <c r="AF20" s="444">
        <f t="shared" si="1"/>
        <v>0</v>
      </c>
    </row>
    <row r="21" spans="2:33">
      <c r="B21" s="173"/>
      <c r="C21" s="174" t="s">
        <v>480</v>
      </c>
      <c r="D21" s="174"/>
      <c r="E21" s="176">
        <f>SUM(E6:E20)</f>
        <v>0</v>
      </c>
      <c r="F21" s="176">
        <f>SUM(F6:F20)</f>
        <v>200250</v>
      </c>
      <c r="G21" s="176">
        <f>SUM(G6:G20)</f>
        <v>155750</v>
      </c>
      <c r="H21" s="176">
        <f>SUM(H6:H20)</f>
        <v>222500</v>
      </c>
      <c r="I21" s="176">
        <f>SUM(I6:I20)</f>
        <v>222500</v>
      </c>
      <c r="J21" s="176">
        <f t="shared" ref="J21:Q21" si="2">SUM(J6:J20)</f>
        <v>222500</v>
      </c>
      <c r="K21" s="176">
        <f t="shared" si="2"/>
        <v>222500</v>
      </c>
      <c r="L21" s="176">
        <f t="shared" si="2"/>
        <v>222500</v>
      </c>
      <c r="M21" s="176">
        <f t="shared" si="2"/>
        <v>222500</v>
      </c>
      <c r="N21" s="176">
        <f t="shared" si="2"/>
        <v>222500</v>
      </c>
      <c r="O21" s="176">
        <f t="shared" si="2"/>
        <v>231400</v>
      </c>
      <c r="P21" s="176">
        <f t="shared" si="2"/>
        <v>231400</v>
      </c>
      <c r="Q21" s="176">
        <f t="shared" si="2"/>
        <v>231400</v>
      </c>
      <c r="R21" s="176">
        <f>SUM(R6:R20)</f>
        <v>2607700</v>
      </c>
      <c r="T21" s="176">
        <f>SUM(T6:T20)</f>
        <v>0</v>
      </c>
      <c r="U21" s="176">
        <f>SUM(U6:U20)</f>
        <v>0</v>
      </c>
      <c r="V21" s="176">
        <f>SUM(V6:V20)</f>
        <v>0</v>
      </c>
      <c r="W21" s="176">
        <f>SUM(W6:W20)</f>
        <v>0</v>
      </c>
      <c r="X21" s="176">
        <f t="shared" ref="X21:AE21" si="3">SUM(X6:X20)</f>
        <v>0</v>
      </c>
      <c r="Y21" s="176">
        <f t="shared" si="3"/>
        <v>0</v>
      </c>
      <c r="Z21" s="176">
        <f t="shared" si="3"/>
        <v>0</v>
      </c>
      <c r="AA21" s="176">
        <f t="shared" si="3"/>
        <v>0</v>
      </c>
      <c r="AB21" s="176">
        <f t="shared" si="3"/>
        <v>0</v>
      </c>
      <c r="AC21" s="176">
        <f t="shared" si="3"/>
        <v>0</v>
      </c>
      <c r="AD21" s="176">
        <f t="shared" si="3"/>
        <v>0</v>
      </c>
      <c r="AE21" s="176">
        <f t="shared" si="3"/>
        <v>0</v>
      </c>
      <c r="AF21" s="176">
        <f>SUM(AF6:AF20)</f>
        <v>0</v>
      </c>
    </row>
    <row r="23" spans="2:33">
      <c r="B23" s="12" t="s">
        <v>660</v>
      </c>
      <c r="R23" s="12" t="s">
        <v>659</v>
      </c>
      <c r="AF23" s="12" t="s">
        <v>659</v>
      </c>
    </row>
    <row r="24" spans="2:33" ht="25.5" customHeight="1">
      <c r="B24" s="197" t="s">
        <v>36</v>
      </c>
      <c r="C24" s="197" t="s">
        <v>524</v>
      </c>
      <c r="D24" s="197" t="s">
        <v>257</v>
      </c>
      <c r="E24" s="124" t="s">
        <v>148</v>
      </c>
      <c r="F24" s="124" t="s">
        <v>149</v>
      </c>
      <c r="G24" s="124" t="s">
        <v>150</v>
      </c>
      <c r="H24" s="124" t="s">
        <v>151</v>
      </c>
      <c r="I24" s="124" t="s">
        <v>152</v>
      </c>
      <c r="J24" s="124" t="s">
        <v>153</v>
      </c>
      <c r="K24" s="124" t="s">
        <v>154</v>
      </c>
      <c r="L24" s="124" t="s">
        <v>155</v>
      </c>
      <c r="M24" s="124" t="s">
        <v>156</v>
      </c>
      <c r="N24" s="124" t="s">
        <v>157</v>
      </c>
      <c r="O24" s="124" t="s">
        <v>158</v>
      </c>
      <c r="P24" s="124" t="s">
        <v>159</v>
      </c>
      <c r="Q24" s="124" t="s">
        <v>160</v>
      </c>
      <c r="R24" s="124" t="s">
        <v>2150</v>
      </c>
      <c r="T24" s="749" t="s">
        <v>149</v>
      </c>
      <c r="U24" s="749" t="s">
        <v>150</v>
      </c>
      <c r="V24" s="749" t="s">
        <v>151</v>
      </c>
      <c r="W24" s="749" t="s">
        <v>152</v>
      </c>
      <c r="X24" s="749" t="s">
        <v>153</v>
      </c>
      <c r="Y24" s="749" t="s">
        <v>154</v>
      </c>
      <c r="Z24" s="749" t="s">
        <v>155</v>
      </c>
      <c r="AA24" s="749" t="s">
        <v>156</v>
      </c>
      <c r="AB24" s="749" t="s">
        <v>157</v>
      </c>
      <c r="AC24" s="749" t="s">
        <v>158</v>
      </c>
      <c r="AD24" s="749" t="s">
        <v>159</v>
      </c>
      <c r="AE24" s="749" t="s">
        <v>160</v>
      </c>
      <c r="AF24" s="749" t="s">
        <v>148</v>
      </c>
    </row>
    <row r="25" spans="2:33" ht="15">
      <c r="B25" s="434">
        <v>1</v>
      </c>
      <c r="C25" s="435" t="s">
        <v>530</v>
      </c>
      <c r="D25" s="435"/>
      <c r="E25" s="436"/>
      <c r="F25" s="437">
        <f>'1.NVL Chai'!H$14*'2.Hao hut &amp; % chai '!H76</f>
        <v>344250</v>
      </c>
      <c r="G25" s="437">
        <f>'1.NVL Chai'!I$14*'2.Hao hut &amp; % chai '!I76</f>
        <v>267750</v>
      </c>
      <c r="H25" s="437">
        <f>'1.NVL Chai'!J$14*'2.Hao hut &amp; % chai '!J76</f>
        <v>382500</v>
      </c>
      <c r="I25" s="437">
        <f>'1.NVL Chai'!K$14*'2.Hao hut &amp; % chai '!K76</f>
        <v>510000</v>
      </c>
      <c r="J25" s="437">
        <f>'1.NVL Chai'!L$14*'2.Hao hut &amp; % chai '!L76</f>
        <v>510000</v>
      </c>
      <c r="K25" s="437">
        <f>'1.NVL Chai'!M$14*'2.Hao hut &amp; % chai '!M76</f>
        <v>510000</v>
      </c>
      <c r="L25" s="437">
        <f>'1.NVL Chai'!N$14*'2.Hao hut &amp; % chai '!N76</f>
        <v>510000</v>
      </c>
      <c r="M25" s="437">
        <f>'1.NVL Chai'!O$14*'2.Hao hut &amp; % chai '!O76</f>
        <v>510000</v>
      </c>
      <c r="N25" s="437">
        <f>'1.NVL Chai'!P$14*'2.Hao hut &amp; % chai '!P76</f>
        <v>510000</v>
      </c>
      <c r="O25" s="437">
        <f>'1.NVL Chai'!Q$14*'2.Hao hut &amp; % chai '!Q76</f>
        <v>530400</v>
      </c>
      <c r="P25" s="437">
        <f>'1.NVL Chai'!R$14*'2.Hao hut &amp; % chai '!R76</f>
        <v>530400</v>
      </c>
      <c r="Q25" s="437">
        <f>'1.NVL Chai'!S$14*'2.Hao hut &amp; % chai '!S76</f>
        <v>530400</v>
      </c>
      <c r="R25" s="436">
        <f>SUM(F25:Q25)</f>
        <v>5645700</v>
      </c>
      <c r="S25" s="459"/>
      <c r="T25" s="437"/>
      <c r="U25" s="437"/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6">
        <f>SUM(T25:AE25)</f>
        <v>0</v>
      </c>
      <c r="AG25" s="459"/>
    </row>
    <row r="26" spans="2:33" ht="15">
      <c r="B26" s="438">
        <v>2</v>
      </c>
      <c r="C26" s="439" t="s">
        <v>532</v>
      </c>
      <c r="D26" s="439"/>
      <c r="E26" s="440"/>
      <c r="F26" s="441">
        <f>'1.NVL Chai'!H$14*'2.Hao hut &amp; % chai '!H77</f>
        <v>0</v>
      </c>
      <c r="G26" s="441">
        <f>'1.NVL Chai'!I$14*'2.Hao hut &amp; % chai '!I77</f>
        <v>0</v>
      </c>
      <c r="H26" s="441">
        <f>'1.NVL Chai'!J$14*'2.Hao hut &amp; % chai '!J77</f>
        <v>0</v>
      </c>
      <c r="I26" s="441">
        <f>'1.NVL Chai'!K$14*'2.Hao hut &amp; % chai '!K77</f>
        <v>0</v>
      </c>
      <c r="J26" s="441">
        <f>'1.NVL Chai'!L$14*'2.Hao hut &amp; % chai '!L77</f>
        <v>0</v>
      </c>
      <c r="K26" s="441">
        <f>'1.NVL Chai'!M$14*'2.Hao hut &amp; % chai '!M77</f>
        <v>0</v>
      </c>
      <c r="L26" s="441">
        <f>'1.NVL Chai'!N$14*'2.Hao hut &amp; % chai '!N77</f>
        <v>0</v>
      </c>
      <c r="M26" s="441">
        <f>'1.NVL Chai'!O$14*'2.Hao hut &amp; % chai '!O77</f>
        <v>0</v>
      </c>
      <c r="N26" s="441">
        <f>'1.NVL Chai'!P$14*'2.Hao hut &amp; % chai '!P77</f>
        <v>0</v>
      </c>
      <c r="O26" s="441">
        <f>'1.NVL Chai'!Q$14*'2.Hao hut &amp; % chai '!Q77</f>
        <v>0</v>
      </c>
      <c r="P26" s="441">
        <f>'1.NVL Chai'!R$14*'2.Hao hut &amp; % chai '!R77</f>
        <v>0</v>
      </c>
      <c r="Q26" s="441">
        <f>'1.NVL Chai'!S$14*'2.Hao hut &amp; % chai '!S77</f>
        <v>0</v>
      </c>
      <c r="R26" s="440">
        <f t="shared" ref="R26:R39" si="4">SUM(F26:Q26)</f>
        <v>0</v>
      </c>
      <c r="S26" s="459"/>
      <c r="T26" s="441"/>
      <c r="U26" s="441"/>
      <c r="V26" s="441"/>
      <c r="W26" s="441"/>
      <c r="X26" s="441"/>
      <c r="Y26" s="441"/>
      <c r="Z26" s="441"/>
      <c r="AA26" s="441"/>
      <c r="AB26" s="441"/>
      <c r="AC26" s="441"/>
      <c r="AD26" s="441"/>
      <c r="AE26" s="441"/>
      <c r="AF26" s="440">
        <f t="shared" ref="AF26:AF39" si="5">SUM(T26:AE26)</f>
        <v>0</v>
      </c>
      <c r="AG26" s="459"/>
    </row>
    <row r="27" spans="2:33" ht="15">
      <c r="B27" s="438">
        <v>3</v>
      </c>
      <c r="C27" s="439" t="s">
        <v>533</v>
      </c>
      <c r="D27" s="439"/>
      <c r="E27" s="440"/>
      <c r="F27" s="441">
        <f>'1.NVL Chai'!H$14*'2.Hao hut &amp; % chai '!H78</f>
        <v>0</v>
      </c>
      <c r="G27" s="441">
        <f>'1.NVL Chai'!I$14*'2.Hao hut &amp; % chai '!I78</f>
        <v>0</v>
      </c>
      <c r="H27" s="441">
        <f>'1.NVL Chai'!J$14*'2.Hao hut &amp; % chai '!J78</f>
        <v>0</v>
      </c>
      <c r="I27" s="441">
        <f>'1.NVL Chai'!K$14*'2.Hao hut &amp; % chai '!K78</f>
        <v>0</v>
      </c>
      <c r="J27" s="441">
        <f>'1.NVL Chai'!L$14*'2.Hao hut &amp; % chai '!L78</f>
        <v>0</v>
      </c>
      <c r="K27" s="441">
        <f>'1.NVL Chai'!M$14*'2.Hao hut &amp; % chai '!M78</f>
        <v>0</v>
      </c>
      <c r="L27" s="441">
        <f>'1.NVL Chai'!N$14*'2.Hao hut &amp; % chai '!N78</f>
        <v>0</v>
      </c>
      <c r="M27" s="441">
        <f>'1.NVL Chai'!O$14*'2.Hao hut &amp; % chai '!O78</f>
        <v>0</v>
      </c>
      <c r="N27" s="441">
        <f>'1.NVL Chai'!P$14*'2.Hao hut &amp; % chai '!P78</f>
        <v>0</v>
      </c>
      <c r="O27" s="441">
        <f>'1.NVL Chai'!Q$14*'2.Hao hut &amp; % chai '!Q78</f>
        <v>0</v>
      </c>
      <c r="P27" s="441">
        <f>'1.NVL Chai'!R$14*'2.Hao hut &amp; % chai '!R78</f>
        <v>0</v>
      </c>
      <c r="Q27" s="441">
        <f>'1.NVL Chai'!S$14*'2.Hao hut &amp; % chai '!S78</f>
        <v>0</v>
      </c>
      <c r="R27" s="440">
        <f t="shared" si="4"/>
        <v>0</v>
      </c>
      <c r="S27" s="459"/>
      <c r="T27" s="441"/>
      <c r="U27" s="441"/>
      <c r="V27" s="441"/>
      <c r="W27" s="441"/>
      <c r="X27" s="441"/>
      <c r="Y27" s="441"/>
      <c r="Z27" s="441"/>
      <c r="AA27" s="441"/>
      <c r="AB27" s="441"/>
      <c r="AC27" s="441"/>
      <c r="AD27" s="441"/>
      <c r="AE27" s="441"/>
      <c r="AF27" s="440">
        <f t="shared" si="5"/>
        <v>0</v>
      </c>
      <c r="AG27" s="459"/>
    </row>
    <row r="28" spans="2:33" ht="15">
      <c r="B28" s="438">
        <v>4</v>
      </c>
      <c r="C28" s="439" t="s">
        <v>534</v>
      </c>
      <c r="D28" s="439"/>
      <c r="E28" s="440"/>
      <c r="F28" s="441">
        <f>'1.NVL Chai'!H$14*'2.Hao hut &amp; % chai '!H79</f>
        <v>0</v>
      </c>
      <c r="G28" s="441">
        <f>'1.NVL Chai'!I$14*'2.Hao hut &amp; % chai '!I79</f>
        <v>0</v>
      </c>
      <c r="H28" s="441">
        <f>'1.NVL Chai'!J$14*'2.Hao hut &amp; % chai '!J79</f>
        <v>0</v>
      </c>
      <c r="I28" s="441">
        <f>'1.NVL Chai'!K$14*'2.Hao hut &amp; % chai '!K79</f>
        <v>0</v>
      </c>
      <c r="J28" s="441">
        <f>'1.NVL Chai'!L$14*'2.Hao hut &amp; % chai '!L79</f>
        <v>0</v>
      </c>
      <c r="K28" s="441">
        <f>'1.NVL Chai'!M$14*'2.Hao hut &amp; % chai '!M79</f>
        <v>0</v>
      </c>
      <c r="L28" s="441">
        <f>'1.NVL Chai'!N$14*'2.Hao hut &amp; % chai '!N79</f>
        <v>0</v>
      </c>
      <c r="M28" s="441">
        <f>'1.NVL Chai'!O$14*'2.Hao hut &amp; % chai '!O79</f>
        <v>0</v>
      </c>
      <c r="N28" s="441">
        <f>'1.NVL Chai'!P$14*'2.Hao hut &amp; % chai '!P79</f>
        <v>0</v>
      </c>
      <c r="O28" s="441">
        <f>'1.NVL Chai'!Q$14*'2.Hao hut &amp; % chai '!Q79</f>
        <v>0</v>
      </c>
      <c r="P28" s="441">
        <f>'1.NVL Chai'!R$14*'2.Hao hut &amp; % chai '!R79</f>
        <v>0</v>
      </c>
      <c r="Q28" s="441">
        <f>'1.NVL Chai'!S$14*'2.Hao hut &amp; % chai '!S79</f>
        <v>0</v>
      </c>
      <c r="R28" s="440">
        <f t="shared" si="4"/>
        <v>0</v>
      </c>
      <c r="S28" s="459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0">
        <f t="shared" si="5"/>
        <v>0</v>
      </c>
      <c r="AG28" s="459"/>
    </row>
    <row r="29" spans="2:33" ht="15">
      <c r="B29" s="438">
        <v>5</v>
      </c>
      <c r="C29" s="439" t="s">
        <v>535</v>
      </c>
      <c r="D29" s="439"/>
      <c r="E29" s="440"/>
      <c r="F29" s="441">
        <f>'1.NVL Chai'!H$14*'2.Hao hut &amp; % chai '!H80</f>
        <v>13500</v>
      </c>
      <c r="G29" s="441">
        <f>'1.NVL Chai'!I$14*'2.Hao hut &amp; % chai '!I80</f>
        <v>10500</v>
      </c>
      <c r="H29" s="441">
        <f>'1.NVL Chai'!J$14*'2.Hao hut &amp; % chai '!J80</f>
        <v>15000</v>
      </c>
      <c r="I29" s="441">
        <f>'1.NVL Chai'!K$14*'2.Hao hut &amp; % chai '!K80</f>
        <v>20000</v>
      </c>
      <c r="J29" s="441">
        <f>'1.NVL Chai'!L$14*'2.Hao hut &amp; % chai '!L80</f>
        <v>20000</v>
      </c>
      <c r="K29" s="441">
        <f>'1.NVL Chai'!M$14*'2.Hao hut &amp; % chai '!M80</f>
        <v>20000</v>
      </c>
      <c r="L29" s="441">
        <f>'1.NVL Chai'!N$14*'2.Hao hut &amp; % chai '!N80</f>
        <v>20000</v>
      </c>
      <c r="M29" s="441">
        <f>'1.NVL Chai'!O$14*'2.Hao hut &amp; % chai '!O80</f>
        <v>20000</v>
      </c>
      <c r="N29" s="441">
        <f>'1.NVL Chai'!P$14*'2.Hao hut &amp; % chai '!P80</f>
        <v>20000</v>
      </c>
      <c r="O29" s="441">
        <f>'1.NVL Chai'!Q$14*'2.Hao hut &amp; % chai '!Q80</f>
        <v>20800</v>
      </c>
      <c r="P29" s="441">
        <f>'1.NVL Chai'!R$14*'2.Hao hut &amp; % chai '!R80</f>
        <v>20800</v>
      </c>
      <c r="Q29" s="441">
        <f>'1.NVL Chai'!S$14*'2.Hao hut &amp; % chai '!S80</f>
        <v>20800</v>
      </c>
      <c r="R29" s="440">
        <f t="shared" si="4"/>
        <v>221400</v>
      </c>
      <c r="S29" s="459"/>
      <c r="T29" s="441"/>
      <c r="U29" s="441"/>
      <c r="V29" s="441"/>
      <c r="W29" s="441"/>
      <c r="X29" s="441"/>
      <c r="Y29" s="441"/>
      <c r="Z29" s="441"/>
      <c r="AA29" s="441"/>
      <c r="AB29" s="441"/>
      <c r="AC29" s="441"/>
      <c r="AD29" s="441"/>
      <c r="AE29" s="441"/>
      <c r="AF29" s="440">
        <f t="shared" si="5"/>
        <v>0</v>
      </c>
      <c r="AG29" s="459"/>
    </row>
    <row r="30" spans="2:33" ht="15">
      <c r="B30" s="438">
        <v>6</v>
      </c>
      <c r="C30" s="439" t="s">
        <v>536</v>
      </c>
      <c r="D30" s="439"/>
      <c r="E30" s="440"/>
      <c r="F30" s="441">
        <f>'1.NVL Chai'!H$14*'2.Hao hut &amp; % chai '!H81</f>
        <v>0</v>
      </c>
      <c r="G30" s="441">
        <f>'1.NVL Chai'!I$14*'2.Hao hut &amp; % chai '!I81</f>
        <v>0</v>
      </c>
      <c r="H30" s="441">
        <f>'1.NVL Chai'!J$14*'2.Hao hut &amp; % chai '!J81</f>
        <v>0</v>
      </c>
      <c r="I30" s="441">
        <f>'1.NVL Chai'!K$14*'2.Hao hut &amp; % chai '!K81</f>
        <v>0</v>
      </c>
      <c r="J30" s="441">
        <f>'1.NVL Chai'!L$14*'2.Hao hut &amp; % chai '!L81</f>
        <v>0</v>
      </c>
      <c r="K30" s="441">
        <f>'1.NVL Chai'!M$14*'2.Hao hut &amp; % chai '!M81</f>
        <v>0</v>
      </c>
      <c r="L30" s="441">
        <f>'1.NVL Chai'!N$14*'2.Hao hut &amp; % chai '!N81</f>
        <v>0</v>
      </c>
      <c r="M30" s="441">
        <f>'1.NVL Chai'!O$14*'2.Hao hut &amp; % chai '!O81</f>
        <v>0</v>
      </c>
      <c r="N30" s="441">
        <f>'1.NVL Chai'!P$14*'2.Hao hut &amp; % chai '!P81</f>
        <v>0</v>
      </c>
      <c r="O30" s="441">
        <f>'1.NVL Chai'!Q$14*'2.Hao hut &amp; % chai '!Q81</f>
        <v>0</v>
      </c>
      <c r="P30" s="441">
        <f>'1.NVL Chai'!R$14*'2.Hao hut &amp; % chai '!R81</f>
        <v>0</v>
      </c>
      <c r="Q30" s="441">
        <f>'1.NVL Chai'!S$14*'2.Hao hut &amp; % chai '!S81</f>
        <v>0</v>
      </c>
      <c r="R30" s="440">
        <f t="shared" si="4"/>
        <v>0</v>
      </c>
      <c r="S30" s="459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0">
        <f t="shared" si="5"/>
        <v>0</v>
      </c>
      <c r="AG30" s="459"/>
    </row>
    <row r="31" spans="2:33" ht="15">
      <c r="B31" s="438">
        <v>7</v>
      </c>
      <c r="C31" s="439" t="s">
        <v>537</v>
      </c>
      <c r="D31" s="439"/>
      <c r="E31" s="440"/>
      <c r="F31" s="441">
        <f>'1.NVL Chai'!H$14*'2.Hao hut &amp; % chai '!H82</f>
        <v>6750</v>
      </c>
      <c r="G31" s="441">
        <f>'1.NVL Chai'!I$14*'2.Hao hut &amp; % chai '!I82</f>
        <v>5250</v>
      </c>
      <c r="H31" s="441">
        <f>'1.NVL Chai'!J$14*'2.Hao hut &amp; % chai '!J82</f>
        <v>7500</v>
      </c>
      <c r="I31" s="441">
        <f>'1.NVL Chai'!K$14*'2.Hao hut &amp; % chai '!K82</f>
        <v>10000</v>
      </c>
      <c r="J31" s="441">
        <f>'1.NVL Chai'!L$14*'2.Hao hut &amp; % chai '!L82</f>
        <v>10000</v>
      </c>
      <c r="K31" s="441">
        <f>'1.NVL Chai'!M$14*'2.Hao hut &amp; % chai '!M82</f>
        <v>10000</v>
      </c>
      <c r="L31" s="441">
        <f>'1.NVL Chai'!N$14*'2.Hao hut &amp; % chai '!N82</f>
        <v>10000</v>
      </c>
      <c r="M31" s="441">
        <f>'1.NVL Chai'!O$14*'2.Hao hut &amp; % chai '!O82</f>
        <v>10000</v>
      </c>
      <c r="N31" s="441">
        <f>'1.NVL Chai'!P$14*'2.Hao hut &amp; % chai '!P82</f>
        <v>10000</v>
      </c>
      <c r="O31" s="441">
        <f>'1.NVL Chai'!Q$14*'2.Hao hut &amp; % chai '!Q82</f>
        <v>10400</v>
      </c>
      <c r="P31" s="441">
        <f>'1.NVL Chai'!R$14*'2.Hao hut &amp; % chai '!R82</f>
        <v>10400</v>
      </c>
      <c r="Q31" s="441">
        <f>'1.NVL Chai'!S$14*'2.Hao hut &amp; % chai '!S82</f>
        <v>10400</v>
      </c>
      <c r="R31" s="440">
        <f t="shared" si="4"/>
        <v>110700</v>
      </c>
      <c r="S31" s="459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0">
        <f t="shared" si="5"/>
        <v>0</v>
      </c>
      <c r="AG31" s="459"/>
    </row>
    <row r="32" spans="2:33" ht="15">
      <c r="B32" s="438">
        <v>8</v>
      </c>
      <c r="C32" s="439" t="s">
        <v>538</v>
      </c>
      <c r="D32" s="439"/>
      <c r="E32" s="440"/>
      <c r="F32" s="441">
        <f>'1.NVL Chai'!H$14*'2.Hao hut &amp; % chai '!H83</f>
        <v>13500</v>
      </c>
      <c r="G32" s="441">
        <f>'1.NVL Chai'!I$14*'2.Hao hut &amp; % chai '!I83</f>
        <v>10500</v>
      </c>
      <c r="H32" s="441">
        <f>'1.NVL Chai'!J$14*'2.Hao hut &amp; % chai '!J83</f>
        <v>15000</v>
      </c>
      <c r="I32" s="441">
        <f>'1.NVL Chai'!K$14*'2.Hao hut &amp; % chai '!K83</f>
        <v>20000</v>
      </c>
      <c r="J32" s="441">
        <f>'1.NVL Chai'!L$14*'2.Hao hut &amp; % chai '!L83</f>
        <v>20000</v>
      </c>
      <c r="K32" s="441">
        <f>'1.NVL Chai'!M$14*'2.Hao hut &amp; % chai '!M83</f>
        <v>20000</v>
      </c>
      <c r="L32" s="441">
        <f>'1.NVL Chai'!N$14*'2.Hao hut &amp; % chai '!N83</f>
        <v>20000</v>
      </c>
      <c r="M32" s="441">
        <f>'1.NVL Chai'!O$14*'2.Hao hut &amp; % chai '!O83</f>
        <v>20000</v>
      </c>
      <c r="N32" s="441">
        <f>'1.NVL Chai'!P$14*'2.Hao hut &amp; % chai '!P83</f>
        <v>20000</v>
      </c>
      <c r="O32" s="441">
        <f>'1.NVL Chai'!Q$14*'2.Hao hut &amp; % chai '!Q83</f>
        <v>20800</v>
      </c>
      <c r="P32" s="441">
        <f>'1.NVL Chai'!R$14*'2.Hao hut &amp; % chai '!R83</f>
        <v>20800</v>
      </c>
      <c r="Q32" s="441">
        <f>'1.NVL Chai'!S$14*'2.Hao hut &amp; % chai '!S83</f>
        <v>20800</v>
      </c>
      <c r="R32" s="440">
        <f t="shared" si="4"/>
        <v>221400</v>
      </c>
      <c r="S32" s="459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0">
        <f t="shared" si="5"/>
        <v>0</v>
      </c>
      <c r="AG32" s="459"/>
    </row>
    <row r="33" spans="2:33" ht="15">
      <c r="B33" s="438">
        <v>9</v>
      </c>
      <c r="C33" s="439" t="s">
        <v>539</v>
      </c>
      <c r="D33" s="439"/>
      <c r="E33" s="440"/>
      <c r="F33" s="441">
        <f>'1.NVL Chai'!H$14*'2.Hao hut &amp; % chai '!H84</f>
        <v>0</v>
      </c>
      <c r="G33" s="441">
        <f>'1.NVL Chai'!I$14*'2.Hao hut &amp; % chai '!I84</f>
        <v>0</v>
      </c>
      <c r="H33" s="441">
        <f>'1.NVL Chai'!J$14*'2.Hao hut &amp; % chai '!J84</f>
        <v>0</v>
      </c>
      <c r="I33" s="441">
        <f>'1.NVL Chai'!K$14*'2.Hao hut &amp; % chai '!K84</f>
        <v>0</v>
      </c>
      <c r="J33" s="441">
        <f>'1.NVL Chai'!L$14*'2.Hao hut &amp; % chai '!L84</f>
        <v>0</v>
      </c>
      <c r="K33" s="441">
        <f>'1.NVL Chai'!M$14*'2.Hao hut &amp; % chai '!M84</f>
        <v>0</v>
      </c>
      <c r="L33" s="441">
        <f>'1.NVL Chai'!N$14*'2.Hao hut &amp; % chai '!N84</f>
        <v>0</v>
      </c>
      <c r="M33" s="441">
        <f>'1.NVL Chai'!O$14*'2.Hao hut &amp; % chai '!O84</f>
        <v>0</v>
      </c>
      <c r="N33" s="441">
        <f>'1.NVL Chai'!P$14*'2.Hao hut &amp; % chai '!P84</f>
        <v>0</v>
      </c>
      <c r="O33" s="441">
        <f>'1.NVL Chai'!Q$14*'2.Hao hut &amp; % chai '!Q84</f>
        <v>0</v>
      </c>
      <c r="P33" s="441">
        <f>'1.NVL Chai'!R$14*'2.Hao hut &amp; % chai '!R84</f>
        <v>0</v>
      </c>
      <c r="Q33" s="441">
        <f>'1.NVL Chai'!S$14*'2.Hao hut &amp; % chai '!S84</f>
        <v>0</v>
      </c>
      <c r="R33" s="440">
        <f t="shared" si="4"/>
        <v>0</v>
      </c>
      <c r="S33" s="459"/>
      <c r="T33" s="441"/>
      <c r="U33" s="441"/>
      <c r="V33" s="441"/>
      <c r="W33" s="441"/>
      <c r="X33" s="441"/>
      <c r="Y33" s="441"/>
      <c r="Z33" s="441"/>
      <c r="AA33" s="441"/>
      <c r="AB33" s="441"/>
      <c r="AC33" s="441"/>
      <c r="AD33" s="441"/>
      <c r="AE33" s="441"/>
      <c r="AF33" s="440">
        <f t="shared" si="5"/>
        <v>0</v>
      </c>
      <c r="AG33" s="459"/>
    </row>
    <row r="34" spans="2:33" ht="15">
      <c r="B34" s="438">
        <v>10</v>
      </c>
      <c r="C34" s="439" t="s">
        <v>540</v>
      </c>
      <c r="D34" s="439"/>
      <c r="E34" s="440"/>
      <c r="F34" s="441">
        <f>'1.NVL Chai'!H$14*'2.Hao hut &amp; % chai '!H85</f>
        <v>202500</v>
      </c>
      <c r="G34" s="441">
        <f>'1.NVL Chai'!I$14*'2.Hao hut &amp; % chai '!I85</f>
        <v>157500</v>
      </c>
      <c r="H34" s="441">
        <f>'1.NVL Chai'!J$14*'2.Hao hut &amp; % chai '!J85</f>
        <v>225000</v>
      </c>
      <c r="I34" s="441">
        <f>'1.NVL Chai'!K$14*'2.Hao hut &amp; % chai '!K85</f>
        <v>300000</v>
      </c>
      <c r="J34" s="441">
        <f>'1.NVL Chai'!L$14*'2.Hao hut &amp; % chai '!L85</f>
        <v>300000</v>
      </c>
      <c r="K34" s="441">
        <f>'1.NVL Chai'!M$14*'2.Hao hut &amp; % chai '!M85</f>
        <v>300000</v>
      </c>
      <c r="L34" s="441">
        <f>'1.NVL Chai'!N$14*'2.Hao hut &amp; % chai '!N85</f>
        <v>300000</v>
      </c>
      <c r="M34" s="441">
        <f>'1.NVL Chai'!O$14*'2.Hao hut &amp; % chai '!O85</f>
        <v>300000</v>
      </c>
      <c r="N34" s="441">
        <f>'1.NVL Chai'!P$14*'2.Hao hut &amp; % chai '!P85</f>
        <v>300000</v>
      </c>
      <c r="O34" s="441">
        <f>'1.NVL Chai'!Q$14*'2.Hao hut &amp; % chai '!Q85</f>
        <v>312000</v>
      </c>
      <c r="P34" s="441">
        <f>'1.NVL Chai'!R$14*'2.Hao hut &amp; % chai '!R85</f>
        <v>312000</v>
      </c>
      <c r="Q34" s="441">
        <f>'1.NVL Chai'!S$14*'2.Hao hut &amp; % chai '!S85</f>
        <v>312000</v>
      </c>
      <c r="R34" s="440">
        <f t="shared" si="4"/>
        <v>3321000</v>
      </c>
      <c r="S34" s="459"/>
      <c r="T34" s="441"/>
      <c r="U34" s="441"/>
      <c r="V34" s="441"/>
      <c r="W34" s="441"/>
      <c r="X34" s="441"/>
      <c r="Y34" s="441"/>
      <c r="Z34" s="441"/>
      <c r="AA34" s="441"/>
      <c r="AB34" s="441"/>
      <c r="AC34" s="441"/>
      <c r="AD34" s="441"/>
      <c r="AE34" s="441"/>
      <c r="AF34" s="440">
        <f t="shared" si="5"/>
        <v>0</v>
      </c>
      <c r="AG34" s="459"/>
    </row>
    <row r="35" spans="2:33" ht="15">
      <c r="B35" s="438">
        <v>11</v>
      </c>
      <c r="C35" s="439" t="s">
        <v>541</v>
      </c>
      <c r="D35" s="439"/>
      <c r="E35" s="440"/>
      <c r="F35" s="441">
        <f>'1.NVL Chai'!H$14*'2.Hao hut &amp; % chai '!H86</f>
        <v>0</v>
      </c>
      <c r="G35" s="441">
        <f>'1.NVL Chai'!I$14*'2.Hao hut &amp; % chai '!I86</f>
        <v>0</v>
      </c>
      <c r="H35" s="441">
        <f>'1.NVL Chai'!J$14*'2.Hao hut &amp; % chai '!J86</f>
        <v>0</v>
      </c>
      <c r="I35" s="441">
        <f>'1.NVL Chai'!K$14*'2.Hao hut &amp; % chai '!K86</f>
        <v>0</v>
      </c>
      <c r="J35" s="441">
        <f>'1.NVL Chai'!L$14*'2.Hao hut &amp; % chai '!L86</f>
        <v>0</v>
      </c>
      <c r="K35" s="441">
        <f>'1.NVL Chai'!M$14*'2.Hao hut &amp; % chai '!M86</f>
        <v>0</v>
      </c>
      <c r="L35" s="441">
        <f>'1.NVL Chai'!N$14*'2.Hao hut &amp; % chai '!N86</f>
        <v>0</v>
      </c>
      <c r="M35" s="441">
        <f>'1.NVL Chai'!O$14*'2.Hao hut &amp; % chai '!O86</f>
        <v>0</v>
      </c>
      <c r="N35" s="441">
        <f>'1.NVL Chai'!P$14*'2.Hao hut &amp; % chai '!P86</f>
        <v>0</v>
      </c>
      <c r="O35" s="441">
        <f>'1.NVL Chai'!Q$14*'2.Hao hut &amp; % chai '!Q86</f>
        <v>0</v>
      </c>
      <c r="P35" s="441">
        <f>'1.NVL Chai'!R$14*'2.Hao hut &amp; % chai '!R86</f>
        <v>0</v>
      </c>
      <c r="Q35" s="441">
        <f>'1.NVL Chai'!S$14*'2.Hao hut &amp; % chai '!S86</f>
        <v>0</v>
      </c>
      <c r="R35" s="440">
        <f t="shared" si="4"/>
        <v>0</v>
      </c>
      <c r="S35" s="459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  <c r="AE35" s="441"/>
      <c r="AF35" s="440">
        <f t="shared" si="5"/>
        <v>0</v>
      </c>
      <c r="AG35" s="459"/>
    </row>
    <row r="36" spans="2:33" ht="15">
      <c r="B36" s="438">
        <v>12</v>
      </c>
      <c r="C36" s="439" t="s">
        <v>542</v>
      </c>
      <c r="D36" s="439"/>
      <c r="E36" s="440"/>
      <c r="F36" s="441">
        <f>'1.NVL Chai'!H$14*'2.Hao hut &amp; % chai '!H87</f>
        <v>0</v>
      </c>
      <c r="G36" s="441">
        <f>'1.NVL Chai'!I$14*'2.Hao hut &amp; % chai '!I87</f>
        <v>0</v>
      </c>
      <c r="H36" s="441">
        <f>'1.NVL Chai'!J$14*'2.Hao hut &amp; % chai '!J87</f>
        <v>0</v>
      </c>
      <c r="I36" s="441">
        <f>'1.NVL Chai'!K$14*'2.Hao hut &amp; % chai '!K87</f>
        <v>0</v>
      </c>
      <c r="J36" s="441">
        <f>'1.NVL Chai'!L$14*'2.Hao hut &amp; % chai '!L87</f>
        <v>0</v>
      </c>
      <c r="K36" s="441">
        <f>'1.NVL Chai'!M$14*'2.Hao hut &amp; % chai '!M87</f>
        <v>0</v>
      </c>
      <c r="L36" s="441">
        <f>'1.NVL Chai'!N$14*'2.Hao hut &amp; % chai '!N87</f>
        <v>0</v>
      </c>
      <c r="M36" s="441">
        <f>'1.NVL Chai'!O$14*'2.Hao hut &amp; % chai '!O87</f>
        <v>0</v>
      </c>
      <c r="N36" s="441">
        <f>'1.NVL Chai'!P$14*'2.Hao hut &amp; % chai '!P87</f>
        <v>0</v>
      </c>
      <c r="O36" s="441">
        <f>'1.NVL Chai'!Q$14*'2.Hao hut &amp; % chai '!Q87</f>
        <v>0</v>
      </c>
      <c r="P36" s="441">
        <f>'1.NVL Chai'!R$14*'2.Hao hut &amp; % chai '!R87</f>
        <v>0</v>
      </c>
      <c r="Q36" s="441">
        <f>'1.NVL Chai'!S$14*'2.Hao hut &amp; % chai '!S87</f>
        <v>0</v>
      </c>
      <c r="R36" s="440">
        <f t="shared" si="4"/>
        <v>0</v>
      </c>
      <c r="S36" s="459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0">
        <f t="shared" si="5"/>
        <v>0</v>
      </c>
      <c r="AG36" s="459"/>
    </row>
    <row r="37" spans="2:33" ht="15">
      <c r="B37" s="438">
        <v>13</v>
      </c>
      <c r="C37" s="439" t="s">
        <v>543</v>
      </c>
      <c r="D37" s="439"/>
      <c r="E37" s="440"/>
      <c r="F37" s="441">
        <f>'1.NVL Chai'!H$14*'2.Hao hut &amp; % chai '!H88</f>
        <v>0</v>
      </c>
      <c r="G37" s="441">
        <f>'1.NVL Chai'!I$14*'2.Hao hut &amp; % chai '!I88</f>
        <v>0</v>
      </c>
      <c r="H37" s="441">
        <f>'1.NVL Chai'!J$14*'2.Hao hut &amp; % chai '!J88</f>
        <v>0</v>
      </c>
      <c r="I37" s="441">
        <f>'1.NVL Chai'!K$14*'2.Hao hut &amp; % chai '!K88</f>
        <v>0</v>
      </c>
      <c r="J37" s="441">
        <f>'1.NVL Chai'!L$14*'2.Hao hut &amp; % chai '!L88</f>
        <v>0</v>
      </c>
      <c r="K37" s="441">
        <f>'1.NVL Chai'!M$14*'2.Hao hut &amp; % chai '!M88</f>
        <v>0</v>
      </c>
      <c r="L37" s="441">
        <f>'1.NVL Chai'!N$14*'2.Hao hut &amp; % chai '!N88</f>
        <v>0</v>
      </c>
      <c r="M37" s="441">
        <f>'1.NVL Chai'!O$14*'2.Hao hut &amp; % chai '!O88</f>
        <v>0</v>
      </c>
      <c r="N37" s="441">
        <f>'1.NVL Chai'!P$14*'2.Hao hut &amp; % chai '!P88</f>
        <v>0</v>
      </c>
      <c r="O37" s="441">
        <f>'1.NVL Chai'!Q$14*'2.Hao hut &amp; % chai '!Q88</f>
        <v>0</v>
      </c>
      <c r="P37" s="441">
        <f>'1.NVL Chai'!R$14*'2.Hao hut &amp; % chai '!R88</f>
        <v>0</v>
      </c>
      <c r="Q37" s="441">
        <f>'1.NVL Chai'!S$14*'2.Hao hut &amp; % chai '!S88</f>
        <v>0</v>
      </c>
      <c r="R37" s="440">
        <f t="shared" si="4"/>
        <v>0</v>
      </c>
      <c r="S37" s="459"/>
      <c r="T37" s="441"/>
      <c r="U37" s="441"/>
      <c r="V37" s="441"/>
      <c r="W37" s="441"/>
      <c r="X37" s="441"/>
      <c r="Y37" s="441"/>
      <c r="Z37" s="441"/>
      <c r="AA37" s="441"/>
      <c r="AB37" s="441"/>
      <c r="AC37" s="441"/>
      <c r="AD37" s="441"/>
      <c r="AE37" s="441"/>
      <c r="AF37" s="440">
        <f t="shared" si="5"/>
        <v>0</v>
      </c>
      <c r="AG37" s="459"/>
    </row>
    <row r="38" spans="2:33" ht="15">
      <c r="B38" s="438">
        <v>14</v>
      </c>
      <c r="C38" s="439" t="s">
        <v>544</v>
      </c>
      <c r="D38" s="439"/>
      <c r="E38" s="440"/>
      <c r="F38" s="441">
        <f>'1.NVL Chai'!H$14*'2.Hao hut &amp; % chai '!H89</f>
        <v>6750</v>
      </c>
      <c r="G38" s="441">
        <f>'1.NVL Chai'!I$14*'2.Hao hut &amp; % chai '!I89</f>
        <v>5250</v>
      </c>
      <c r="H38" s="441">
        <f>'1.NVL Chai'!J$14*'2.Hao hut &amp; % chai '!J89</f>
        <v>7500</v>
      </c>
      <c r="I38" s="441">
        <f>'1.NVL Chai'!K$14*'2.Hao hut &amp; % chai '!K89</f>
        <v>10000</v>
      </c>
      <c r="J38" s="441">
        <f>'1.NVL Chai'!L$14*'2.Hao hut &amp; % chai '!L89</f>
        <v>10000</v>
      </c>
      <c r="K38" s="441">
        <f>'1.NVL Chai'!M$14*'2.Hao hut &amp; % chai '!M89</f>
        <v>10000</v>
      </c>
      <c r="L38" s="441">
        <f>'1.NVL Chai'!N$14*'2.Hao hut &amp; % chai '!N89</f>
        <v>10000</v>
      </c>
      <c r="M38" s="441">
        <f>'1.NVL Chai'!O$14*'2.Hao hut &amp; % chai '!O89</f>
        <v>10000</v>
      </c>
      <c r="N38" s="441">
        <f>'1.NVL Chai'!P$14*'2.Hao hut &amp; % chai '!P89</f>
        <v>10000</v>
      </c>
      <c r="O38" s="441">
        <f>'1.NVL Chai'!Q$14*'2.Hao hut &amp; % chai '!Q89</f>
        <v>10400</v>
      </c>
      <c r="P38" s="441">
        <f>'1.NVL Chai'!R$14*'2.Hao hut &amp; % chai '!R89</f>
        <v>10400</v>
      </c>
      <c r="Q38" s="441">
        <f>'1.NVL Chai'!S$14*'2.Hao hut &amp; % chai '!S89</f>
        <v>10400</v>
      </c>
      <c r="R38" s="440">
        <f t="shared" si="4"/>
        <v>110700</v>
      </c>
      <c r="S38" s="459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0">
        <f t="shared" si="5"/>
        <v>0</v>
      </c>
      <c r="AG38" s="459"/>
    </row>
    <row r="39" spans="2:33">
      <c r="B39" s="442">
        <v>15</v>
      </c>
      <c r="C39" s="443" t="s">
        <v>175</v>
      </c>
      <c r="D39" s="443"/>
      <c r="E39" s="444"/>
      <c r="F39" s="445">
        <f>'1.NVL Chai'!H$14*'2.Hao hut &amp; % chai '!H90</f>
        <v>0</v>
      </c>
      <c r="G39" s="445">
        <f>'1.NVL Chai'!I$14*'2.Hao hut &amp; % chai '!I90</f>
        <v>0</v>
      </c>
      <c r="H39" s="445">
        <f>'1.NVL Chai'!J$14*'2.Hao hut &amp; % chai '!J90</f>
        <v>0</v>
      </c>
      <c r="I39" s="445">
        <f>'1.NVL Chai'!K$14*'2.Hao hut &amp; % chai '!K90</f>
        <v>0</v>
      </c>
      <c r="J39" s="445">
        <f>'1.NVL Chai'!L$14*'2.Hao hut &amp; % chai '!L90</f>
        <v>0</v>
      </c>
      <c r="K39" s="445">
        <f>'1.NVL Chai'!M$14*'2.Hao hut &amp; % chai '!M90</f>
        <v>0</v>
      </c>
      <c r="L39" s="445">
        <f>'1.NVL Chai'!N$14*'2.Hao hut &amp; % chai '!N90</f>
        <v>0</v>
      </c>
      <c r="M39" s="445">
        <f>'1.NVL Chai'!O$14*'2.Hao hut &amp; % chai '!O90</f>
        <v>0</v>
      </c>
      <c r="N39" s="445">
        <f>'1.NVL Chai'!P$14*'2.Hao hut &amp; % chai '!P90</f>
        <v>0</v>
      </c>
      <c r="O39" s="445">
        <f>'1.NVL Chai'!Q$14*'2.Hao hut &amp; % chai '!Q90</f>
        <v>0</v>
      </c>
      <c r="P39" s="445">
        <f>'1.NVL Chai'!R$14*'2.Hao hut &amp; % chai '!R90</f>
        <v>0</v>
      </c>
      <c r="Q39" s="445">
        <f>'1.NVL Chai'!S$14*'2.Hao hut &amp; % chai '!S90</f>
        <v>0</v>
      </c>
      <c r="R39" s="444">
        <f t="shared" si="4"/>
        <v>0</v>
      </c>
      <c r="T39" s="445"/>
      <c r="U39" s="445"/>
      <c r="V39" s="445"/>
      <c r="W39" s="445"/>
      <c r="X39" s="445"/>
      <c r="Y39" s="445"/>
      <c r="Z39" s="445"/>
      <c r="AA39" s="445"/>
      <c r="AB39" s="445"/>
      <c r="AC39" s="445"/>
      <c r="AD39" s="445"/>
      <c r="AE39" s="445"/>
      <c r="AF39" s="444">
        <f t="shared" si="5"/>
        <v>0</v>
      </c>
    </row>
    <row r="40" spans="2:33">
      <c r="B40" s="173"/>
      <c r="C40" s="174" t="s">
        <v>480</v>
      </c>
      <c r="D40" s="174"/>
      <c r="E40" s="176">
        <f>SUM(E25:E39)</f>
        <v>0</v>
      </c>
      <c r="F40" s="176">
        <f t="shared" ref="F40:R40" si="6">SUM(F25:F39)</f>
        <v>587250</v>
      </c>
      <c r="G40" s="176">
        <f t="shared" si="6"/>
        <v>456750</v>
      </c>
      <c r="H40" s="176">
        <f t="shared" si="6"/>
        <v>652500</v>
      </c>
      <c r="I40" s="176">
        <f t="shared" si="6"/>
        <v>870000</v>
      </c>
      <c r="J40" s="176">
        <f t="shared" si="6"/>
        <v>870000</v>
      </c>
      <c r="K40" s="176">
        <f>SUM(K25:K39)</f>
        <v>870000</v>
      </c>
      <c r="L40" s="176">
        <f t="shared" si="6"/>
        <v>870000</v>
      </c>
      <c r="M40" s="176">
        <f t="shared" si="6"/>
        <v>870000</v>
      </c>
      <c r="N40" s="176">
        <f t="shared" si="6"/>
        <v>870000</v>
      </c>
      <c r="O40" s="176">
        <f t="shared" si="6"/>
        <v>904800</v>
      </c>
      <c r="P40" s="176">
        <f t="shared" si="6"/>
        <v>904800</v>
      </c>
      <c r="Q40" s="176">
        <f t="shared" si="6"/>
        <v>904800</v>
      </c>
      <c r="R40" s="176">
        <f t="shared" si="6"/>
        <v>9630900</v>
      </c>
      <c r="T40" s="176">
        <f t="shared" ref="T40:Y40" si="7">SUM(T25:T39)</f>
        <v>0</v>
      </c>
      <c r="U40" s="176">
        <f t="shared" si="7"/>
        <v>0</v>
      </c>
      <c r="V40" s="176">
        <f t="shared" si="7"/>
        <v>0</v>
      </c>
      <c r="W40" s="176">
        <f t="shared" si="7"/>
        <v>0</v>
      </c>
      <c r="X40" s="176">
        <f t="shared" si="7"/>
        <v>0</v>
      </c>
      <c r="Y40" s="176">
        <f t="shared" si="7"/>
        <v>0</v>
      </c>
      <c r="Z40" s="176">
        <f t="shared" ref="Z40:AF40" si="8">SUM(Z25:Z39)</f>
        <v>0</v>
      </c>
      <c r="AA40" s="176">
        <f t="shared" si="8"/>
        <v>0</v>
      </c>
      <c r="AB40" s="176">
        <f t="shared" si="8"/>
        <v>0</v>
      </c>
      <c r="AC40" s="176">
        <f t="shared" si="8"/>
        <v>0</v>
      </c>
      <c r="AD40" s="176">
        <f t="shared" si="8"/>
        <v>0</v>
      </c>
      <c r="AE40" s="176">
        <f t="shared" si="8"/>
        <v>0</v>
      </c>
      <c r="AF40" s="176">
        <f t="shared" si="8"/>
        <v>0</v>
      </c>
    </row>
    <row r="42" spans="2:33">
      <c r="B42" s="12" t="s">
        <v>661</v>
      </c>
    </row>
    <row r="43" spans="2:33" ht="25.5" customHeight="1">
      <c r="B43" s="197" t="s">
        <v>36</v>
      </c>
      <c r="C43" s="197" t="s">
        <v>524</v>
      </c>
      <c r="D43" s="197" t="s">
        <v>257</v>
      </c>
      <c r="E43" s="124" t="s">
        <v>148</v>
      </c>
      <c r="F43" s="124" t="s">
        <v>149</v>
      </c>
      <c r="G43" s="124" t="s">
        <v>150</v>
      </c>
      <c r="H43" s="124" t="s">
        <v>151</v>
      </c>
      <c r="I43" s="124" t="s">
        <v>152</v>
      </c>
      <c r="J43" s="124" t="s">
        <v>153</v>
      </c>
      <c r="K43" s="124" t="s">
        <v>154</v>
      </c>
      <c r="L43" s="124" t="s">
        <v>155</v>
      </c>
      <c r="M43" s="124" t="s">
        <v>156</v>
      </c>
      <c r="N43" s="124" t="s">
        <v>157</v>
      </c>
      <c r="O43" s="124" t="s">
        <v>158</v>
      </c>
      <c r="P43" s="124" t="s">
        <v>159</v>
      </c>
      <c r="Q43" s="124" t="s">
        <v>160</v>
      </c>
      <c r="R43" s="124" t="s">
        <v>2150</v>
      </c>
      <c r="T43" s="749" t="s">
        <v>149</v>
      </c>
      <c r="U43" s="749" t="s">
        <v>150</v>
      </c>
      <c r="V43" s="749" t="s">
        <v>151</v>
      </c>
      <c r="W43" s="749" t="s">
        <v>152</v>
      </c>
      <c r="X43" s="749" t="s">
        <v>153</v>
      </c>
      <c r="Y43" s="749" t="s">
        <v>154</v>
      </c>
      <c r="Z43" s="749" t="s">
        <v>155</v>
      </c>
      <c r="AA43" s="749" t="s">
        <v>156</v>
      </c>
      <c r="AB43" s="749" t="s">
        <v>157</v>
      </c>
      <c r="AC43" s="749" t="s">
        <v>158</v>
      </c>
      <c r="AD43" s="749" t="s">
        <v>159</v>
      </c>
      <c r="AE43" s="749" t="s">
        <v>160</v>
      </c>
      <c r="AF43" s="749" t="s">
        <v>148</v>
      </c>
    </row>
    <row r="44" spans="2:33">
      <c r="B44" s="434">
        <v>1</v>
      </c>
      <c r="C44" s="435" t="s">
        <v>530</v>
      </c>
      <c r="D44" s="435"/>
      <c r="E44" s="436"/>
      <c r="F44" s="437">
        <f>'1.NVL Chai'!H$15*'2.Hao hut &amp; % chai '!H95</f>
        <v>0</v>
      </c>
      <c r="G44" s="437">
        <f>'1.NVL Chai'!I$15*'2.Hao hut &amp; % chai '!I95</f>
        <v>0</v>
      </c>
      <c r="H44" s="437">
        <f>'1.NVL Chai'!J$15*'2.Hao hut &amp; % chai '!J95</f>
        <v>0</v>
      </c>
      <c r="I44" s="437">
        <f>'1.NVL Chai'!K$15*'2.Hao hut &amp; % chai '!K95</f>
        <v>0</v>
      </c>
      <c r="J44" s="437">
        <f>'1.NVL Chai'!L$15*'2.Hao hut &amp; % chai '!L95</f>
        <v>0</v>
      </c>
      <c r="K44" s="437">
        <f>'1.NVL Chai'!M$15*'2.Hao hut &amp; % chai '!M95</f>
        <v>0</v>
      </c>
      <c r="L44" s="437">
        <f>'1.NVL Chai'!N$15*'2.Hao hut &amp; % chai '!N95</f>
        <v>0</v>
      </c>
      <c r="M44" s="437">
        <f>'1.NVL Chai'!O$15*'2.Hao hut &amp; % chai '!O95</f>
        <v>0</v>
      </c>
      <c r="N44" s="437">
        <f>'1.NVL Chai'!P$15*'2.Hao hut &amp; % chai '!P95</f>
        <v>0</v>
      </c>
      <c r="O44" s="437">
        <f>'1.NVL Chai'!Q$15*'2.Hao hut &amp; % chai '!Q95</f>
        <v>0</v>
      </c>
      <c r="P44" s="437">
        <f>'1.NVL Chai'!R$15*'2.Hao hut &amp; % chai '!R95</f>
        <v>0</v>
      </c>
      <c r="Q44" s="437">
        <f>'1.NVL Chai'!S$15*'2.Hao hut &amp; % chai '!S95</f>
        <v>0</v>
      </c>
      <c r="R44" s="436">
        <f>SUM(F44:Q44)</f>
        <v>0</v>
      </c>
      <c r="T44" s="437"/>
      <c r="U44" s="437"/>
      <c r="V44" s="437"/>
      <c r="W44" s="437"/>
      <c r="X44" s="437"/>
      <c r="Y44" s="437"/>
      <c r="Z44" s="437"/>
      <c r="AA44" s="437"/>
      <c r="AB44" s="437"/>
      <c r="AC44" s="437"/>
      <c r="AD44" s="437"/>
      <c r="AE44" s="437"/>
      <c r="AF44" s="436">
        <f>SUM(T44:AE44)</f>
        <v>0</v>
      </c>
    </row>
    <row r="45" spans="2:33">
      <c r="B45" s="438">
        <v>2</v>
      </c>
      <c r="C45" s="439" t="s">
        <v>532</v>
      </c>
      <c r="D45" s="439"/>
      <c r="E45" s="440"/>
      <c r="F45" s="441">
        <f>'1.NVL Chai'!H$15*'2.Hao hut &amp; % chai '!H96</f>
        <v>0</v>
      </c>
      <c r="G45" s="441">
        <f>'1.NVL Chai'!I$15*'2.Hao hut &amp; % chai '!I96</f>
        <v>0</v>
      </c>
      <c r="H45" s="441">
        <f>'1.NVL Chai'!J$15*'2.Hao hut &amp; % chai '!J96</f>
        <v>0</v>
      </c>
      <c r="I45" s="441">
        <f>'1.NVL Chai'!K$15*'2.Hao hut &amp; % chai '!K96</f>
        <v>0</v>
      </c>
      <c r="J45" s="441">
        <f>'1.NVL Chai'!L$15*'2.Hao hut &amp; % chai '!L96</f>
        <v>0</v>
      </c>
      <c r="K45" s="441">
        <f>'1.NVL Chai'!M$15*'2.Hao hut &amp; % chai '!M96</f>
        <v>0</v>
      </c>
      <c r="L45" s="441">
        <f>'1.NVL Chai'!N$15*'2.Hao hut &amp; % chai '!N96</f>
        <v>0</v>
      </c>
      <c r="M45" s="441">
        <f>'1.NVL Chai'!O$15*'2.Hao hut &amp; % chai '!O96</f>
        <v>0</v>
      </c>
      <c r="N45" s="441">
        <f>'1.NVL Chai'!P$15*'2.Hao hut &amp; % chai '!P96</f>
        <v>0</v>
      </c>
      <c r="O45" s="441">
        <f>'1.NVL Chai'!Q$15*'2.Hao hut &amp; % chai '!Q96</f>
        <v>0</v>
      </c>
      <c r="P45" s="441">
        <f>'1.NVL Chai'!R$15*'2.Hao hut &amp; % chai '!R96</f>
        <v>0</v>
      </c>
      <c r="Q45" s="441">
        <f>'1.NVL Chai'!S$15*'2.Hao hut &amp; % chai '!S96</f>
        <v>0</v>
      </c>
      <c r="R45" s="440">
        <f t="shared" ref="R45:R58" si="9">SUM(F45:Q45)</f>
        <v>0</v>
      </c>
      <c r="T45" s="441"/>
      <c r="U45" s="441"/>
      <c r="V45" s="441"/>
      <c r="W45" s="441"/>
      <c r="X45" s="441"/>
      <c r="Y45" s="441"/>
      <c r="Z45" s="441"/>
      <c r="AA45" s="441"/>
      <c r="AB45" s="441"/>
      <c r="AC45" s="441"/>
      <c r="AD45" s="441"/>
      <c r="AE45" s="441"/>
      <c r="AF45" s="440">
        <f t="shared" ref="AF45:AF58" si="10">SUM(T45:AE45)</f>
        <v>0</v>
      </c>
    </row>
    <row r="46" spans="2:33">
      <c r="B46" s="438">
        <v>3</v>
      </c>
      <c r="C46" s="439" t="s">
        <v>533</v>
      </c>
      <c r="D46" s="439"/>
      <c r="E46" s="440"/>
      <c r="F46" s="441">
        <f>'1.NVL Chai'!H$15*'2.Hao hut &amp; % chai '!H97</f>
        <v>0</v>
      </c>
      <c r="G46" s="441">
        <f>'1.NVL Chai'!I$15*'2.Hao hut &amp; % chai '!I97</f>
        <v>0</v>
      </c>
      <c r="H46" s="441">
        <f>'1.NVL Chai'!J$15*'2.Hao hut &amp; % chai '!J97</f>
        <v>0</v>
      </c>
      <c r="I46" s="441">
        <f>'1.NVL Chai'!K$15*'2.Hao hut &amp; % chai '!K97</f>
        <v>0</v>
      </c>
      <c r="J46" s="441">
        <f>'1.NVL Chai'!L$15*'2.Hao hut &amp; % chai '!L97</f>
        <v>0</v>
      </c>
      <c r="K46" s="441">
        <f>'1.NVL Chai'!M$15*'2.Hao hut &amp; % chai '!M97</f>
        <v>0</v>
      </c>
      <c r="L46" s="441">
        <f>'1.NVL Chai'!N$15*'2.Hao hut &amp; % chai '!N97</f>
        <v>0</v>
      </c>
      <c r="M46" s="441">
        <f>'1.NVL Chai'!O$15*'2.Hao hut &amp; % chai '!O97</f>
        <v>0</v>
      </c>
      <c r="N46" s="441">
        <f>'1.NVL Chai'!P$15*'2.Hao hut &amp; % chai '!P97</f>
        <v>0</v>
      </c>
      <c r="O46" s="441">
        <f>'1.NVL Chai'!Q$15*'2.Hao hut &amp; % chai '!Q97</f>
        <v>0</v>
      </c>
      <c r="P46" s="441">
        <f>'1.NVL Chai'!R$15*'2.Hao hut &amp; % chai '!R97</f>
        <v>0</v>
      </c>
      <c r="Q46" s="441">
        <f>'1.NVL Chai'!S$15*'2.Hao hut &amp; % chai '!S97</f>
        <v>0</v>
      </c>
      <c r="R46" s="440">
        <f t="shared" si="9"/>
        <v>0</v>
      </c>
      <c r="T46" s="441"/>
      <c r="U46" s="441"/>
      <c r="V46" s="441"/>
      <c r="W46" s="441"/>
      <c r="X46" s="441"/>
      <c r="Y46" s="441"/>
      <c r="Z46" s="441"/>
      <c r="AA46" s="441"/>
      <c r="AB46" s="441"/>
      <c r="AC46" s="441"/>
      <c r="AD46" s="441"/>
      <c r="AE46" s="441"/>
      <c r="AF46" s="440">
        <f t="shared" si="10"/>
        <v>0</v>
      </c>
    </row>
    <row r="47" spans="2:33">
      <c r="B47" s="438">
        <v>4</v>
      </c>
      <c r="C47" s="439" t="s">
        <v>534</v>
      </c>
      <c r="D47" s="439"/>
      <c r="E47" s="440"/>
      <c r="F47" s="441">
        <f>'1.NVL Chai'!H$15*'2.Hao hut &amp; % chai '!H98</f>
        <v>0</v>
      </c>
      <c r="G47" s="441">
        <f>'1.NVL Chai'!I$15*'2.Hao hut &amp; % chai '!I98</f>
        <v>0</v>
      </c>
      <c r="H47" s="441">
        <f>'1.NVL Chai'!J$15*'2.Hao hut &amp; % chai '!J98</f>
        <v>0</v>
      </c>
      <c r="I47" s="441">
        <f>'1.NVL Chai'!K$15*'2.Hao hut &amp; % chai '!K98</f>
        <v>0</v>
      </c>
      <c r="J47" s="441">
        <f>'1.NVL Chai'!L$15*'2.Hao hut &amp; % chai '!L98</f>
        <v>0</v>
      </c>
      <c r="K47" s="441">
        <f>'1.NVL Chai'!M$15*'2.Hao hut &amp; % chai '!M98</f>
        <v>0</v>
      </c>
      <c r="L47" s="441">
        <f>'1.NVL Chai'!N$15*'2.Hao hut &amp; % chai '!N98</f>
        <v>0</v>
      </c>
      <c r="M47" s="441">
        <f>'1.NVL Chai'!O$15*'2.Hao hut &amp; % chai '!O98</f>
        <v>0</v>
      </c>
      <c r="N47" s="441">
        <f>'1.NVL Chai'!P$15*'2.Hao hut &amp; % chai '!P98</f>
        <v>0</v>
      </c>
      <c r="O47" s="441">
        <f>'1.NVL Chai'!Q$15*'2.Hao hut &amp; % chai '!Q98</f>
        <v>0</v>
      </c>
      <c r="P47" s="441">
        <f>'1.NVL Chai'!R$15*'2.Hao hut &amp; % chai '!R98</f>
        <v>0</v>
      </c>
      <c r="Q47" s="441">
        <f>'1.NVL Chai'!S$15*'2.Hao hut &amp; % chai '!S98</f>
        <v>0</v>
      </c>
      <c r="R47" s="440">
        <f t="shared" si="9"/>
        <v>0</v>
      </c>
      <c r="T47" s="441"/>
      <c r="U47" s="441"/>
      <c r="V47" s="441"/>
      <c r="W47" s="441"/>
      <c r="X47" s="441"/>
      <c r="Y47" s="441"/>
      <c r="Z47" s="441"/>
      <c r="AA47" s="441"/>
      <c r="AB47" s="441"/>
      <c r="AC47" s="441"/>
      <c r="AD47" s="441"/>
      <c r="AE47" s="441"/>
      <c r="AF47" s="440">
        <f t="shared" si="10"/>
        <v>0</v>
      </c>
    </row>
    <row r="48" spans="2:33">
      <c r="B48" s="438">
        <v>5</v>
      </c>
      <c r="C48" s="439" t="s">
        <v>535</v>
      </c>
      <c r="D48" s="439"/>
      <c r="E48" s="440"/>
      <c r="F48" s="441">
        <f>'1.NVL Chai'!H$15*'2.Hao hut &amp; % chai '!H99</f>
        <v>0</v>
      </c>
      <c r="G48" s="441">
        <f>'1.NVL Chai'!I$15*'2.Hao hut &amp; % chai '!I99</f>
        <v>0</v>
      </c>
      <c r="H48" s="441">
        <f>'1.NVL Chai'!J$15*'2.Hao hut &amp; % chai '!J99</f>
        <v>0</v>
      </c>
      <c r="I48" s="441">
        <f>'1.NVL Chai'!K$15*'2.Hao hut &amp; % chai '!K99</f>
        <v>0</v>
      </c>
      <c r="J48" s="441">
        <f>'1.NVL Chai'!L$15*'2.Hao hut &amp; % chai '!L99</f>
        <v>0</v>
      </c>
      <c r="K48" s="441">
        <f>'1.NVL Chai'!M$15*'2.Hao hut &amp; % chai '!M99</f>
        <v>0</v>
      </c>
      <c r="L48" s="441">
        <f>'1.NVL Chai'!N$15*'2.Hao hut &amp; % chai '!N99</f>
        <v>0</v>
      </c>
      <c r="M48" s="441">
        <f>'1.NVL Chai'!O$15*'2.Hao hut &amp; % chai '!O99</f>
        <v>0</v>
      </c>
      <c r="N48" s="441">
        <f>'1.NVL Chai'!P$15*'2.Hao hut &amp; % chai '!P99</f>
        <v>0</v>
      </c>
      <c r="O48" s="441">
        <f>'1.NVL Chai'!Q$15*'2.Hao hut &amp; % chai '!Q99</f>
        <v>0</v>
      </c>
      <c r="P48" s="441">
        <f>'1.NVL Chai'!R$15*'2.Hao hut &amp; % chai '!R99</f>
        <v>0</v>
      </c>
      <c r="Q48" s="441">
        <f>'1.NVL Chai'!S$15*'2.Hao hut &amp; % chai '!S99</f>
        <v>0</v>
      </c>
      <c r="R48" s="440">
        <f t="shared" si="9"/>
        <v>0</v>
      </c>
      <c r="T48" s="441"/>
      <c r="U48" s="441"/>
      <c r="V48" s="441"/>
      <c r="W48" s="441"/>
      <c r="X48" s="441"/>
      <c r="Y48" s="441"/>
      <c r="Z48" s="441"/>
      <c r="AA48" s="441"/>
      <c r="AB48" s="441"/>
      <c r="AC48" s="441"/>
      <c r="AD48" s="441"/>
      <c r="AE48" s="441"/>
      <c r="AF48" s="440">
        <f t="shared" si="10"/>
        <v>0</v>
      </c>
    </row>
    <row r="49" spans="2:32">
      <c r="B49" s="438">
        <v>6</v>
      </c>
      <c r="C49" s="439" t="s">
        <v>536</v>
      </c>
      <c r="D49" s="439"/>
      <c r="E49" s="440"/>
      <c r="F49" s="441">
        <f>'1.NVL Chai'!H$15*'2.Hao hut &amp; % chai '!H100</f>
        <v>0</v>
      </c>
      <c r="G49" s="441">
        <f>'1.NVL Chai'!I$15*'2.Hao hut &amp; % chai '!I100</f>
        <v>0</v>
      </c>
      <c r="H49" s="441">
        <f>'1.NVL Chai'!J$15*'2.Hao hut &amp; % chai '!J100</f>
        <v>0</v>
      </c>
      <c r="I49" s="441">
        <f>'1.NVL Chai'!K$15*'2.Hao hut &amp; % chai '!K100</f>
        <v>0</v>
      </c>
      <c r="J49" s="441">
        <f>'1.NVL Chai'!L$15*'2.Hao hut &amp; % chai '!L100</f>
        <v>0</v>
      </c>
      <c r="K49" s="441">
        <f>'1.NVL Chai'!M$15*'2.Hao hut &amp; % chai '!M100</f>
        <v>0</v>
      </c>
      <c r="L49" s="441">
        <f>'1.NVL Chai'!N$15*'2.Hao hut &amp; % chai '!N100</f>
        <v>0</v>
      </c>
      <c r="M49" s="441">
        <f>'1.NVL Chai'!O$15*'2.Hao hut &amp; % chai '!O100</f>
        <v>0</v>
      </c>
      <c r="N49" s="441">
        <f>'1.NVL Chai'!P$15*'2.Hao hut &amp; % chai '!P100</f>
        <v>0</v>
      </c>
      <c r="O49" s="441">
        <f>'1.NVL Chai'!Q$15*'2.Hao hut &amp; % chai '!Q100</f>
        <v>0</v>
      </c>
      <c r="P49" s="441">
        <f>'1.NVL Chai'!R$15*'2.Hao hut &amp; % chai '!R100</f>
        <v>0</v>
      </c>
      <c r="Q49" s="441">
        <f>'1.NVL Chai'!S$15*'2.Hao hut &amp; % chai '!S100</f>
        <v>0</v>
      </c>
      <c r="R49" s="440">
        <f t="shared" si="9"/>
        <v>0</v>
      </c>
      <c r="T49" s="441"/>
      <c r="U49" s="441"/>
      <c r="V49" s="441"/>
      <c r="W49" s="441"/>
      <c r="X49" s="441"/>
      <c r="Y49" s="441"/>
      <c r="Z49" s="441"/>
      <c r="AA49" s="441"/>
      <c r="AB49" s="441"/>
      <c r="AC49" s="441"/>
      <c r="AD49" s="441"/>
      <c r="AE49" s="441"/>
      <c r="AF49" s="440">
        <f t="shared" si="10"/>
        <v>0</v>
      </c>
    </row>
    <row r="50" spans="2:32">
      <c r="B50" s="438">
        <v>7</v>
      </c>
      <c r="C50" s="439" t="s">
        <v>537</v>
      </c>
      <c r="D50" s="439"/>
      <c r="E50" s="440"/>
      <c r="F50" s="441">
        <f>'1.NVL Chai'!H$15*'2.Hao hut &amp; % chai '!H101</f>
        <v>0</v>
      </c>
      <c r="G50" s="441">
        <f>'1.NVL Chai'!I$15*'2.Hao hut &amp; % chai '!I101</f>
        <v>0</v>
      </c>
      <c r="H50" s="441">
        <f>'1.NVL Chai'!J$15*'2.Hao hut &amp; % chai '!J101</f>
        <v>0</v>
      </c>
      <c r="I50" s="441">
        <f>'1.NVL Chai'!K$15*'2.Hao hut &amp; % chai '!K101</f>
        <v>0</v>
      </c>
      <c r="J50" s="441">
        <f>'1.NVL Chai'!L$15*'2.Hao hut &amp; % chai '!L101</f>
        <v>0</v>
      </c>
      <c r="K50" s="441">
        <f>'1.NVL Chai'!M$15*'2.Hao hut &amp; % chai '!M101</f>
        <v>0</v>
      </c>
      <c r="L50" s="441">
        <f>'1.NVL Chai'!N$15*'2.Hao hut &amp; % chai '!N101</f>
        <v>0</v>
      </c>
      <c r="M50" s="441">
        <f>'1.NVL Chai'!O$15*'2.Hao hut &amp; % chai '!O101</f>
        <v>0</v>
      </c>
      <c r="N50" s="441">
        <f>'1.NVL Chai'!P$15*'2.Hao hut &amp; % chai '!P101</f>
        <v>0</v>
      </c>
      <c r="O50" s="441">
        <f>'1.NVL Chai'!Q$15*'2.Hao hut &amp; % chai '!Q101</f>
        <v>0</v>
      </c>
      <c r="P50" s="441">
        <f>'1.NVL Chai'!R$15*'2.Hao hut &amp; % chai '!R101</f>
        <v>0</v>
      </c>
      <c r="Q50" s="441">
        <f>'1.NVL Chai'!S$15*'2.Hao hut &amp; % chai '!S101</f>
        <v>0</v>
      </c>
      <c r="R50" s="440">
        <f t="shared" si="9"/>
        <v>0</v>
      </c>
      <c r="T50" s="441"/>
      <c r="U50" s="441"/>
      <c r="V50" s="441"/>
      <c r="W50" s="441"/>
      <c r="X50" s="441"/>
      <c r="Y50" s="441"/>
      <c r="Z50" s="441"/>
      <c r="AA50" s="441"/>
      <c r="AB50" s="441"/>
      <c r="AC50" s="441"/>
      <c r="AD50" s="441"/>
      <c r="AE50" s="441"/>
      <c r="AF50" s="440">
        <f t="shared" si="10"/>
        <v>0</v>
      </c>
    </row>
    <row r="51" spans="2:32">
      <c r="B51" s="438">
        <v>8</v>
      </c>
      <c r="C51" s="439" t="s">
        <v>538</v>
      </c>
      <c r="D51" s="439"/>
      <c r="E51" s="440"/>
      <c r="F51" s="441">
        <f>'1.NVL Chai'!H$15*'2.Hao hut &amp; % chai '!H102</f>
        <v>0</v>
      </c>
      <c r="G51" s="441">
        <f>'1.NVL Chai'!I$15*'2.Hao hut &amp; % chai '!I102</f>
        <v>0</v>
      </c>
      <c r="H51" s="441">
        <f>'1.NVL Chai'!J$15*'2.Hao hut &amp; % chai '!J102</f>
        <v>0</v>
      </c>
      <c r="I51" s="441">
        <f>'1.NVL Chai'!K$15*'2.Hao hut &amp; % chai '!K102</f>
        <v>0</v>
      </c>
      <c r="J51" s="441">
        <f>'1.NVL Chai'!L$15*'2.Hao hut &amp; % chai '!L102</f>
        <v>0</v>
      </c>
      <c r="K51" s="441">
        <f>'1.NVL Chai'!M$15*'2.Hao hut &amp; % chai '!M102</f>
        <v>0</v>
      </c>
      <c r="L51" s="441">
        <f>'1.NVL Chai'!N$15*'2.Hao hut &amp; % chai '!N102</f>
        <v>0</v>
      </c>
      <c r="M51" s="441">
        <f>'1.NVL Chai'!O$15*'2.Hao hut &amp; % chai '!O102</f>
        <v>0</v>
      </c>
      <c r="N51" s="441">
        <f>'1.NVL Chai'!P$15*'2.Hao hut &amp; % chai '!P102</f>
        <v>0</v>
      </c>
      <c r="O51" s="441">
        <f>'1.NVL Chai'!Q$15*'2.Hao hut &amp; % chai '!Q102</f>
        <v>0</v>
      </c>
      <c r="P51" s="441">
        <f>'1.NVL Chai'!R$15*'2.Hao hut &amp; % chai '!R102</f>
        <v>0</v>
      </c>
      <c r="Q51" s="441">
        <f>'1.NVL Chai'!S$15*'2.Hao hut &amp; % chai '!S102</f>
        <v>0</v>
      </c>
      <c r="R51" s="440">
        <f t="shared" si="9"/>
        <v>0</v>
      </c>
      <c r="T51" s="441"/>
      <c r="U51" s="441"/>
      <c r="V51" s="441"/>
      <c r="W51" s="441"/>
      <c r="X51" s="441"/>
      <c r="Y51" s="441"/>
      <c r="Z51" s="441"/>
      <c r="AA51" s="441"/>
      <c r="AB51" s="441"/>
      <c r="AC51" s="441"/>
      <c r="AD51" s="441"/>
      <c r="AE51" s="441"/>
      <c r="AF51" s="440">
        <f t="shared" si="10"/>
        <v>0</v>
      </c>
    </row>
    <row r="52" spans="2:32">
      <c r="B52" s="438">
        <v>9</v>
      </c>
      <c r="C52" s="439" t="s">
        <v>539</v>
      </c>
      <c r="D52" s="439"/>
      <c r="E52" s="440"/>
      <c r="F52" s="441">
        <f>'1.NVL Chai'!H$15*'2.Hao hut &amp; % chai '!H103</f>
        <v>0</v>
      </c>
      <c r="G52" s="441">
        <f>'1.NVL Chai'!I$15*'2.Hao hut &amp; % chai '!I103</f>
        <v>0</v>
      </c>
      <c r="H52" s="441">
        <f>'1.NVL Chai'!J$15*'2.Hao hut &amp; % chai '!J103</f>
        <v>0</v>
      </c>
      <c r="I52" s="441">
        <f>'1.NVL Chai'!K$15*'2.Hao hut &amp; % chai '!K103</f>
        <v>0</v>
      </c>
      <c r="J52" s="441">
        <f>'1.NVL Chai'!L$15*'2.Hao hut &amp; % chai '!L103</f>
        <v>0</v>
      </c>
      <c r="K52" s="441">
        <f>'1.NVL Chai'!M$15*'2.Hao hut &amp; % chai '!M103</f>
        <v>0</v>
      </c>
      <c r="L52" s="441">
        <f>'1.NVL Chai'!N$15*'2.Hao hut &amp; % chai '!N103</f>
        <v>0</v>
      </c>
      <c r="M52" s="441">
        <f>'1.NVL Chai'!O$15*'2.Hao hut &amp; % chai '!O103</f>
        <v>0</v>
      </c>
      <c r="N52" s="441">
        <f>'1.NVL Chai'!P$15*'2.Hao hut &amp; % chai '!P103</f>
        <v>0</v>
      </c>
      <c r="O52" s="441">
        <f>'1.NVL Chai'!Q$15*'2.Hao hut &amp; % chai '!Q103</f>
        <v>0</v>
      </c>
      <c r="P52" s="441">
        <f>'1.NVL Chai'!R$15*'2.Hao hut &amp; % chai '!R103</f>
        <v>0</v>
      </c>
      <c r="Q52" s="441">
        <f>'1.NVL Chai'!S$15*'2.Hao hut &amp; % chai '!S103</f>
        <v>0</v>
      </c>
      <c r="R52" s="440">
        <f t="shared" si="9"/>
        <v>0</v>
      </c>
      <c r="T52" s="441"/>
      <c r="U52" s="441"/>
      <c r="V52" s="441"/>
      <c r="W52" s="441"/>
      <c r="X52" s="441"/>
      <c r="Y52" s="441"/>
      <c r="Z52" s="441"/>
      <c r="AA52" s="441"/>
      <c r="AB52" s="441"/>
      <c r="AC52" s="441"/>
      <c r="AD52" s="441"/>
      <c r="AE52" s="441"/>
      <c r="AF52" s="440">
        <f t="shared" si="10"/>
        <v>0</v>
      </c>
    </row>
    <row r="53" spans="2:32">
      <c r="B53" s="438">
        <v>10</v>
      </c>
      <c r="C53" s="439" t="s">
        <v>540</v>
      </c>
      <c r="D53" s="439"/>
      <c r="E53" s="440"/>
      <c r="F53" s="441">
        <f>'1.NVL Chai'!H$15*'2.Hao hut &amp; % chai '!H104</f>
        <v>0</v>
      </c>
      <c r="G53" s="441">
        <f>'1.NVL Chai'!I$15*'2.Hao hut &amp; % chai '!I104</f>
        <v>0</v>
      </c>
      <c r="H53" s="441">
        <f>'1.NVL Chai'!J$15*'2.Hao hut &amp; % chai '!J104</f>
        <v>0</v>
      </c>
      <c r="I53" s="441">
        <f>'1.NVL Chai'!K$15*'2.Hao hut &amp; % chai '!K104</f>
        <v>0</v>
      </c>
      <c r="J53" s="441">
        <f>'1.NVL Chai'!L$15*'2.Hao hut &amp; % chai '!L104</f>
        <v>0</v>
      </c>
      <c r="K53" s="441">
        <f>'1.NVL Chai'!M$15*'2.Hao hut &amp; % chai '!M104</f>
        <v>0</v>
      </c>
      <c r="L53" s="441">
        <f>'1.NVL Chai'!N$15*'2.Hao hut &amp; % chai '!N104</f>
        <v>0</v>
      </c>
      <c r="M53" s="441">
        <f>'1.NVL Chai'!O$15*'2.Hao hut &amp; % chai '!O104</f>
        <v>0</v>
      </c>
      <c r="N53" s="441">
        <f>'1.NVL Chai'!P$15*'2.Hao hut &amp; % chai '!P104</f>
        <v>0</v>
      </c>
      <c r="O53" s="441">
        <f>'1.NVL Chai'!Q$15*'2.Hao hut &amp; % chai '!Q104</f>
        <v>0</v>
      </c>
      <c r="P53" s="441">
        <f>'1.NVL Chai'!R$15*'2.Hao hut &amp; % chai '!R104</f>
        <v>0</v>
      </c>
      <c r="Q53" s="441">
        <f>'1.NVL Chai'!S$15*'2.Hao hut &amp; % chai '!S104</f>
        <v>0</v>
      </c>
      <c r="R53" s="440">
        <f t="shared" si="9"/>
        <v>0</v>
      </c>
      <c r="T53" s="441"/>
      <c r="U53" s="441"/>
      <c r="V53" s="441"/>
      <c r="W53" s="441"/>
      <c r="X53" s="441"/>
      <c r="Y53" s="441"/>
      <c r="Z53" s="441"/>
      <c r="AA53" s="441"/>
      <c r="AB53" s="441"/>
      <c r="AC53" s="441"/>
      <c r="AD53" s="441"/>
      <c r="AE53" s="441"/>
      <c r="AF53" s="440">
        <f t="shared" si="10"/>
        <v>0</v>
      </c>
    </row>
    <row r="54" spans="2:32">
      <c r="B54" s="438">
        <v>11</v>
      </c>
      <c r="C54" s="439" t="s">
        <v>541</v>
      </c>
      <c r="D54" s="439"/>
      <c r="E54" s="440"/>
      <c r="F54" s="441">
        <f>'1.NVL Chai'!H$15*'2.Hao hut &amp; % chai '!H105</f>
        <v>0</v>
      </c>
      <c r="G54" s="441">
        <f>'1.NVL Chai'!I$15*'2.Hao hut &amp; % chai '!I105</f>
        <v>0</v>
      </c>
      <c r="H54" s="441">
        <f>'1.NVL Chai'!J$15*'2.Hao hut &amp; % chai '!J105</f>
        <v>0</v>
      </c>
      <c r="I54" s="441">
        <f>'1.NVL Chai'!K$15*'2.Hao hut &amp; % chai '!K105</f>
        <v>0</v>
      </c>
      <c r="J54" s="441">
        <f>'1.NVL Chai'!L$15*'2.Hao hut &amp; % chai '!L105</f>
        <v>0</v>
      </c>
      <c r="K54" s="441">
        <f>'1.NVL Chai'!M$15*'2.Hao hut &amp; % chai '!M105</f>
        <v>0</v>
      </c>
      <c r="L54" s="441">
        <f>'1.NVL Chai'!N$15*'2.Hao hut &amp; % chai '!N105</f>
        <v>0</v>
      </c>
      <c r="M54" s="441">
        <f>'1.NVL Chai'!O$15*'2.Hao hut &amp; % chai '!O105</f>
        <v>0</v>
      </c>
      <c r="N54" s="441">
        <f>'1.NVL Chai'!P$15*'2.Hao hut &amp; % chai '!P105</f>
        <v>0</v>
      </c>
      <c r="O54" s="441">
        <f>'1.NVL Chai'!Q$15*'2.Hao hut &amp; % chai '!Q105</f>
        <v>0</v>
      </c>
      <c r="P54" s="441">
        <f>'1.NVL Chai'!R$15*'2.Hao hut &amp; % chai '!R105</f>
        <v>0</v>
      </c>
      <c r="Q54" s="441">
        <f>'1.NVL Chai'!S$15*'2.Hao hut &amp; % chai '!S105</f>
        <v>0</v>
      </c>
      <c r="R54" s="440">
        <f t="shared" si="9"/>
        <v>0</v>
      </c>
      <c r="T54" s="441"/>
      <c r="U54" s="441"/>
      <c r="V54" s="441"/>
      <c r="W54" s="441"/>
      <c r="X54" s="441"/>
      <c r="Y54" s="441"/>
      <c r="Z54" s="441"/>
      <c r="AA54" s="441"/>
      <c r="AB54" s="441"/>
      <c r="AC54" s="441"/>
      <c r="AD54" s="441"/>
      <c r="AE54" s="441"/>
      <c r="AF54" s="440">
        <f t="shared" si="10"/>
        <v>0</v>
      </c>
    </row>
    <row r="55" spans="2:32">
      <c r="B55" s="438">
        <v>12</v>
      </c>
      <c r="C55" s="439" t="s">
        <v>542</v>
      </c>
      <c r="D55" s="439"/>
      <c r="E55" s="440"/>
      <c r="F55" s="441">
        <f>'1.NVL Chai'!H$15*'2.Hao hut &amp; % chai '!H106</f>
        <v>0</v>
      </c>
      <c r="G55" s="441">
        <f>'1.NVL Chai'!I$15*'2.Hao hut &amp; % chai '!I106</f>
        <v>0</v>
      </c>
      <c r="H55" s="441">
        <f>'1.NVL Chai'!J$15*'2.Hao hut &amp; % chai '!J106</f>
        <v>0</v>
      </c>
      <c r="I55" s="441">
        <f>'1.NVL Chai'!K$15*'2.Hao hut &amp; % chai '!K106</f>
        <v>0</v>
      </c>
      <c r="J55" s="441">
        <f>'1.NVL Chai'!L$15*'2.Hao hut &amp; % chai '!L106</f>
        <v>0</v>
      </c>
      <c r="K55" s="441">
        <f>'1.NVL Chai'!M$15*'2.Hao hut &amp; % chai '!M106</f>
        <v>0</v>
      </c>
      <c r="L55" s="441">
        <f>'1.NVL Chai'!N$15*'2.Hao hut &amp; % chai '!N106</f>
        <v>0</v>
      </c>
      <c r="M55" s="441">
        <f>'1.NVL Chai'!O$15*'2.Hao hut &amp; % chai '!O106</f>
        <v>0</v>
      </c>
      <c r="N55" s="441">
        <f>'1.NVL Chai'!P$15*'2.Hao hut &amp; % chai '!P106</f>
        <v>0</v>
      </c>
      <c r="O55" s="441">
        <f>'1.NVL Chai'!Q$15*'2.Hao hut &amp; % chai '!Q106</f>
        <v>0</v>
      </c>
      <c r="P55" s="441">
        <f>'1.NVL Chai'!R$15*'2.Hao hut &amp; % chai '!R106</f>
        <v>0</v>
      </c>
      <c r="Q55" s="441">
        <f>'1.NVL Chai'!S$15*'2.Hao hut &amp; % chai '!S106</f>
        <v>0</v>
      </c>
      <c r="R55" s="440">
        <f t="shared" si="9"/>
        <v>0</v>
      </c>
      <c r="T55" s="441"/>
      <c r="U55" s="441"/>
      <c r="V55" s="441"/>
      <c r="W55" s="441"/>
      <c r="X55" s="441"/>
      <c r="Y55" s="441"/>
      <c r="Z55" s="441"/>
      <c r="AA55" s="441"/>
      <c r="AB55" s="441"/>
      <c r="AC55" s="441"/>
      <c r="AD55" s="441"/>
      <c r="AE55" s="441"/>
      <c r="AF55" s="440">
        <f t="shared" si="10"/>
        <v>0</v>
      </c>
    </row>
    <row r="56" spans="2:32">
      <c r="B56" s="438">
        <v>13</v>
      </c>
      <c r="C56" s="439" t="s">
        <v>543</v>
      </c>
      <c r="D56" s="439"/>
      <c r="E56" s="440"/>
      <c r="F56" s="441">
        <f>'1.NVL Chai'!H$15*'2.Hao hut &amp; % chai '!H107</f>
        <v>0</v>
      </c>
      <c r="G56" s="441">
        <f>'1.NVL Chai'!I$15*'2.Hao hut &amp; % chai '!I107</f>
        <v>0</v>
      </c>
      <c r="H56" s="441">
        <f>'1.NVL Chai'!J$15*'2.Hao hut &amp; % chai '!J107</f>
        <v>0</v>
      </c>
      <c r="I56" s="441">
        <f>'1.NVL Chai'!K$15*'2.Hao hut &amp; % chai '!K107</f>
        <v>0</v>
      </c>
      <c r="J56" s="441">
        <f>'1.NVL Chai'!L$15*'2.Hao hut &amp; % chai '!L107</f>
        <v>0</v>
      </c>
      <c r="K56" s="441">
        <f>'1.NVL Chai'!M$15*'2.Hao hut &amp; % chai '!M107</f>
        <v>0</v>
      </c>
      <c r="L56" s="441">
        <f>'1.NVL Chai'!N$15*'2.Hao hut &amp; % chai '!N107</f>
        <v>0</v>
      </c>
      <c r="M56" s="441">
        <f>'1.NVL Chai'!O$15*'2.Hao hut &amp; % chai '!O107</f>
        <v>0</v>
      </c>
      <c r="N56" s="441">
        <f>'1.NVL Chai'!P$15*'2.Hao hut &amp; % chai '!P107</f>
        <v>0</v>
      </c>
      <c r="O56" s="441">
        <f>'1.NVL Chai'!Q$15*'2.Hao hut &amp; % chai '!Q107</f>
        <v>0</v>
      </c>
      <c r="P56" s="441">
        <f>'1.NVL Chai'!R$15*'2.Hao hut &amp; % chai '!R107</f>
        <v>0</v>
      </c>
      <c r="Q56" s="441">
        <f>'1.NVL Chai'!S$15*'2.Hao hut &amp; % chai '!S107</f>
        <v>0</v>
      </c>
      <c r="R56" s="440">
        <f t="shared" si="9"/>
        <v>0</v>
      </c>
      <c r="T56" s="441"/>
      <c r="U56" s="441"/>
      <c r="V56" s="441"/>
      <c r="W56" s="441"/>
      <c r="X56" s="441"/>
      <c r="Y56" s="441"/>
      <c r="Z56" s="441"/>
      <c r="AA56" s="441"/>
      <c r="AB56" s="441"/>
      <c r="AC56" s="441"/>
      <c r="AD56" s="441"/>
      <c r="AE56" s="441"/>
      <c r="AF56" s="440">
        <f t="shared" si="10"/>
        <v>0</v>
      </c>
    </row>
    <row r="57" spans="2:32">
      <c r="B57" s="438">
        <v>14</v>
      </c>
      <c r="C57" s="439" t="s">
        <v>544</v>
      </c>
      <c r="D57" s="439"/>
      <c r="E57" s="440"/>
      <c r="F57" s="441">
        <f>'1.NVL Chai'!H$15*'2.Hao hut &amp; % chai '!H108</f>
        <v>0</v>
      </c>
      <c r="G57" s="441">
        <f>'1.NVL Chai'!I$15*'2.Hao hut &amp; % chai '!I108</f>
        <v>0</v>
      </c>
      <c r="H57" s="441">
        <f>'1.NVL Chai'!J$15*'2.Hao hut &amp; % chai '!J108</f>
        <v>0</v>
      </c>
      <c r="I57" s="441">
        <f>'1.NVL Chai'!K$15*'2.Hao hut &amp; % chai '!K108</f>
        <v>0</v>
      </c>
      <c r="J57" s="441">
        <f>'1.NVL Chai'!L$15*'2.Hao hut &amp; % chai '!L108</f>
        <v>0</v>
      </c>
      <c r="K57" s="441">
        <f>'1.NVL Chai'!M$15*'2.Hao hut &amp; % chai '!M108</f>
        <v>0</v>
      </c>
      <c r="L57" s="441">
        <f>'1.NVL Chai'!N$15*'2.Hao hut &amp; % chai '!N108</f>
        <v>0</v>
      </c>
      <c r="M57" s="441">
        <f>'1.NVL Chai'!O$15*'2.Hao hut &amp; % chai '!O108</f>
        <v>0</v>
      </c>
      <c r="N57" s="441">
        <f>'1.NVL Chai'!P$15*'2.Hao hut &amp; % chai '!P108</f>
        <v>0</v>
      </c>
      <c r="O57" s="441">
        <f>'1.NVL Chai'!Q$15*'2.Hao hut &amp; % chai '!Q108</f>
        <v>0</v>
      </c>
      <c r="P57" s="441">
        <f>'1.NVL Chai'!R$15*'2.Hao hut &amp; % chai '!R108</f>
        <v>0</v>
      </c>
      <c r="Q57" s="441">
        <f>'1.NVL Chai'!S$15*'2.Hao hut &amp; % chai '!S108</f>
        <v>0</v>
      </c>
      <c r="R57" s="440">
        <f t="shared" si="9"/>
        <v>0</v>
      </c>
      <c r="T57" s="441"/>
      <c r="U57" s="441"/>
      <c r="V57" s="441"/>
      <c r="W57" s="441"/>
      <c r="X57" s="441"/>
      <c r="Y57" s="441"/>
      <c r="Z57" s="441"/>
      <c r="AA57" s="441"/>
      <c r="AB57" s="441"/>
      <c r="AC57" s="441"/>
      <c r="AD57" s="441"/>
      <c r="AE57" s="441"/>
      <c r="AF57" s="440">
        <f t="shared" si="10"/>
        <v>0</v>
      </c>
    </row>
    <row r="58" spans="2:32">
      <c r="B58" s="442">
        <v>15</v>
      </c>
      <c r="C58" s="443" t="s">
        <v>175</v>
      </c>
      <c r="D58" s="443"/>
      <c r="E58" s="444"/>
      <c r="F58" s="445">
        <f>'1.NVL Chai'!H$15*'2.Hao hut &amp; % chai '!H109</f>
        <v>0</v>
      </c>
      <c r="G58" s="445">
        <f>'1.NVL Chai'!I$15*'2.Hao hut &amp; % chai '!I109</f>
        <v>0</v>
      </c>
      <c r="H58" s="445">
        <f>'1.NVL Chai'!J$15*'2.Hao hut &amp; % chai '!J109</f>
        <v>0</v>
      </c>
      <c r="I58" s="445">
        <f>'1.NVL Chai'!K$15*'2.Hao hut &amp; % chai '!K109</f>
        <v>0</v>
      </c>
      <c r="J58" s="445">
        <f>'1.NVL Chai'!L$15*'2.Hao hut &amp; % chai '!L109</f>
        <v>0</v>
      </c>
      <c r="K58" s="445">
        <f>'1.NVL Chai'!M$15*'2.Hao hut &amp; % chai '!M109</f>
        <v>0</v>
      </c>
      <c r="L58" s="445">
        <f>'1.NVL Chai'!N$15*'2.Hao hut &amp; % chai '!N109</f>
        <v>0</v>
      </c>
      <c r="M58" s="445">
        <f>'1.NVL Chai'!O$15*'2.Hao hut &amp; % chai '!O109</f>
        <v>0</v>
      </c>
      <c r="N58" s="445">
        <f>'1.NVL Chai'!P$15*'2.Hao hut &amp; % chai '!P109</f>
        <v>0</v>
      </c>
      <c r="O58" s="445">
        <f>'1.NVL Chai'!Q$15*'2.Hao hut &amp; % chai '!Q109</f>
        <v>0</v>
      </c>
      <c r="P58" s="445">
        <f>'1.NVL Chai'!R$15*'2.Hao hut &amp; % chai '!R109</f>
        <v>0</v>
      </c>
      <c r="Q58" s="445">
        <f>'1.NVL Chai'!S$15*'2.Hao hut &amp; % chai '!S109</f>
        <v>0</v>
      </c>
      <c r="R58" s="444">
        <f t="shared" si="9"/>
        <v>0</v>
      </c>
      <c r="T58" s="445"/>
      <c r="U58" s="445"/>
      <c r="V58" s="445"/>
      <c r="W58" s="445"/>
      <c r="X58" s="445"/>
      <c r="Y58" s="445"/>
      <c r="Z58" s="445"/>
      <c r="AA58" s="445"/>
      <c r="AB58" s="445"/>
      <c r="AC58" s="445"/>
      <c r="AD58" s="445"/>
      <c r="AE58" s="445"/>
      <c r="AF58" s="444">
        <f t="shared" si="10"/>
        <v>0</v>
      </c>
    </row>
    <row r="59" spans="2:32">
      <c r="B59" s="173"/>
      <c r="C59" s="174" t="s">
        <v>480</v>
      </c>
      <c r="D59" s="174"/>
      <c r="E59" s="176">
        <f t="shared" ref="E59:R59" si="11">SUM(E44:E58)</f>
        <v>0</v>
      </c>
      <c r="F59" s="176">
        <f t="shared" si="11"/>
        <v>0</v>
      </c>
      <c r="G59" s="176">
        <f t="shared" si="11"/>
        <v>0</v>
      </c>
      <c r="H59" s="176">
        <f t="shared" si="11"/>
        <v>0</v>
      </c>
      <c r="I59" s="176">
        <f t="shared" si="11"/>
        <v>0</v>
      </c>
      <c r="J59" s="176">
        <f t="shared" si="11"/>
        <v>0</v>
      </c>
      <c r="K59" s="176">
        <f t="shared" si="11"/>
        <v>0</v>
      </c>
      <c r="L59" s="176">
        <f t="shared" si="11"/>
        <v>0</v>
      </c>
      <c r="M59" s="176">
        <f t="shared" si="11"/>
        <v>0</v>
      </c>
      <c r="N59" s="176">
        <f t="shared" si="11"/>
        <v>0</v>
      </c>
      <c r="O59" s="176">
        <f t="shared" si="11"/>
        <v>0</v>
      </c>
      <c r="P59" s="176">
        <f t="shared" si="11"/>
        <v>0</v>
      </c>
      <c r="Q59" s="176">
        <f t="shared" si="11"/>
        <v>0</v>
      </c>
      <c r="R59" s="176">
        <f t="shared" si="11"/>
        <v>0</v>
      </c>
      <c r="T59" s="176">
        <f t="shared" ref="T59:AF59" si="12">SUM(T44:T58)</f>
        <v>0</v>
      </c>
      <c r="U59" s="176">
        <f t="shared" si="12"/>
        <v>0</v>
      </c>
      <c r="V59" s="176">
        <f t="shared" si="12"/>
        <v>0</v>
      </c>
      <c r="W59" s="176">
        <f t="shared" si="12"/>
        <v>0</v>
      </c>
      <c r="X59" s="176">
        <f t="shared" si="12"/>
        <v>0</v>
      </c>
      <c r="Y59" s="176">
        <f t="shared" si="12"/>
        <v>0</v>
      </c>
      <c r="Z59" s="176">
        <f t="shared" si="12"/>
        <v>0</v>
      </c>
      <c r="AA59" s="176">
        <f t="shared" si="12"/>
        <v>0</v>
      </c>
      <c r="AB59" s="176">
        <f t="shared" si="12"/>
        <v>0</v>
      </c>
      <c r="AC59" s="176">
        <f t="shared" si="12"/>
        <v>0</v>
      </c>
      <c r="AD59" s="176">
        <f t="shared" si="12"/>
        <v>0</v>
      </c>
      <c r="AE59" s="176">
        <f t="shared" si="12"/>
        <v>0</v>
      </c>
      <c r="AF59" s="176">
        <f t="shared" si="12"/>
        <v>0</v>
      </c>
    </row>
    <row r="60" spans="2:32">
      <c r="E60" s="460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</row>
    <row r="61" spans="2:32" ht="21" customHeight="1">
      <c r="B61" s="12" t="s">
        <v>662</v>
      </c>
    </row>
    <row r="62" spans="2:32" ht="25.5" customHeight="1">
      <c r="B62" s="197" t="s">
        <v>36</v>
      </c>
      <c r="C62" s="197" t="s">
        <v>524</v>
      </c>
      <c r="D62" s="197" t="s">
        <v>257</v>
      </c>
      <c r="E62" s="124" t="s">
        <v>148</v>
      </c>
      <c r="F62" s="124" t="s">
        <v>149</v>
      </c>
      <c r="G62" s="124" t="s">
        <v>150</v>
      </c>
      <c r="H62" s="124" t="s">
        <v>151</v>
      </c>
      <c r="I62" s="124" t="s">
        <v>152</v>
      </c>
      <c r="J62" s="124" t="s">
        <v>153</v>
      </c>
      <c r="K62" s="124" t="s">
        <v>154</v>
      </c>
      <c r="L62" s="124" t="s">
        <v>155</v>
      </c>
      <c r="M62" s="124" t="s">
        <v>156</v>
      </c>
      <c r="N62" s="124" t="s">
        <v>157</v>
      </c>
      <c r="O62" s="124" t="s">
        <v>158</v>
      </c>
      <c r="P62" s="124" t="s">
        <v>159</v>
      </c>
      <c r="Q62" s="124" t="s">
        <v>160</v>
      </c>
      <c r="R62" s="124" t="s">
        <v>2150</v>
      </c>
      <c r="T62" s="749" t="s">
        <v>149</v>
      </c>
      <c r="U62" s="749" t="s">
        <v>150</v>
      </c>
      <c r="V62" s="749" t="s">
        <v>151</v>
      </c>
      <c r="W62" s="749" t="s">
        <v>152</v>
      </c>
      <c r="X62" s="749" t="s">
        <v>153</v>
      </c>
      <c r="Y62" s="749" t="s">
        <v>154</v>
      </c>
      <c r="Z62" s="749" t="s">
        <v>155</v>
      </c>
      <c r="AA62" s="749" t="s">
        <v>156</v>
      </c>
      <c r="AB62" s="749" t="s">
        <v>157</v>
      </c>
      <c r="AC62" s="749" t="s">
        <v>158</v>
      </c>
      <c r="AD62" s="749" t="s">
        <v>159</v>
      </c>
      <c r="AE62" s="749" t="s">
        <v>160</v>
      </c>
      <c r="AF62" s="749" t="s">
        <v>148</v>
      </c>
    </row>
    <row r="63" spans="2:32">
      <c r="B63" s="434">
        <v>1</v>
      </c>
      <c r="C63" s="435" t="s">
        <v>530</v>
      </c>
      <c r="D63" s="435"/>
      <c r="E63" s="436"/>
      <c r="F63" s="437">
        <f>F6+F25+F44</f>
        <v>465750</v>
      </c>
      <c r="G63" s="437">
        <f t="shared" ref="G63:Q63" si="13">G6+G25+G44</f>
        <v>362250</v>
      </c>
      <c r="H63" s="437">
        <f t="shared" si="13"/>
        <v>517500</v>
      </c>
      <c r="I63" s="437">
        <f t="shared" si="13"/>
        <v>645000</v>
      </c>
      <c r="J63" s="437">
        <f t="shared" si="13"/>
        <v>645000</v>
      </c>
      <c r="K63" s="437">
        <f t="shared" si="13"/>
        <v>645000</v>
      </c>
      <c r="L63" s="437">
        <f t="shared" si="13"/>
        <v>645000</v>
      </c>
      <c r="M63" s="437">
        <f t="shared" si="13"/>
        <v>645000</v>
      </c>
      <c r="N63" s="437">
        <f t="shared" si="13"/>
        <v>645000</v>
      </c>
      <c r="O63" s="437">
        <f t="shared" si="13"/>
        <v>670800</v>
      </c>
      <c r="P63" s="437">
        <f t="shared" si="13"/>
        <v>670800</v>
      </c>
      <c r="Q63" s="437">
        <f t="shared" si="13"/>
        <v>670800</v>
      </c>
      <c r="R63" s="436">
        <f>SUM(F63:Q63)</f>
        <v>7227900</v>
      </c>
      <c r="T63" s="437"/>
      <c r="U63" s="437"/>
      <c r="V63" s="437"/>
      <c r="W63" s="437"/>
      <c r="X63" s="437"/>
      <c r="Y63" s="437"/>
      <c r="Z63" s="437"/>
      <c r="AA63" s="437"/>
      <c r="AB63" s="437"/>
      <c r="AC63" s="437"/>
      <c r="AD63" s="437"/>
      <c r="AE63" s="437"/>
      <c r="AF63" s="436">
        <f>SUM(T63:AE63)</f>
        <v>0</v>
      </c>
    </row>
    <row r="64" spans="2:32">
      <c r="B64" s="438">
        <v>2</v>
      </c>
      <c r="C64" s="439" t="s">
        <v>532</v>
      </c>
      <c r="D64" s="439"/>
      <c r="E64" s="440"/>
      <c r="F64" s="441">
        <f t="shared" ref="F64:Q64" si="14">F7+F26+F45</f>
        <v>0</v>
      </c>
      <c r="G64" s="441">
        <f t="shared" si="14"/>
        <v>0</v>
      </c>
      <c r="H64" s="441">
        <f t="shared" si="14"/>
        <v>0</v>
      </c>
      <c r="I64" s="441">
        <f t="shared" si="14"/>
        <v>0</v>
      </c>
      <c r="J64" s="441">
        <f t="shared" si="14"/>
        <v>0</v>
      </c>
      <c r="K64" s="441">
        <f t="shared" si="14"/>
        <v>0</v>
      </c>
      <c r="L64" s="441">
        <f t="shared" si="14"/>
        <v>0</v>
      </c>
      <c r="M64" s="441">
        <f t="shared" si="14"/>
        <v>0</v>
      </c>
      <c r="N64" s="441">
        <f t="shared" si="14"/>
        <v>0</v>
      </c>
      <c r="O64" s="441">
        <f t="shared" si="14"/>
        <v>0</v>
      </c>
      <c r="P64" s="441">
        <f t="shared" si="14"/>
        <v>0</v>
      </c>
      <c r="Q64" s="441">
        <f t="shared" si="14"/>
        <v>0</v>
      </c>
      <c r="R64" s="440">
        <f t="shared" ref="R64:R77" si="15">SUM(F64:Q64)</f>
        <v>0</v>
      </c>
      <c r="T64" s="441"/>
      <c r="U64" s="441"/>
      <c r="V64" s="441"/>
      <c r="W64" s="441"/>
      <c r="X64" s="441"/>
      <c r="Y64" s="441"/>
      <c r="Z64" s="441"/>
      <c r="AA64" s="441"/>
      <c r="AB64" s="441"/>
      <c r="AC64" s="441"/>
      <c r="AD64" s="441"/>
      <c r="AE64" s="441"/>
      <c r="AF64" s="440">
        <f t="shared" ref="AF64:AF77" si="16">SUM(T64:AE64)</f>
        <v>0</v>
      </c>
    </row>
    <row r="65" spans="2:32">
      <c r="B65" s="438">
        <v>3</v>
      </c>
      <c r="C65" s="439" t="s">
        <v>533</v>
      </c>
      <c r="D65" s="439"/>
      <c r="E65" s="440"/>
      <c r="F65" s="441">
        <f t="shared" ref="F65:Q65" si="17">F8+F27+F46</f>
        <v>0</v>
      </c>
      <c r="G65" s="441">
        <f t="shared" si="17"/>
        <v>0</v>
      </c>
      <c r="H65" s="441">
        <f t="shared" si="17"/>
        <v>0</v>
      </c>
      <c r="I65" s="441">
        <f t="shared" si="17"/>
        <v>0</v>
      </c>
      <c r="J65" s="441">
        <f t="shared" si="17"/>
        <v>0</v>
      </c>
      <c r="K65" s="441">
        <f t="shared" si="17"/>
        <v>0</v>
      </c>
      <c r="L65" s="441">
        <f t="shared" si="17"/>
        <v>0</v>
      </c>
      <c r="M65" s="441">
        <f t="shared" si="17"/>
        <v>0</v>
      </c>
      <c r="N65" s="441">
        <f t="shared" si="17"/>
        <v>0</v>
      </c>
      <c r="O65" s="441">
        <f t="shared" si="17"/>
        <v>0</v>
      </c>
      <c r="P65" s="441">
        <f t="shared" si="17"/>
        <v>0</v>
      </c>
      <c r="Q65" s="441">
        <f t="shared" si="17"/>
        <v>0</v>
      </c>
      <c r="R65" s="440">
        <f t="shared" si="15"/>
        <v>0</v>
      </c>
      <c r="T65" s="441"/>
      <c r="U65" s="441"/>
      <c r="V65" s="441"/>
      <c r="W65" s="441"/>
      <c r="X65" s="441"/>
      <c r="Y65" s="441"/>
      <c r="Z65" s="441"/>
      <c r="AA65" s="441"/>
      <c r="AB65" s="441"/>
      <c r="AC65" s="441"/>
      <c r="AD65" s="441"/>
      <c r="AE65" s="441"/>
      <c r="AF65" s="440">
        <f t="shared" si="16"/>
        <v>0</v>
      </c>
    </row>
    <row r="66" spans="2:32">
      <c r="B66" s="438">
        <v>4</v>
      </c>
      <c r="C66" s="439" t="s">
        <v>534</v>
      </c>
      <c r="D66" s="439"/>
      <c r="E66" s="440"/>
      <c r="F66" s="441">
        <f t="shared" ref="F66:Q66" si="18">F9+F28+F47</f>
        <v>0</v>
      </c>
      <c r="G66" s="441">
        <f t="shared" si="18"/>
        <v>0</v>
      </c>
      <c r="H66" s="441">
        <f t="shared" si="18"/>
        <v>0</v>
      </c>
      <c r="I66" s="441">
        <f t="shared" si="18"/>
        <v>0</v>
      </c>
      <c r="J66" s="441">
        <f t="shared" si="18"/>
        <v>0</v>
      </c>
      <c r="K66" s="441">
        <f t="shared" si="18"/>
        <v>0</v>
      </c>
      <c r="L66" s="441">
        <f t="shared" si="18"/>
        <v>0</v>
      </c>
      <c r="M66" s="441">
        <f t="shared" si="18"/>
        <v>0</v>
      </c>
      <c r="N66" s="441">
        <f t="shared" si="18"/>
        <v>0</v>
      </c>
      <c r="O66" s="441">
        <f t="shared" si="18"/>
        <v>0</v>
      </c>
      <c r="P66" s="441">
        <f t="shared" si="18"/>
        <v>0</v>
      </c>
      <c r="Q66" s="441">
        <f t="shared" si="18"/>
        <v>0</v>
      </c>
      <c r="R66" s="440">
        <f t="shared" si="15"/>
        <v>0</v>
      </c>
      <c r="T66" s="441"/>
      <c r="U66" s="441"/>
      <c r="V66" s="441"/>
      <c r="W66" s="441"/>
      <c r="X66" s="441"/>
      <c r="Y66" s="441"/>
      <c r="Z66" s="441"/>
      <c r="AA66" s="441"/>
      <c r="AB66" s="441"/>
      <c r="AC66" s="441"/>
      <c r="AD66" s="441"/>
      <c r="AE66" s="441"/>
      <c r="AF66" s="440">
        <f t="shared" si="16"/>
        <v>0</v>
      </c>
    </row>
    <row r="67" spans="2:32">
      <c r="B67" s="438">
        <v>5</v>
      </c>
      <c r="C67" s="439" t="s">
        <v>535</v>
      </c>
      <c r="D67" s="439"/>
      <c r="E67" s="440"/>
      <c r="F67" s="441">
        <f t="shared" ref="F67:Q67" si="19">F10+F29+F48</f>
        <v>18000</v>
      </c>
      <c r="G67" s="441">
        <f t="shared" si="19"/>
        <v>14000</v>
      </c>
      <c r="H67" s="441">
        <f t="shared" si="19"/>
        <v>20000</v>
      </c>
      <c r="I67" s="441">
        <f t="shared" si="19"/>
        <v>25000</v>
      </c>
      <c r="J67" s="441">
        <f t="shared" si="19"/>
        <v>25000</v>
      </c>
      <c r="K67" s="441">
        <f t="shared" si="19"/>
        <v>25000</v>
      </c>
      <c r="L67" s="441">
        <f t="shared" si="19"/>
        <v>25000</v>
      </c>
      <c r="M67" s="441">
        <f t="shared" si="19"/>
        <v>25000</v>
      </c>
      <c r="N67" s="441">
        <f t="shared" si="19"/>
        <v>25000</v>
      </c>
      <c r="O67" s="441">
        <f t="shared" si="19"/>
        <v>26000</v>
      </c>
      <c r="P67" s="441">
        <f t="shared" si="19"/>
        <v>26000</v>
      </c>
      <c r="Q67" s="441">
        <f t="shared" si="19"/>
        <v>26000</v>
      </c>
      <c r="R67" s="440">
        <f t="shared" si="15"/>
        <v>280000</v>
      </c>
      <c r="T67" s="441"/>
      <c r="U67" s="441"/>
      <c r="V67" s="441"/>
      <c r="W67" s="441"/>
      <c r="X67" s="441"/>
      <c r="Y67" s="441"/>
      <c r="Z67" s="441"/>
      <c r="AA67" s="441"/>
      <c r="AB67" s="441"/>
      <c r="AC67" s="441"/>
      <c r="AD67" s="441"/>
      <c r="AE67" s="441"/>
      <c r="AF67" s="440">
        <f t="shared" si="16"/>
        <v>0</v>
      </c>
    </row>
    <row r="68" spans="2:32">
      <c r="B68" s="438">
        <v>6</v>
      </c>
      <c r="C68" s="439" t="s">
        <v>536</v>
      </c>
      <c r="D68" s="439"/>
      <c r="E68" s="440"/>
      <c r="F68" s="441">
        <f t="shared" ref="F68:Q68" si="20">F11+F30+F49</f>
        <v>0</v>
      </c>
      <c r="G68" s="441">
        <f t="shared" si="20"/>
        <v>0</v>
      </c>
      <c r="H68" s="441">
        <f t="shared" si="20"/>
        <v>0</v>
      </c>
      <c r="I68" s="441">
        <f t="shared" si="20"/>
        <v>0</v>
      </c>
      <c r="J68" s="441">
        <f t="shared" si="20"/>
        <v>0</v>
      </c>
      <c r="K68" s="441">
        <f t="shared" si="20"/>
        <v>0</v>
      </c>
      <c r="L68" s="441">
        <f t="shared" si="20"/>
        <v>0</v>
      </c>
      <c r="M68" s="441">
        <f t="shared" si="20"/>
        <v>0</v>
      </c>
      <c r="N68" s="441">
        <f t="shared" si="20"/>
        <v>0</v>
      </c>
      <c r="O68" s="441">
        <f t="shared" si="20"/>
        <v>0</v>
      </c>
      <c r="P68" s="441">
        <f t="shared" si="20"/>
        <v>0</v>
      </c>
      <c r="Q68" s="441">
        <f t="shared" si="20"/>
        <v>0</v>
      </c>
      <c r="R68" s="440">
        <f t="shared" si="15"/>
        <v>0</v>
      </c>
      <c r="T68" s="441"/>
      <c r="U68" s="441"/>
      <c r="V68" s="441"/>
      <c r="W68" s="441"/>
      <c r="X68" s="441"/>
      <c r="Y68" s="441"/>
      <c r="Z68" s="441"/>
      <c r="AA68" s="441"/>
      <c r="AB68" s="441"/>
      <c r="AC68" s="441"/>
      <c r="AD68" s="441"/>
      <c r="AE68" s="441"/>
      <c r="AF68" s="440">
        <f t="shared" si="16"/>
        <v>0</v>
      </c>
    </row>
    <row r="69" spans="2:32">
      <c r="B69" s="438">
        <v>7</v>
      </c>
      <c r="C69" s="439" t="s">
        <v>537</v>
      </c>
      <c r="D69" s="439"/>
      <c r="E69" s="440"/>
      <c r="F69" s="441">
        <f t="shared" ref="F69:Q69" si="21">F12+F31+F50</f>
        <v>11250</v>
      </c>
      <c r="G69" s="441">
        <f t="shared" si="21"/>
        <v>8750</v>
      </c>
      <c r="H69" s="441">
        <f t="shared" si="21"/>
        <v>12500</v>
      </c>
      <c r="I69" s="441">
        <f t="shared" si="21"/>
        <v>15000</v>
      </c>
      <c r="J69" s="441">
        <f t="shared" si="21"/>
        <v>15000</v>
      </c>
      <c r="K69" s="441">
        <f t="shared" si="21"/>
        <v>15000</v>
      </c>
      <c r="L69" s="441">
        <f t="shared" si="21"/>
        <v>15000</v>
      </c>
      <c r="M69" s="441">
        <f t="shared" si="21"/>
        <v>15000</v>
      </c>
      <c r="N69" s="441">
        <f t="shared" si="21"/>
        <v>15000</v>
      </c>
      <c r="O69" s="441">
        <f t="shared" si="21"/>
        <v>15600</v>
      </c>
      <c r="P69" s="441">
        <f t="shared" si="21"/>
        <v>15600</v>
      </c>
      <c r="Q69" s="441">
        <f t="shared" si="21"/>
        <v>15600</v>
      </c>
      <c r="R69" s="440">
        <f t="shared" si="15"/>
        <v>169300</v>
      </c>
      <c r="T69" s="441"/>
      <c r="U69" s="441"/>
      <c r="V69" s="441"/>
      <c r="W69" s="441"/>
      <c r="X69" s="441"/>
      <c r="Y69" s="441"/>
      <c r="Z69" s="441"/>
      <c r="AA69" s="441"/>
      <c r="AB69" s="441"/>
      <c r="AC69" s="441"/>
      <c r="AD69" s="441"/>
      <c r="AE69" s="441"/>
      <c r="AF69" s="440">
        <f t="shared" si="16"/>
        <v>0</v>
      </c>
    </row>
    <row r="70" spans="2:32">
      <c r="B70" s="438">
        <v>8</v>
      </c>
      <c r="C70" s="439" t="s">
        <v>538</v>
      </c>
      <c r="D70" s="439"/>
      <c r="E70" s="440"/>
      <c r="F70" s="441">
        <f t="shared" ref="F70:Q70" si="22">F13+F32+F51</f>
        <v>15750</v>
      </c>
      <c r="G70" s="441">
        <f t="shared" si="22"/>
        <v>12250</v>
      </c>
      <c r="H70" s="441">
        <f t="shared" si="22"/>
        <v>17500</v>
      </c>
      <c r="I70" s="441">
        <f t="shared" si="22"/>
        <v>22500</v>
      </c>
      <c r="J70" s="441">
        <f t="shared" si="22"/>
        <v>22500</v>
      </c>
      <c r="K70" s="441">
        <f t="shared" si="22"/>
        <v>22500</v>
      </c>
      <c r="L70" s="441">
        <f t="shared" si="22"/>
        <v>22500</v>
      </c>
      <c r="M70" s="441">
        <f t="shared" si="22"/>
        <v>22500</v>
      </c>
      <c r="N70" s="441">
        <f t="shared" si="22"/>
        <v>22500</v>
      </c>
      <c r="O70" s="441">
        <f t="shared" si="22"/>
        <v>23400</v>
      </c>
      <c r="P70" s="441">
        <f t="shared" si="22"/>
        <v>23400</v>
      </c>
      <c r="Q70" s="441">
        <f t="shared" si="22"/>
        <v>23400</v>
      </c>
      <c r="R70" s="440">
        <f t="shared" si="15"/>
        <v>250700</v>
      </c>
      <c r="T70" s="441"/>
      <c r="U70" s="441"/>
      <c r="V70" s="441"/>
      <c r="W70" s="441"/>
      <c r="X70" s="441"/>
      <c r="Y70" s="441"/>
      <c r="Z70" s="441"/>
      <c r="AA70" s="441"/>
      <c r="AB70" s="441"/>
      <c r="AC70" s="441"/>
      <c r="AD70" s="441"/>
      <c r="AE70" s="441"/>
      <c r="AF70" s="440">
        <f t="shared" si="16"/>
        <v>0</v>
      </c>
    </row>
    <row r="71" spans="2:32">
      <c r="B71" s="438">
        <v>9</v>
      </c>
      <c r="C71" s="439" t="s">
        <v>539</v>
      </c>
      <c r="D71" s="439"/>
      <c r="E71" s="440"/>
      <c r="F71" s="441">
        <f t="shared" ref="F71:Q71" si="23">F14+F33+F52</f>
        <v>0</v>
      </c>
      <c r="G71" s="441">
        <f t="shared" si="23"/>
        <v>0</v>
      </c>
      <c r="H71" s="441">
        <f t="shared" si="23"/>
        <v>0</v>
      </c>
      <c r="I71" s="441">
        <f t="shared" si="23"/>
        <v>0</v>
      </c>
      <c r="J71" s="441">
        <f t="shared" si="23"/>
        <v>0</v>
      </c>
      <c r="K71" s="441">
        <f t="shared" si="23"/>
        <v>0</v>
      </c>
      <c r="L71" s="441">
        <f t="shared" si="23"/>
        <v>0</v>
      </c>
      <c r="M71" s="441">
        <f t="shared" si="23"/>
        <v>0</v>
      </c>
      <c r="N71" s="441">
        <f t="shared" si="23"/>
        <v>0</v>
      </c>
      <c r="O71" s="441">
        <f t="shared" si="23"/>
        <v>0</v>
      </c>
      <c r="P71" s="441">
        <f t="shared" si="23"/>
        <v>0</v>
      </c>
      <c r="Q71" s="441">
        <f t="shared" si="23"/>
        <v>0</v>
      </c>
      <c r="R71" s="440">
        <f t="shared" si="15"/>
        <v>0</v>
      </c>
      <c r="T71" s="441"/>
      <c r="U71" s="441"/>
      <c r="V71" s="441"/>
      <c r="W71" s="441"/>
      <c r="X71" s="441"/>
      <c r="Y71" s="441"/>
      <c r="Z71" s="441"/>
      <c r="AA71" s="441"/>
      <c r="AB71" s="441"/>
      <c r="AC71" s="441"/>
      <c r="AD71" s="441"/>
      <c r="AE71" s="441"/>
      <c r="AF71" s="440">
        <f t="shared" si="16"/>
        <v>0</v>
      </c>
    </row>
    <row r="72" spans="2:32">
      <c r="B72" s="438">
        <v>10</v>
      </c>
      <c r="C72" s="439" t="s">
        <v>540</v>
      </c>
      <c r="D72" s="439"/>
      <c r="E72" s="440"/>
      <c r="F72" s="441">
        <f t="shared" ref="F72:Q72" si="24">F15+F34+F53</f>
        <v>267750</v>
      </c>
      <c r="G72" s="441">
        <f t="shared" si="24"/>
        <v>208250</v>
      </c>
      <c r="H72" s="441">
        <f t="shared" si="24"/>
        <v>297500</v>
      </c>
      <c r="I72" s="441">
        <f t="shared" si="24"/>
        <v>372500</v>
      </c>
      <c r="J72" s="441">
        <f t="shared" si="24"/>
        <v>372500</v>
      </c>
      <c r="K72" s="441">
        <f t="shared" si="24"/>
        <v>372500</v>
      </c>
      <c r="L72" s="441">
        <f t="shared" si="24"/>
        <v>372500</v>
      </c>
      <c r="M72" s="441">
        <f t="shared" si="24"/>
        <v>372500</v>
      </c>
      <c r="N72" s="441">
        <f t="shared" si="24"/>
        <v>372500</v>
      </c>
      <c r="O72" s="441">
        <f t="shared" si="24"/>
        <v>387400</v>
      </c>
      <c r="P72" s="441">
        <f t="shared" si="24"/>
        <v>387400</v>
      </c>
      <c r="Q72" s="441">
        <f t="shared" si="24"/>
        <v>387400</v>
      </c>
      <c r="R72" s="440">
        <f t="shared" si="15"/>
        <v>4170700</v>
      </c>
      <c r="T72" s="441"/>
      <c r="U72" s="441"/>
      <c r="V72" s="441"/>
      <c r="W72" s="441"/>
      <c r="X72" s="441"/>
      <c r="Y72" s="441"/>
      <c r="Z72" s="441"/>
      <c r="AA72" s="441"/>
      <c r="AB72" s="441"/>
      <c r="AC72" s="441"/>
      <c r="AD72" s="441"/>
      <c r="AE72" s="441"/>
      <c r="AF72" s="440">
        <f t="shared" si="16"/>
        <v>0</v>
      </c>
    </row>
    <row r="73" spans="2:32">
      <c r="B73" s="438">
        <v>11</v>
      </c>
      <c r="C73" s="439" t="s">
        <v>541</v>
      </c>
      <c r="D73" s="439"/>
      <c r="E73" s="440"/>
      <c r="F73" s="441">
        <f t="shared" ref="F73:Q73" si="25">F16+F35+F54</f>
        <v>0</v>
      </c>
      <c r="G73" s="441">
        <f t="shared" si="25"/>
        <v>0</v>
      </c>
      <c r="H73" s="441">
        <f t="shared" si="25"/>
        <v>0</v>
      </c>
      <c r="I73" s="441">
        <f t="shared" si="25"/>
        <v>0</v>
      </c>
      <c r="J73" s="441">
        <f t="shared" si="25"/>
        <v>0</v>
      </c>
      <c r="K73" s="441">
        <f t="shared" si="25"/>
        <v>0</v>
      </c>
      <c r="L73" s="441">
        <f t="shared" si="25"/>
        <v>0</v>
      </c>
      <c r="M73" s="441">
        <f t="shared" si="25"/>
        <v>0</v>
      </c>
      <c r="N73" s="441">
        <f t="shared" si="25"/>
        <v>0</v>
      </c>
      <c r="O73" s="441">
        <f t="shared" si="25"/>
        <v>0</v>
      </c>
      <c r="P73" s="441">
        <f t="shared" si="25"/>
        <v>0</v>
      </c>
      <c r="Q73" s="441">
        <f t="shared" si="25"/>
        <v>0</v>
      </c>
      <c r="R73" s="440">
        <f t="shared" si="15"/>
        <v>0</v>
      </c>
      <c r="T73" s="441"/>
      <c r="U73" s="441"/>
      <c r="V73" s="441"/>
      <c r="W73" s="441"/>
      <c r="X73" s="441"/>
      <c r="Y73" s="441"/>
      <c r="Z73" s="441"/>
      <c r="AA73" s="441"/>
      <c r="AB73" s="441"/>
      <c r="AC73" s="441"/>
      <c r="AD73" s="441"/>
      <c r="AE73" s="441"/>
      <c r="AF73" s="440">
        <f t="shared" si="16"/>
        <v>0</v>
      </c>
    </row>
    <row r="74" spans="2:32">
      <c r="B74" s="438">
        <v>12</v>
      </c>
      <c r="C74" s="439" t="s">
        <v>542</v>
      </c>
      <c r="D74" s="439"/>
      <c r="E74" s="440"/>
      <c r="F74" s="441">
        <f t="shared" ref="F74:Q74" si="26">F17+F36+F55</f>
        <v>0</v>
      </c>
      <c r="G74" s="441">
        <f t="shared" si="26"/>
        <v>0</v>
      </c>
      <c r="H74" s="441">
        <f t="shared" si="26"/>
        <v>0</v>
      </c>
      <c r="I74" s="441">
        <f t="shared" si="26"/>
        <v>0</v>
      </c>
      <c r="J74" s="441">
        <f t="shared" si="26"/>
        <v>0</v>
      </c>
      <c r="K74" s="441">
        <f t="shared" si="26"/>
        <v>0</v>
      </c>
      <c r="L74" s="441">
        <f t="shared" si="26"/>
        <v>0</v>
      </c>
      <c r="M74" s="441">
        <f t="shared" si="26"/>
        <v>0</v>
      </c>
      <c r="N74" s="441">
        <f t="shared" si="26"/>
        <v>0</v>
      </c>
      <c r="O74" s="441">
        <f t="shared" si="26"/>
        <v>0</v>
      </c>
      <c r="P74" s="441">
        <f t="shared" si="26"/>
        <v>0</v>
      </c>
      <c r="Q74" s="441">
        <f t="shared" si="26"/>
        <v>0</v>
      </c>
      <c r="R74" s="440">
        <f t="shared" si="15"/>
        <v>0</v>
      </c>
      <c r="T74" s="441"/>
      <c r="U74" s="441"/>
      <c r="V74" s="441"/>
      <c r="W74" s="441"/>
      <c r="X74" s="441"/>
      <c r="Y74" s="441"/>
      <c r="Z74" s="441"/>
      <c r="AA74" s="441"/>
      <c r="AB74" s="441"/>
      <c r="AC74" s="441"/>
      <c r="AD74" s="441"/>
      <c r="AE74" s="441"/>
      <c r="AF74" s="440">
        <f t="shared" si="16"/>
        <v>0</v>
      </c>
    </row>
    <row r="75" spans="2:32">
      <c r="B75" s="438">
        <v>13</v>
      </c>
      <c r="C75" s="439" t="s">
        <v>543</v>
      </c>
      <c r="D75" s="439"/>
      <c r="E75" s="440"/>
      <c r="F75" s="441">
        <f t="shared" ref="F75:Q75" si="27">F18+F37+F56</f>
        <v>0</v>
      </c>
      <c r="G75" s="441">
        <f t="shared" si="27"/>
        <v>0</v>
      </c>
      <c r="H75" s="441">
        <f t="shared" si="27"/>
        <v>0</v>
      </c>
      <c r="I75" s="441">
        <f t="shared" si="27"/>
        <v>0</v>
      </c>
      <c r="J75" s="441">
        <f t="shared" si="27"/>
        <v>0</v>
      </c>
      <c r="K75" s="441">
        <f t="shared" si="27"/>
        <v>0</v>
      </c>
      <c r="L75" s="441">
        <f t="shared" si="27"/>
        <v>0</v>
      </c>
      <c r="M75" s="441">
        <f t="shared" si="27"/>
        <v>0</v>
      </c>
      <c r="N75" s="441">
        <f t="shared" si="27"/>
        <v>0</v>
      </c>
      <c r="O75" s="441">
        <f t="shared" si="27"/>
        <v>0</v>
      </c>
      <c r="P75" s="441">
        <f t="shared" si="27"/>
        <v>0</v>
      </c>
      <c r="Q75" s="441">
        <f t="shared" si="27"/>
        <v>0</v>
      </c>
      <c r="R75" s="440">
        <f t="shared" si="15"/>
        <v>0</v>
      </c>
      <c r="T75" s="441"/>
      <c r="U75" s="441"/>
      <c r="V75" s="441"/>
      <c r="W75" s="441"/>
      <c r="X75" s="441"/>
      <c r="Y75" s="441"/>
      <c r="Z75" s="441"/>
      <c r="AA75" s="441"/>
      <c r="AB75" s="441"/>
      <c r="AC75" s="441"/>
      <c r="AD75" s="441"/>
      <c r="AE75" s="441"/>
      <c r="AF75" s="440">
        <f t="shared" si="16"/>
        <v>0</v>
      </c>
    </row>
    <row r="76" spans="2:32">
      <c r="B76" s="438">
        <v>14</v>
      </c>
      <c r="C76" s="439" t="s">
        <v>544</v>
      </c>
      <c r="D76" s="439"/>
      <c r="E76" s="440"/>
      <c r="F76" s="441">
        <f t="shared" ref="F76:Q76" si="28">F19+F38+F57</f>
        <v>9000</v>
      </c>
      <c r="G76" s="441">
        <f t="shared" si="28"/>
        <v>7000</v>
      </c>
      <c r="H76" s="441">
        <f t="shared" si="28"/>
        <v>10000</v>
      </c>
      <c r="I76" s="441">
        <f t="shared" si="28"/>
        <v>12500</v>
      </c>
      <c r="J76" s="441">
        <f t="shared" si="28"/>
        <v>12500</v>
      </c>
      <c r="K76" s="441">
        <f t="shared" si="28"/>
        <v>12500</v>
      </c>
      <c r="L76" s="441">
        <f t="shared" si="28"/>
        <v>12500</v>
      </c>
      <c r="M76" s="441">
        <f t="shared" si="28"/>
        <v>12500</v>
      </c>
      <c r="N76" s="441">
        <f t="shared" si="28"/>
        <v>12500</v>
      </c>
      <c r="O76" s="441">
        <f t="shared" si="28"/>
        <v>13000</v>
      </c>
      <c r="P76" s="441">
        <f t="shared" si="28"/>
        <v>13000</v>
      </c>
      <c r="Q76" s="441">
        <f t="shared" si="28"/>
        <v>13000</v>
      </c>
      <c r="R76" s="440">
        <f t="shared" si="15"/>
        <v>140000</v>
      </c>
      <c r="T76" s="441"/>
      <c r="U76" s="441"/>
      <c r="V76" s="441"/>
      <c r="W76" s="441"/>
      <c r="X76" s="441"/>
      <c r="Y76" s="441"/>
      <c r="Z76" s="441"/>
      <c r="AA76" s="441"/>
      <c r="AB76" s="441"/>
      <c r="AC76" s="441"/>
      <c r="AD76" s="441"/>
      <c r="AE76" s="441"/>
      <c r="AF76" s="440">
        <f t="shared" si="16"/>
        <v>0</v>
      </c>
    </row>
    <row r="77" spans="2:32">
      <c r="B77" s="442">
        <v>15</v>
      </c>
      <c r="C77" s="443" t="s">
        <v>175</v>
      </c>
      <c r="D77" s="443"/>
      <c r="E77" s="444"/>
      <c r="F77" s="445">
        <f t="shared" ref="F77:Q77" si="29">F20+F39+F58</f>
        <v>0</v>
      </c>
      <c r="G77" s="445">
        <f t="shared" si="29"/>
        <v>0</v>
      </c>
      <c r="H77" s="445">
        <f t="shared" si="29"/>
        <v>0</v>
      </c>
      <c r="I77" s="445">
        <f t="shared" si="29"/>
        <v>0</v>
      </c>
      <c r="J77" s="445">
        <f t="shared" si="29"/>
        <v>0</v>
      </c>
      <c r="K77" s="445">
        <f t="shared" si="29"/>
        <v>0</v>
      </c>
      <c r="L77" s="445">
        <f t="shared" si="29"/>
        <v>0</v>
      </c>
      <c r="M77" s="445">
        <f t="shared" si="29"/>
        <v>0</v>
      </c>
      <c r="N77" s="445">
        <f t="shared" si="29"/>
        <v>0</v>
      </c>
      <c r="O77" s="445">
        <f t="shared" si="29"/>
        <v>0</v>
      </c>
      <c r="P77" s="445">
        <f t="shared" si="29"/>
        <v>0</v>
      </c>
      <c r="Q77" s="445">
        <f t="shared" si="29"/>
        <v>0</v>
      </c>
      <c r="R77" s="444">
        <f t="shared" si="15"/>
        <v>0</v>
      </c>
      <c r="T77" s="445"/>
      <c r="U77" s="445"/>
      <c r="V77" s="445"/>
      <c r="W77" s="445"/>
      <c r="X77" s="445"/>
      <c r="Y77" s="445"/>
      <c r="Z77" s="445"/>
      <c r="AA77" s="445"/>
      <c r="AB77" s="445"/>
      <c r="AC77" s="445"/>
      <c r="AD77" s="445"/>
      <c r="AE77" s="445"/>
      <c r="AF77" s="444">
        <f t="shared" si="16"/>
        <v>0</v>
      </c>
    </row>
    <row r="78" spans="2:32">
      <c r="B78" s="173"/>
      <c r="C78" s="174" t="s">
        <v>663</v>
      </c>
      <c r="D78" s="174"/>
      <c r="E78" s="176">
        <v>4425375.5444444455</v>
      </c>
      <c r="F78" s="176">
        <f>SUM(F63:F77)</f>
        <v>787500</v>
      </c>
      <c r="G78" s="176">
        <f t="shared" ref="G78:R78" si="30">SUM(G63:G77)</f>
        <v>612500</v>
      </c>
      <c r="H78" s="176">
        <f t="shared" si="30"/>
        <v>875000</v>
      </c>
      <c r="I78" s="176">
        <f t="shared" si="30"/>
        <v>1092500</v>
      </c>
      <c r="J78" s="176">
        <f t="shared" si="30"/>
        <v>1092500</v>
      </c>
      <c r="K78" s="176">
        <f t="shared" si="30"/>
        <v>1092500</v>
      </c>
      <c r="L78" s="176">
        <f t="shared" si="30"/>
        <v>1092500</v>
      </c>
      <c r="M78" s="176">
        <f t="shared" si="30"/>
        <v>1092500</v>
      </c>
      <c r="N78" s="176">
        <f t="shared" si="30"/>
        <v>1092500</v>
      </c>
      <c r="O78" s="176">
        <f t="shared" si="30"/>
        <v>1136200</v>
      </c>
      <c r="P78" s="176">
        <f t="shared" si="30"/>
        <v>1136200</v>
      </c>
      <c r="Q78" s="176">
        <f t="shared" si="30"/>
        <v>1136200</v>
      </c>
      <c r="R78" s="176">
        <f t="shared" si="30"/>
        <v>12238600</v>
      </c>
      <c r="T78" s="176">
        <f>SUM(T63:T77)</f>
        <v>0</v>
      </c>
      <c r="U78" s="176">
        <f t="shared" ref="U78:AF78" si="31">SUM(U63:U77)</f>
        <v>0</v>
      </c>
      <c r="V78" s="176">
        <f t="shared" si="31"/>
        <v>0</v>
      </c>
      <c r="W78" s="176">
        <f t="shared" si="31"/>
        <v>0</v>
      </c>
      <c r="X78" s="176">
        <f t="shared" si="31"/>
        <v>0</v>
      </c>
      <c r="Y78" s="176">
        <f t="shared" si="31"/>
        <v>0</v>
      </c>
      <c r="Z78" s="176">
        <f t="shared" si="31"/>
        <v>0</v>
      </c>
      <c r="AA78" s="176">
        <f t="shared" si="31"/>
        <v>0</v>
      </c>
      <c r="AB78" s="176">
        <f t="shared" si="31"/>
        <v>0</v>
      </c>
      <c r="AC78" s="176">
        <f t="shared" si="31"/>
        <v>0</v>
      </c>
      <c r="AD78" s="176">
        <f t="shared" si="31"/>
        <v>0</v>
      </c>
      <c r="AE78" s="176">
        <f t="shared" si="31"/>
        <v>0</v>
      </c>
      <c r="AF78" s="176">
        <f t="shared" si="31"/>
        <v>0</v>
      </c>
    </row>
    <row r="79" spans="2:32">
      <c r="E79" s="460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</row>
    <row r="80" spans="2:32" s="471" customFormat="1" ht="21.6" customHeight="1">
      <c r="B80" s="223" t="s">
        <v>664</v>
      </c>
      <c r="E80" s="223"/>
      <c r="R80" s="223"/>
      <c r="AF80" s="223"/>
    </row>
    <row r="81" spans="2:32" ht="25.5" customHeight="1">
      <c r="B81" s="197" t="s">
        <v>36</v>
      </c>
      <c r="C81" s="197" t="s">
        <v>524</v>
      </c>
      <c r="D81" s="197" t="s">
        <v>257</v>
      </c>
      <c r="E81" s="124" t="s">
        <v>148</v>
      </c>
      <c r="F81" s="124" t="s">
        <v>149</v>
      </c>
      <c r="G81" s="124" t="s">
        <v>150</v>
      </c>
      <c r="H81" s="124" t="s">
        <v>151</v>
      </c>
      <c r="I81" s="124" t="s">
        <v>152</v>
      </c>
      <c r="J81" s="124" t="s">
        <v>153</v>
      </c>
      <c r="K81" s="124" t="s">
        <v>154</v>
      </c>
      <c r="L81" s="124" t="s">
        <v>155</v>
      </c>
      <c r="M81" s="124" t="s">
        <v>156</v>
      </c>
      <c r="N81" s="124" t="s">
        <v>157</v>
      </c>
      <c r="O81" s="124" t="s">
        <v>158</v>
      </c>
      <c r="P81" s="124" t="s">
        <v>159</v>
      </c>
      <c r="Q81" s="124" t="s">
        <v>160</v>
      </c>
      <c r="R81" s="124" t="s">
        <v>2150</v>
      </c>
      <c r="T81" s="749" t="s">
        <v>149</v>
      </c>
      <c r="U81" s="749" t="s">
        <v>150</v>
      </c>
      <c r="V81" s="749" t="s">
        <v>151</v>
      </c>
      <c r="W81" s="749" t="s">
        <v>152</v>
      </c>
      <c r="X81" s="749" t="s">
        <v>153</v>
      </c>
      <c r="Y81" s="749" t="s">
        <v>154</v>
      </c>
      <c r="Z81" s="749" t="s">
        <v>155</v>
      </c>
      <c r="AA81" s="749" t="s">
        <v>156</v>
      </c>
      <c r="AB81" s="749" t="s">
        <v>157</v>
      </c>
      <c r="AC81" s="749" t="s">
        <v>158</v>
      </c>
      <c r="AD81" s="749" t="s">
        <v>159</v>
      </c>
      <c r="AE81" s="749" t="s">
        <v>160</v>
      </c>
      <c r="AF81" s="749" t="s">
        <v>148</v>
      </c>
    </row>
    <row r="82" spans="2:32">
      <c r="B82" s="434">
        <v>1</v>
      </c>
      <c r="C82" s="435" t="s">
        <v>530</v>
      </c>
      <c r="D82" s="435"/>
      <c r="E82" s="436"/>
      <c r="F82" s="437">
        <f>F63-F102</f>
        <v>465750</v>
      </c>
      <c r="G82" s="437">
        <f t="shared" ref="G82:Q82" si="32">G63-G102</f>
        <v>362250</v>
      </c>
      <c r="H82" s="437">
        <f t="shared" si="32"/>
        <v>517500</v>
      </c>
      <c r="I82" s="437">
        <f>I63-I102</f>
        <v>645000</v>
      </c>
      <c r="J82" s="437">
        <f>J63-J102</f>
        <v>645000</v>
      </c>
      <c r="K82" s="437">
        <f t="shared" si="32"/>
        <v>645000</v>
      </c>
      <c r="L82" s="437">
        <f t="shared" si="32"/>
        <v>645000</v>
      </c>
      <c r="M82" s="437">
        <f t="shared" si="32"/>
        <v>645000</v>
      </c>
      <c r="N82" s="437">
        <f t="shared" si="32"/>
        <v>645000</v>
      </c>
      <c r="O82" s="437">
        <f t="shared" si="32"/>
        <v>0</v>
      </c>
      <c r="P82" s="437">
        <f t="shared" si="32"/>
        <v>0</v>
      </c>
      <c r="Q82" s="437">
        <f t="shared" si="32"/>
        <v>0</v>
      </c>
      <c r="R82" s="436">
        <f t="shared" ref="R82:R96" si="33">SUM(F82:Q82)</f>
        <v>5215500</v>
      </c>
      <c r="T82" s="437"/>
      <c r="U82" s="437"/>
      <c r="V82" s="437"/>
      <c r="W82" s="437"/>
      <c r="X82" s="437"/>
      <c r="Y82" s="437"/>
      <c r="Z82" s="437"/>
      <c r="AA82" s="437"/>
      <c r="AB82" s="437"/>
      <c r="AC82" s="437"/>
      <c r="AD82" s="437"/>
      <c r="AE82" s="437"/>
      <c r="AF82" s="436">
        <f t="shared" ref="AF82:AF96" si="34">SUM(T82:AE82)</f>
        <v>0</v>
      </c>
    </row>
    <row r="83" spans="2:32">
      <c r="B83" s="438">
        <v>2</v>
      </c>
      <c r="C83" s="439" t="s">
        <v>532</v>
      </c>
      <c r="D83" s="439"/>
      <c r="E83" s="440"/>
      <c r="F83" s="441">
        <f t="shared" ref="F83:Q83" si="35">F64-F103</f>
        <v>0</v>
      </c>
      <c r="G83" s="441">
        <f t="shared" si="35"/>
        <v>0</v>
      </c>
      <c r="H83" s="441">
        <f t="shared" si="35"/>
        <v>0</v>
      </c>
      <c r="I83" s="441">
        <f t="shared" si="35"/>
        <v>0</v>
      </c>
      <c r="J83" s="441">
        <f t="shared" si="35"/>
        <v>0</v>
      </c>
      <c r="K83" s="441">
        <f t="shared" si="35"/>
        <v>0</v>
      </c>
      <c r="L83" s="441">
        <f t="shared" si="35"/>
        <v>0</v>
      </c>
      <c r="M83" s="441">
        <f t="shared" si="35"/>
        <v>0</v>
      </c>
      <c r="N83" s="441">
        <f t="shared" si="35"/>
        <v>0</v>
      </c>
      <c r="O83" s="441">
        <f t="shared" si="35"/>
        <v>0</v>
      </c>
      <c r="P83" s="441">
        <f t="shared" si="35"/>
        <v>0</v>
      </c>
      <c r="Q83" s="441">
        <f t="shared" si="35"/>
        <v>0</v>
      </c>
      <c r="R83" s="440">
        <f t="shared" si="33"/>
        <v>0</v>
      </c>
      <c r="T83" s="441"/>
      <c r="U83" s="441"/>
      <c r="V83" s="441"/>
      <c r="W83" s="441"/>
      <c r="X83" s="441"/>
      <c r="Y83" s="441"/>
      <c r="Z83" s="441"/>
      <c r="AA83" s="441"/>
      <c r="AB83" s="441"/>
      <c r="AC83" s="441"/>
      <c r="AD83" s="441"/>
      <c r="AE83" s="441"/>
      <c r="AF83" s="440">
        <f t="shared" si="34"/>
        <v>0</v>
      </c>
    </row>
    <row r="84" spans="2:32">
      <c r="B84" s="438">
        <v>3</v>
      </c>
      <c r="C84" s="439" t="s">
        <v>533</v>
      </c>
      <c r="D84" s="439"/>
      <c r="E84" s="440"/>
      <c r="F84" s="441">
        <f t="shared" ref="F84:Q84" si="36">F65-F104</f>
        <v>0</v>
      </c>
      <c r="G84" s="441">
        <f t="shared" si="36"/>
        <v>0</v>
      </c>
      <c r="H84" s="441">
        <f t="shared" si="36"/>
        <v>0</v>
      </c>
      <c r="I84" s="441">
        <f t="shared" si="36"/>
        <v>0</v>
      </c>
      <c r="J84" s="441">
        <f t="shared" si="36"/>
        <v>0</v>
      </c>
      <c r="K84" s="441">
        <f t="shared" si="36"/>
        <v>0</v>
      </c>
      <c r="L84" s="441">
        <f t="shared" si="36"/>
        <v>0</v>
      </c>
      <c r="M84" s="441">
        <f t="shared" si="36"/>
        <v>0</v>
      </c>
      <c r="N84" s="441">
        <f t="shared" si="36"/>
        <v>0</v>
      </c>
      <c r="O84" s="441">
        <f t="shared" si="36"/>
        <v>0</v>
      </c>
      <c r="P84" s="441">
        <f t="shared" si="36"/>
        <v>0</v>
      </c>
      <c r="Q84" s="441">
        <f t="shared" si="36"/>
        <v>0</v>
      </c>
      <c r="R84" s="440">
        <f t="shared" si="33"/>
        <v>0</v>
      </c>
      <c r="T84" s="441"/>
      <c r="U84" s="441"/>
      <c r="V84" s="441"/>
      <c r="W84" s="441"/>
      <c r="X84" s="441"/>
      <c r="Y84" s="441"/>
      <c r="Z84" s="441"/>
      <c r="AA84" s="441"/>
      <c r="AB84" s="441"/>
      <c r="AC84" s="441"/>
      <c r="AD84" s="441"/>
      <c r="AE84" s="441"/>
      <c r="AF84" s="440">
        <f t="shared" si="34"/>
        <v>0</v>
      </c>
    </row>
    <row r="85" spans="2:32">
      <c r="B85" s="438">
        <v>4</v>
      </c>
      <c r="C85" s="439" t="s">
        <v>534</v>
      </c>
      <c r="D85" s="439"/>
      <c r="E85" s="440"/>
      <c r="F85" s="441">
        <f t="shared" ref="F85:Q85" si="37">F66-F105</f>
        <v>0</v>
      </c>
      <c r="G85" s="441">
        <f t="shared" si="37"/>
        <v>0</v>
      </c>
      <c r="H85" s="441">
        <f t="shared" si="37"/>
        <v>0</v>
      </c>
      <c r="I85" s="441">
        <f t="shared" si="37"/>
        <v>0</v>
      </c>
      <c r="J85" s="441">
        <f t="shared" si="37"/>
        <v>0</v>
      </c>
      <c r="K85" s="441">
        <f t="shared" si="37"/>
        <v>0</v>
      </c>
      <c r="L85" s="441">
        <f t="shared" si="37"/>
        <v>0</v>
      </c>
      <c r="M85" s="441">
        <f t="shared" si="37"/>
        <v>0</v>
      </c>
      <c r="N85" s="441">
        <f t="shared" si="37"/>
        <v>0</v>
      </c>
      <c r="O85" s="441">
        <f t="shared" si="37"/>
        <v>0</v>
      </c>
      <c r="P85" s="441">
        <f t="shared" si="37"/>
        <v>0</v>
      </c>
      <c r="Q85" s="441">
        <f t="shared" si="37"/>
        <v>0</v>
      </c>
      <c r="R85" s="440">
        <f t="shared" si="33"/>
        <v>0</v>
      </c>
      <c r="T85" s="441"/>
      <c r="U85" s="441"/>
      <c r="V85" s="441"/>
      <c r="W85" s="441"/>
      <c r="X85" s="441"/>
      <c r="Y85" s="441"/>
      <c r="Z85" s="441"/>
      <c r="AA85" s="441"/>
      <c r="AB85" s="441"/>
      <c r="AC85" s="441"/>
      <c r="AD85" s="441"/>
      <c r="AE85" s="441"/>
      <c r="AF85" s="440">
        <f t="shared" si="34"/>
        <v>0</v>
      </c>
    </row>
    <row r="86" spans="2:32">
      <c r="B86" s="438">
        <v>5</v>
      </c>
      <c r="C86" s="439" t="s">
        <v>535</v>
      </c>
      <c r="D86" s="439"/>
      <c r="E86" s="440"/>
      <c r="F86" s="441">
        <f t="shared" ref="F86:Q86" si="38">F67-F106</f>
        <v>18000</v>
      </c>
      <c r="G86" s="441">
        <f t="shared" si="38"/>
        <v>14000</v>
      </c>
      <c r="H86" s="441">
        <f t="shared" si="38"/>
        <v>20000</v>
      </c>
      <c r="I86" s="441">
        <f t="shared" si="38"/>
        <v>25000</v>
      </c>
      <c r="J86" s="441">
        <f t="shared" si="38"/>
        <v>25000</v>
      </c>
      <c r="K86" s="441">
        <f t="shared" si="38"/>
        <v>25000</v>
      </c>
      <c r="L86" s="441">
        <f t="shared" si="38"/>
        <v>25000</v>
      </c>
      <c r="M86" s="441">
        <f t="shared" si="38"/>
        <v>25000</v>
      </c>
      <c r="N86" s="441">
        <f t="shared" si="38"/>
        <v>25000</v>
      </c>
      <c r="O86" s="441">
        <f t="shared" si="38"/>
        <v>26000</v>
      </c>
      <c r="P86" s="441">
        <f t="shared" si="38"/>
        <v>26000</v>
      </c>
      <c r="Q86" s="441">
        <f t="shared" si="38"/>
        <v>26000</v>
      </c>
      <c r="R86" s="440">
        <f t="shared" si="33"/>
        <v>280000</v>
      </c>
      <c r="T86" s="441"/>
      <c r="U86" s="441"/>
      <c r="V86" s="441"/>
      <c r="W86" s="441"/>
      <c r="X86" s="441"/>
      <c r="Y86" s="441"/>
      <c r="Z86" s="441"/>
      <c r="AA86" s="441"/>
      <c r="AB86" s="441"/>
      <c r="AC86" s="441"/>
      <c r="AD86" s="441"/>
      <c r="AE86" s="441"/>
      <c r="AF86" s="440">
        <f t="shared" si="34"/>
        <v>0</v>
      </c>
    </row>
    <row r="87" spans="2:32">
      <c r="B87" s="438">
        <v>6</v>
      </c>
      <c r="C87" s="439" t="s">
        <v>536</v>
      </c>
      <c r="D87" s="439"/>
      <c r="E87" s="440"/>
      <c r="F87" s="441">
        <f t="shared" ref="F87:Q87" si="39">F68-F107</f>
        <v>0</v>
      </c>
      <c r="G87" s="441">
        <f t="shared" si="39"/>
        <v>0</v>
      </c>
      <c r="H87" s="441">
        <f t="shared" si="39"/>
        <v>0</v>
      </c>
      <c r="I87" s="441">
        <f t="shared" si="39"/>
        <v>0</v>
      </c>
      <c r="J87" s="441">
        <f t="shared" si="39"/>
        <v>0</v>
      </c>
      <c r="K87" s="441">
        <f t="shared" si="39"/>
        <v>0</v>
      </c>
      <c r="L87" s="441">
        <f t="shared" si="39"/>
        <v>0</v>
      </c>
      <c r="M87" s="441">
        <f t="shared" si="39"/>
        <v>0</v>
      </c>
      <c r="N87" s="441">
        <f t="shared" si="39"/>
        <v>0</v>
      </c>
      <c r="O87" s="441">
        <f t="shared" si="39"/>
        <v>0</v>
      </c>
      <c r="P87" s="441">
        <f t="shared" si="39"/>
        <v>0</v>
      </c>
      <c r="Q87" s="441">
        <f t="shared" si="39"/>
        <v>0</v>
      </c>
      <c r="R87" s="440">
        <f t="shared" si="33"/>
        <v>0</v>
      </c>
      <c r="T87" s="441"/>
      <c r="U87" s="441"/>
      <c r="V87" s="441"/>
      <c r="W87" s="441"/>
      <c r="X87" s="441"/>
      <c r="Y87" s="441"/>
      <c r="Z87" s="441"/>
      <c r="AA87" s="441"/>
      <c r="AB87" s="441"/>
      <c r="AC87" s="441"/>
      <c r="AD87" s="441"/>
      <c r="AE87" s="441"/>
      <c r="AF87" s="440">
        <f t="shared" si="34"/>
        <v>0</v>
      </c>
    </row>
    <row r="88" spans="2:32">
      <c r="B88" s="438">
        <v>7</v>
      </c>
      <c r="C88" s="439" t="s">
        <v>537</v>
      </c>
      <c r="D88" s="439"/>
      <c r="E88" s="440"/>
      <c r="F88" s="441">
        <f t="shared" ref="F88:Q88" si="40">F69-F108</f>
        <v>11250</v>
      </c>
      <c r="G88" s="441">
        <f t="shared" si="40"/>
        <v>8750</v>
      </c>
      <c r="H88" s="441">
        <f t="shared" si="40"/>
        <v>12500</v>
      </c>
      <c r="I88" s="441">
        <f t="shared" si="40"/>
        <v>15000</v>
      </c>
      <c r="J88" s="441">
        <f t="shared" si="40"/>
        <v>15000</v>
      </c>
      <c r="K88" s="441">
        <f t="shared" si="40"/>
        <v>15000</v>
      </c>
      <c r="L88" s="441">
        <f t="shared" si="40"/>
        <v>15000</v>
      </c>
      <c r="M88" s="441">
        <f t="shared" si="40"/>
        <v>15000</v>
      </c>
      <c r="N88" s="441">
        <f t="shared" si="40"/>
        <v>15000</v>
      </c>
      <c r="O88" s="441">
        <f t="shared" si="40"/>
        <v>15600</v>
      </c>
      <c r="P88" s="441">
        <f t="shared" si="40"/>
        <v>15600</v>
      </c>
      <c r="Q88" s="441">
        <f t="shared" si="40"/>
        <v>15600</v>
      </c>
      <c r="R88" s="440">
        <f t="shared" si="33"/>
        <v>169300</v>
      </c>
      <c r="T88" s="441"/>
      <c r="U88" s="441"/>
      <c r="V88" s="441"/>
      <c r="W88" s="441"/>
      <c r="X88" s="441"/>
      <c r="Y88" s="441"/>
      <c r="Z88" s="441"/>
      <c r="AA88" s="441"/>
      <c r="AB88" s="441"/>
      <c r="AC88" s="441"/>
      <c r="AD88" s="441"/>
      <c r="AE88" s="441"/>
      <c r="AF88" s="440">
        <f t="shared" si="34"/>
        <v>0</v>
      </c>
    </row>
    <row r="89" spans="2:32">
      <c r="B89" s="438">
        <v>8</v>
      </c>
      <c r="C89" s="439" t="s">
        <v>538</v>
      </c>
      <c r="D89" s="439"/>
      <c r="E89" s="440"/>
      <c r="F89" s="441">
        <f t="shared" ref="F89:Q89" si="41">F70-F109</f>
        <v>15750</v>
      </c>
      <c r="G89" s="441">
        <f t="shared" si="41"/>
        <v>12250</v>
      </c>
      <c r="H89" s="441">
        <f t="shared" si="41"/>
        <v>17500</v>
      </c>
      <c r="I89" s="441">
        <f t="shared" si="41"/>
        <v>22500</v>
      </c>
      <c r="J89" s="441">
        <f t="shared" si="41"/>
        <v>22500</v>
      </c>
      <c r="K89" s="441">
        <f t="shared" si="41"/>
        <v>22500</v>
      </c>
      <c r="L89" s="441">
        <f t="shared" si="41"/>
        <v>22500</v>
      </c>
      <c r="M89" s="441">
        <f t="shared" si="41"/>
        <v>22500</v>
      </c>
      <c r="N89" s="441">
        <f t="shared" si="41"/>
        <v>22500</v>
      </c>
      <c r="O89" s="441">
        <f t="shared" si="41"/>
        <v>23400</v>
      </c>
      <c r="P89" s="441">
        <f t="shared" si="41"/>
        <v>23400</v>
      </c>
      <c r="Q89" s="441">
        <f t="shared" si="41"/>
        <v>23400</v>
      </c>
      <c r="R89" s="440">
        <f t="shared" si="33"/>
        <v>250700</v>
      </c>
      <c r="T89" s="441"/>
      <c r="U89" s="441"/>
      <c r="V89" s="441"/>
      <c r="W89" s="441"/>
      <c r="X89" s="441"/>
      <c r="Y89" s="441"/>
      <c r="Z89" s="441"/>
      <c r="AA89" s="441"/>
      <c r="AB89" s="441"/>
      <c r="AC89" s="441"/>
      <c r="AD89" s="441"/>
      <c r="AE89" s="441"/>
      <c r="AF89" s="440">
        <f t="shared" si="34"/>
        <v>0</v>
      </c>
    </row>
    <row r="90" spans="2:32">
      <c r="B90" s="438">
        <v>9</v>
      </c>
      <c r="C90" s="439" t="s">
        <v>539</v>
      </c>
      <c r="D90" s="439"/>
      <c r="E90" s="440"/>
      <c r="F90" s="441">
        <f t="shared" ref="F90:Q90" si="42">F71-F110</f>
        <v>0</v>
      </c>
      <c r="G90" s="441">
        <f t="shared" si="42"/>
        <v>0</v>
      </c>
      <c r="H90" s="441">
        <f t="shared" si="42"/>
        <v>0</v>
      </c>
      <c r="I90" s="441">
        <f t="shared" si="42"/>
        <v>0</v>
      </c>
      <c r="J90" s="441">
        <f t="shared" si="42"/>
        <v>0</v>
      </c>
      <c r="K90" s="441">
        <f t="shared" si="42"/>
        <v>0</v>
      </c>
      <c r="L90" s="441">
        <f t="shared" si="42"/>
        <v>0</v>
      </c>
      <c r="M90" s="441">
        <f t="shared" si="42"/>
        <v>0</v>
      </c>
      <c r="N90" s="441">
        <f t="shared" si="42"/>
        <v>0</v>
      </c>
      <c r="O90" s="441">
        <f t="shared" si="42"/>
        <v>0</v>
      </c>
      <c r="P90" s="441">
        <f t="shared" si="42"/>
        <v>0</v>
      </c>
      <c r="Q90" s="441">
        <f t="shared" si="42"/>
        <v>0</v>
      </c>
      <c r="R90" s="440">
        <f t="shared" si="33"/>
        <v>0</v>
      </c>
      <c r="T90" s="441"/>
      <c r="U90" s="441"/>
      <c r="V90" s="441"/>
      <c r="W90" s="441"/>
      <c r="X90" s="441"/>
      <c r="Y90" s="441"/>
      <c r="Z90" s="441"/>
      <c r="AA90" s="441"/>
      <c r="AB90" s="441"/>
      <c r="AC90" s="441"/>
      <c r="AD90" s="441"/>
      <c r="AE90" s="441"/>
      <c r="AF90" s="440">
        <f t="shared" si="34"/>
        <v>0</v>
      </c>
    </row>
    <row r="91" spans="2:32">
      <c r="B91" s="438">
        <v>10</v>
      </c>
      <c r="C91" s="439" t="s">
        <v>540</v>
      </c>
      <c r="D91" s="439"/>
      <c r="E91" s="440"/>
      <c r="F91" s="441">
        <f>F72-F111</f>
        <v>0</v>
      </c>
      <c r="G91" s="441">
        <f t="shared" ref="G91:Q91" si="43">G72-G111</f>
        <v>0</v>
      </c>
      <c r="H91" s="441">
        <f t="shared" si="43"/>
        <v>0</v>
      </c>
      <c r="I91" s="441">
        <f t="shared" si="43"/>
        <v>0</v>
      </c>
      <c r="J91" s="441">
        <f t="shared" si="43"/>
        <v>0</v>
      </c>
      <c r="K91" s="441">
        <f t="shared" si="43"/>
        <v>0</v>
      </c>
      <c r="L91" s="441">
        <f t="shared" si="43"/>
        <v>0</v>
      </c>
      <c r="M91" s="441">
        <f t="shared" si="43"/>
        <v>0</v>
      </c>
      <c r="N91" s="441">
        <f t="shared" si="43"/>
        <v>0</v>
      </c>
      <c r="O91" s="441">
        <f t="shared" si="43"/>
        <v>0</v>
      </c>
      <c r="P91" s="441">
        <f t="shared" si="43"/>
        <v>0</v>
      </c>
      <c r="Q91" s="441">
        <f t="shared" si="43"/>
        <v>0</v>
      </c>
      <c r="R91" s="440">
        <f t="shared" si="33"/>
        <v>0</v>
      </c>
      <c r="T91" s="441"/>
      <c r="U91" s="441"/>
      <c r="V91" s="441"/>
      <c r="W91" s="441"/>
      <c r="X91" s="441"/>
      <c r="Y91" s="441"/>
      <c r="Z91" s="441"/>
      <c r="AA91" s="441"/>
      <c r="AB91" s="441"/>
      <c r="AC91" s="441"/>
      <c r="AD91" s="441"/>
      <c r="AE91" s="441"/>
      <c r="AF91" s="440">
        <f t="shared" si="34"/>
        <v>0</v>
      </c>
    </row>
    <row r="92" spans="2:32">
      <c r="B92" s="438">
        <v>11</v>
      </c>
      <c r="C92" s="439" t="s">
        <v>541</v>
      </c>
      <c r="D92" s="439"/>
      <c r="E92" s="440"/>
      <c r="F92" s="441">
        <f t="shared" ref="F92:Q92" si="44">F73-F112</f>
        <v>0</v>
      </c>
      <c r="G92" s="441">
        <f t="shared" si="44"/>
        <v>0</v>
      </c>
      <c r="H92" s="441">
        <f t="shared" si="44"/>
        <v>0</v>
      </c>
      <c r="I92" s="441">
        <f t="shared" si="44"/>
        <v>0</v>
      </c>
      <c r="J92" s="441">
        <f t="shared" si="44"/>
        <v>0</v>
      </c>
      <c r="K92" s="441">
        <f t="shared" si="44"/>
        <v>0</v>
      </c>
      <c r="L92" s="441">
        <f t="shared" si="44"/>
        <v>0</v>
      </c>
      <c r="M92" s="441">
        <f t="shared" si="44"/>
        <v>0</v>
      </c>
      <c r="N92" s="441">
        <f t="shared" si="44"/>
        <v>0</v>
      </c>
      <c r="O92" s="441">
        <f t="shared" si="44"/>
        <v>0</v>
      </c>
      <c r="P92" s="441">
        <f t="shared" si="44"/>
        <v>0</v>
      </c>
      <c r="Q92" s="441">
        <f t="shared" si="44"/>
        <v>0</v>
      </c>
      <c r="R92" s="440">
        <f t="shared" si="33"/>
        <v>0</v>
      </c>
      <c r="T92" s="441"/>
      <c r="U92" s="441"/>
      <c r="V92" s="441"/>
      <c r="W92" s="441"/>
      <c r="X92" s="441"/>
      <c r="Y92" s="441"/>
      <c r="Z92" s="441"/>
      <c r="AA92" s="441"/>
      <c r="AB92" s="441"/>
      <c r="AC92" s="441"/>
      <c r="AD92" s="441"/>
      <c r="AE92" s="441"/>
      <c r="AF92" s="440">
        <f t="shared" si="34"/>
        <v>0</v>
      </c>
    </row>
    <row r="93" spans="2:32">
      <c r="B93" s="438">
        <v>12</v>
      </c>
      <c r="C93" s="439" t="s">
        <v>542</v>
      </c>
      <c r="D93" s="439"/>
      <c r="E93" s="440"/>
      <c r="F93" s="441">
        <f t="shared" ref="F93:Q93" si="45">F74-F113</f>
        <v>0</v>
      </c>
      <c r="G93" s="441">
        <f t="shared" si="45"/>
        <v>0</v>
      </c>
      <c r="H93" s="441">
        <f t="shared" si="45"/>
        <v>0</v>
      </c>
      <c r="I93" s="441">
        <f t="shared" si="45"/>
        <v>0</v>
      </c>
      <c r="J93" s="441">
        <f t="shared" si="45"/>
        <v>0</v>
      </c>
      <c r="K93" s="441">
        <f t="shared" si="45"/>
        <v>0</v>
      </c>
      <c r="L93" s="441">
        <f t="shared" si="45"/>
        <v>0</v>
      </c>
      <c r="M93" s="441">
        <f t="shared" si="45"/>
        <v>0</v>
      </c>
      <c r="N93" s="441">
        <f t="shared" si="45"/>
        <v>0</v>
      </c>
      <c r="O93" s="441">
        <f t="shared" si="45"/>
        <v>0</v>
      </c>
      <c r="P93" s="441">
        <f t="shared" si="45"/>
        <v>0</v>
      </c>
      <c r="Q93" s="441">
        <f t="shared" si="45"/>
        <v>0</v>
      </c>
      <c r="R93" s="440">
        <f t="shared" si="33"/>
        <v>0</v>
      </c>
      <c r="T93" s="441"/>
      <c r="U93" s="441"/>
      <c r="V93" s="441"/>
      <c r="W93" s="441"/>
      <c r="X93" s="441"/>
      <c r="Y93" s="441"/>
      <c r="Z93" s="441"/>
      <c r="AA93" s="441"/>
      <c r="AB93" s="441"/>
      <c r="AC93" s="441"/>
      <c r="AD93" s="441"/>
      <c r="AE93" s="441"/>
      <c r="AF93" s="440">
        <f t="shared" si="34"/>
        <v>0</v>
      </c>
    </row>
    <row r="94" spans="2:32">
      <c r="B94" s="438">
        <v>13</v>
      </c>
      <c r="C94" s="439" t="s">
        <v>543</v>
      </c>
      <c r="D94" s="439"/>
      <c r="E94" s="440"/>
      <c r="F94" s="441">
        <f t="shared" ref="F94:Q94" si="46">F75-F114</f>
        <v>0</v>
      </c>
      <c r="G94" s="441">
        <f t="shared" si="46"/>
        <v>0</v>
      </c>
      <c r="H94" s="441">
        <f t="shared" si="46"/>
        <v>0</v>
      </c>
      <c r="I94" s="441">
        <f t="shared" si="46"/>
        <v>0</v>
      </c>
      <c r="J94" s="441">
        <f t="shared" si="46"/>
        <v>0</v>
      </c>
      <c r="K94" s="441">
        <f t="shared" si="46"/>
        <v>0</v>
      </c>
      <c r="L94" s="441">
        <f t="shared" si="46"/>
        <v>0</v>
      </c>
      <c r="M94" s="441">
        <f t="shared" si="46"/>
        <v>0</v>
      </c>
      <c r="N94" s="441">
        <f t="shared" si="46"/>
        <v>0</v>
      </c>
      <c r="O94" s="441">
        <f t="shared" si="46"/>
        <v>0</v>
      </c>
      <c r="P94" s="441">
        <f t="shared" si="46"/>
        <v>0</v>
      </c>
      <c r="Q94" s="441">
        <f t="shared" si="46"/>
        <v>0</v>
      </c>
      <c r="R94" s="440">
        <f t="shared" si="33"/>
        <v>0</v>
      </c>
      <c r="T94" s="441"/>
      <c r="U94" s="441"/>
      <c r="V94" s="441"/>
      <c r="W94" s="441"/>
      <c r="X94" s="441"/>
      <c r="Y94" s="441"/>
      <c r="Z94" s="441"/>
      <c r="AA94" s="441"/>
      <c r="AB94" s="441"/>
      <c r="AC94" s="441"/>
      <c r="AD94" s="441"/>
      <c r="AE94" s="441"/>
      <c r="AF94" s="440">
        <f t="shared" si="34"/>
        <v>0</v>
      </c>
    </row>
    <row r="95" spans="2:32">
      <c r="B95" s="438">
        <v>14</v>
      </c>
      <c r="C95" s="439" t="s">
        <v>544</v>
      </c>
      <c r="D95" s="439"/>
      <c r="E95" s="440"/>
      <c r="F95" s="441">
        <f t="shared" ref="F95:Q95" si="47">F76-F115</f>
        <v>9000</v>
      </c>
      <c r="G95" s="441">
        <f t="shared" si="47"/>
        <v>7000</v>
      </c>
      <c r="H95" s="441">
        <f t="shared" si="47"/>
        <v>10000</v>
      </c>
      <c r="I95" s="441">
        <f t="shared" si="47"/>
        <v>12500</v>
      </c>
      <c r="J95" s="441">
        <f t="shared" si="47"/>
        <v>12500</v>
      </c>
      <c r="K95" s="441">
        <f t="shared" si="47"/>
        <v>12500</v>
      </c>
      <c r="L95" s="441">
        <f t="shared" si="47"/>
        <v>12500</v>
      </c>
      <c r="M95" s="441">
        <f t="shared" si="47"/>
        <v>12500</v>
      </c>
      <c r="N95" s="441">
        <f t="shared" si="47"/>
        <v>12500</v>
      </c>
      <c r="O95" s="441">
        <f t="shared" si="47"/>
        <v>13000</v>
      </c>
      <c r="P95" s="441">
        <f t="shared" si="47"/>
        <v>13000</v>
      </c>
      <c r="Q95" s="441">
        <f t="shared" si="47"/>
        <v>13000</v>
      </c>
      <c r="R95" s="440">
        <f t="shared" si="33"/>
        <v>140000</v>
      </c>
      <c r="T95" s="441"/>
      <c r="U95" s="441"/>
      <c r="V95" s="441"/>
      <c r="W95" s="441"/>
      <c r="X95" s="441"/>
      <c r="Y95" s="441"/>
      <c r="Z95" s="441"/>
      <c r="AA95" s="441"/>
      <c r="AB95" s="441"/>
      <c r="AC95" s="441"/>
      <c r="AD95" s="441"/>
      <c r="AE95" s="441"/>
      <c r="AF95" s="440">
        <f t="shared" si="34"/>
        <v>0</v>
      </c>
    </row>
    <row r="96" spans="2:32">
      <c r="B96" s="442">
        <v>15</v>
      </c>
      <c r="C96" s="443" t="s">
        <v>175</v>
      </c>
      <c r="D96" s="443"/>
      <c r="E96" s="444"/>
      <c r="F96" s="445">
        <f>F77-F116</f>
        <v>0</v>
      </c>
      <c r="G96" s="445">
        <f t="shared" ref="G96:Q96" si="48">G77-G116</f>
        <v>0</v>
      </c>
      <c r="H96" s="445">
        <f t="shared" si="48"/>
        <v>0</v>
      </c>
      <c r="I96" s="445">
        <f t="shared" si="48"/>
        <v>0</v>
      </c>
      <c r="J96" s="445">
        <f t="shared" si="48"/>
        <v>0</v>
      </c>
      <c r="K96" s="445">
        <f t="shared" si="48"/>
        <v>0</v>
      </c>
      <c r="L96" s="445">
        <f t="shared" si="48"/>
        <v>0</v>
      </c>
      <c r="M96" s="445">
        <f t="shared" si="48"/>
        <v>0</v>
      </c>
      <c r="N96" s="445">
        <f t="shared" si="48"/>
        <v>0</v>
      </c>
      <c r="O96" s="445">
        <f t="shared" si="48"/>
        <v>0</v>
      </c>
      <c r="P96" s="445">
        <f t="shared" si="48"/>
        <v>0</v>
      </c>
      <c r="Q96" s="445">
        <f t="shared" si="48"/>
        <v>0</v>
      </c>
      <c r="R96" s="444">
        <f t="shared" si="33"/>
        <v>0</v>
      </c>
      <c r="T96" s="445"/>
      <c r="U96" s="445"/>
      <c r="V96" s="445"/>
      <c r="W96" s="445"/>
      <c r="X96" s="445"/>
      <c r="Y96" s="445"/>
      <c r="Z96" s="445"/>
      <c r="AA96" s="445"/>
      <c r="AB96" s="445"/>
      <c r="AC96" s="445"/>
      <c r="AD96" s="445"/>
      <c r="AE96" s="445"/>
      <c r="AF96" s="444">
        <f t="shared" si="34"/>
        <v>0</v>
      </c>
    </row>
    <row r="97" spans="2:32">
      <c r="B97" s="173"/>
      <c r="C97" s="174" t="s">
        <v>665</v>
      </c>
      <c r="D97" s="174"/>
      <c r="E97" s="176">
        <f>SUM(E104:E118)</f>
        <v>0</v>
      </c>
      <c r="F97" s="176">
        <f>SUM(F82:F96)</f>
        <v>519750</v>
      </c>
      <c r="G97" s="176">
        <f t="shared" ref="G97:P97" si="49">SUM(G82:G96)</f>
        <v>404250</v>
      </c>
      <c r="H97" s="176">
        <f t="shared" si="49"/>
        <v>577500</v>
      </c>
      <c r="I97" s="176">
        <f t="shared" si="49"/>
        <v>720000</v>
      </c>
      <c r="J97" s="176">
        <f t="shared" si="49"/>
        <v>720000</v>
      </c>
      <c r="K97" s="176">
        <f t="shared" si="49"/>
        <v>720000</v>
      </c>
      <c r="L97" s="176">
        <f t="shared" si="49"/>
        <v>720000</v>
      </c>
      <c r="M97" s="176">
        <f t="shared" si="49"/>
        <v>720000</v>
      </c>
      <c r="N97" s="176">
        <f t="shared" si="49"/>
        <v>720000</v>
      </c>
      <c r="O97" s="176">
        <f t="shared" si="49"/>
        <v>78000</v>
      </c>
      <c r="P97" s="176">
        <f t="shared" si="49"/>
        <v>78000</v>
      </c>
      <c r="Q97" s="176">
        <f>SUM(Q82:Q96)</f>
        <v>78000</v>
      </c>
      <c r="R97" s="176">
        <f>SUM(R82:R96)</f>
        <v>6055500</v>
      </c>
      <c r="T97" s="176">
        <f>SUM(T82:T96)</f>
        <v>0</v>
      </c>
      <c r="U97" s="176">
        <f t="shared" ref="U97:AD97" si="50">SUM(U82:U96)</f>
        <v>0</v>
      </c>
      <c r="V97" s="176">
        <f t="shared" si="50"/>
        <v>0</v>
      </c>
      <c r="W97" s="176">
        <f t="shared" si="50"/>
        <v>0</v>
      </c>
      <c r="X97" s="176">
        <f t="shared" si="50"/>
        <v>0</v>
      </c>
      <c r="Y97" s="176">
        <f t="shared" si="50"/>
        <v>0</v>
      </c>
      <c r="Z97" s="176">
        <f t="shared" si="50"/>
        <v>0</v>
      </c>
      <c r="AA97" s="176">
        <f t="shared" si="50"/>
        <v>0</v>
      </c>
      <c r="AB97" s="176">
        <f t="shared" si="50"/>
        <v>0</v>
      </c>
      <c r="AC97" s="176">
        <f t="shared" si="50"/>
        <v>0</v>
      </c>
      <c r="AD97" s="176">
        <f t="shared" si="50"/>
        <v>0</v>
      </c>
      <c r="AE97" s="176">
        <f>SUM(AE82:AE96)</f>
        <v>0</v>
      </c>
      <c r="AF97" s="176">
        <f>SUM(AF82:AF96)</f>
        <v>0</v>
      </c>
    </row>
    <row r="98" spans="2:32">
      <c r="F98" s="11">
        <f>F97/1000</f>
        <v>519.75</v>
      </c>
      <c r="G98" s="11">
        <f t="shared" ref="G98:Q98" si="51">G97/1000</f>
        <v>404.25</v>
      </c>
      <c r="H98" s="11">
        <f t="shared" si="51"/>
        <v>577.5</v>
      </c>
      <c r="I98" s="11">
        <f t="shared" si="51"/>
        <v>720</v>
      </c>
      <c r="J98" s="11">
        <f t="shared" si="51"/>
        <v>720</v>
      </c>
      <c r="K98" s="11">
        <f t="shared" si="51"/>
        <v>720</v>
      </c>
      <c r="L98" s="11">
        <f t="shared" si="51"/>
        <v>720</v>
      </c>
      <c r="M98" s="11">
        <f t="shared" si="51"/>
        <v>720</v>
      </c>
      <c r="N98" s="11">
        <f t="shared" si="51"/>
        <v>720</v>
      </c>
      <c r="O98" s="11">
        <f t="shared" si="51"/>
        <v>78</v>
      </c>
      <c r="P98" s="11">
        <f t="shared" si="51"/>
        <v>78</v>
      </c>
      <c r="Q98" s="11">
        <f t="shared" si="51"/>
        <v>78</v>
      </c>
    </row>
    <row r="99" spans="2:32">
      <c r="B99" s="67" t="s">
        <v>666</v>
      </c>
    </row>
    <row r="100" spans="2:32">
      <c r="B100" s="12" t="s">
        <v>667</v>
      </c>
    </row>
    <row r="101" spans="2:32" ht="25.5" customHeight="1">
      <c r="B101" s="197" t="s">
        <v>36</v>
      </c>
      <c r="C101" s="197" t="s">
        <v>524</v>
      </c>
      <c r="D101" s="197" t="s">
        <v>257</v>
      </c>
      <c r="E101" s="124" t="s">
        <v>148</v>
      </c>
      <c r="F101" s="124" t="s">
        <v>149</v>
      </c>
      <c r="G101" s="124" t="s">
        <v>150</v>
      </c>
      <c r="H101" s="124" t="s">
        <v>151</v>
      </c>
      <c r="I101" s="124" t="s">
        <v>152</v>
      </c>
      <c r="J101" s="124" t="s">
        <v>153</v>
      </c>
      <c r="K101" s="124" t="s">
        <v>154</v>
      </c>
      <c r="L101" s="124" t="s">
        <v>155</v>
      </c>
      <c r="M101" s="124" t="s">
        <v>156</v>
      </c>
      <c r="N101" s="124" t="s">
        <v>157</v>
      </c>
      <c r="O101" s="124" t="s">
        <v>158</v>
      </c>
      <c r="P101" s="124" t="s">
        <v>159</v>
      </c>
      <c r="Q101" s="124" t="s">
        <v>160</v>
      </c>
      <c r="R101" s="124" t="s">
        <v>2150</v>
      </c>
      <c r="T101" s="749" t="s">
        <v>149</v>
      </c>
      <c r="U101" s="749" t="s">
        <v>150</v>
      </c>
      <c r="V101" s="749" t="s">
        <v>151</v>
      </c>
      <c r="W101" s="749" t="s">
        <v>152</v>
      </c>
      <c r="X101" s="749" t="s">
        <v>153</v>
      </c>
      <c r="Y101" s="749" t="s">
        <v>154</v>
      </c>
      <c r="Z101" s="749" t="s">
        <v>155</v>
      </c>
      <c r="AA101" s="749" t="s">
        <v>156</v>
      </c>
      <c r="AB101" s="749" t="s">
        <v>157</v>
      </c>
      <c r="AC101" s="749" t="s">
        <v>158</v>
      </c>
      <c r="AD101" s="749" t="s">
        <v>159</v>
      </c>
      <c r="AE101" s="749" t="s">
        <v>160</v>
      </c>
      <c r="AF101" s="749" t="s">
        <v>148</v>
      </c>
    </row>
    <row r="102" spans="2:32">
      <c r="B102" s="434">
        <v>1</v>
      </c>
      <c r="C102" s="435" t="s">
        <v>530</v>
      </c>
      <c r="D102" s="435"/>
      <c r="E102" s="436"/>
      <c r="F102" s="437">
        <f>F63*'2.Hao hut &amp; % chai '!H114</f>
        <v>0</v>
      </c>
      <c r="G102" s="437">
        <f>G63*'2.Hao hut &amp; % chai '!I114</f>
        <v>0</v>
      </c>
      <c r="H102" s="437">
        <f>H63*'2.Hao hut &amp; % chai '!J114</f>
        <v>0</v>
      </c>
      <c r="I102" s="437">
        <f>I63*'2.Hao hut &amp; % chai '!K114</f>
        <v>0</v>
      </c>
      <c r="J102" s="437">
        <f>J63*'2.Hao hut &amp; % chai '!L114</f>
        <v>0</v>
      </c>
      <c r="K102" s="437">
        <f>K63*'2.Hao hut &amp; % chai '!M114</f>
        <v>0</v>
      </c>
      <c r="L102" s="437">
        <f>L63*'2.Hao hut &amp; % chai '!N114</f>
        <v>0</v>
      </c>
      <c r="M102" s="437">
        <f>M63*'2.Hao hut &amp; % chai '!O114</f>
        <v>0</v>
      </c>
      <c r="N102" s="437">
        <f>N63*'2.Hao hut &amp; % chai '!P114</f>
        <v>0</v>
      </c>
      <c r="O102" s="437">
        <f>O63*'2.Hao hut &amp; % chai '!Q114</f>
        <v>670800</v>
      </c>
      <c r="P102" s="437">
        <f>P63*'2.Hao hut &amp; % chai '!R114</f>
        <v>670800</v>
      </c>
      <c r="Q102" s="437">
        <f>Q63*'2.Hao hut &amp; % chai '!S114</f>
        <v>670800</v>
      </c>
      <c r="R102" s="436">
        <f>SUM(F102:Q102)</f>
        <v>2012400</v>
      </c>
      <c r="T102" s="437"/>
      <c r="U102" s="437"/>
      <c r="V102" s="437"/>
      <c r="W102" s="437"/>
      <c r="X102" s="437"/>
      <c r="Y102" s="437"/>
      <c r="Z102" s="437"/>
      <c r="AA102" s="437"/>
      <c r="AB102" s="437"/>
      <c r="AC102" s="437"/>
      <c r="AD102" s="437"/>
      <c r="AE102" s="437"/>
      <c r="AF102" s="436">
        <f t="shared" ref="AF102:AF116" si="52">SUM(T102:AE102)</f>
        <v>0</v>
      </c>
    </row>
    <row r="103" spans="2:32">
      <c r="B103" s="438">
        <v>2</v>
      </c>
      <c r="C103" s="439" t="s">
        <v>532</v>
      </c>
      <c r="D103" s="439"/>
      <c r="E103" s="440"/>
      <c r="F103" s="441">
        <f>F64*'2.Hao hut &amp; % chai '!H115</f>
        <v>0</v>
      </c>
      <c r="G103" s="441">
        <f>G64*'2.Hao hut &amp; % chai '!I115</f>
        <v>0</v>
      </c>
      <c r="H103" s="441">
        <f>H64*'2.Hao hut &amp; % chai '!J115</f>
        <v>0</v>
      </c>
      <c r="I103" s="441">
        <f>I64*'2.Hao hut &amp; % chai '!K115</f>
        <v>0</v>
      </c>
      <c r="J103" s="441">
        <f>J64*'2.Hao hut &amp; % chai '!L115</f>
        <v>0</v>
      </c>
      <c r="K103" s="441">
        <f>K64*'2.Hao hut &amp; % chai '!M115</f>
        <v>0</v>
      </c>
      <c r="L103" s="441">
        <f>L64*'2.Hao hut &amp; % chai '!N115</f>
        <v>0</v>
      </c>
      <c r="M103" s="441">
        <f>M64*'2.Hao hut &amp; % chai '!O115</f>
        <v>0</v>
      </c>
      <c r="N103" s="441">
        <f>N64*'2.Hao hut &amp; % chai '!P115</f>
        <v>0</v>
      </c>
      <c r="O103" s="441">
        <f>O64*'2.Hao hut &amp; % chai '!Q115</f>
        <v>0</v>
      </c>
      <c r="P103" s="441">
        <f>P64*'2.Hao hut &amp; % chai '!R115</f>
        <v>0</v>
      </c>
      <c r="Q103" s="441">
        <f>Q64*'2.Hao hut &amp; % chai '!S115</f>
        <v>0</v>
      </c>
      <c r="R103" s="440">
        <f t="shared" ref="R103:R116" si="53">SUM(F103:Q103)</f>
        <v>0</v>
      </c>
      <c r="T103" s="441"/>
      <c r="U103" s="441"/>
      <c r="V103" s="441"/>
      <c r="W103" s="441"/>
      <c r="X103" s="441"/>
      <c r="Y103" s="441"/>
      <c r="Z103" s="441"/>
      <c r="AA103" s="441"/>
      <c r="AB103" s="441"/>
      <c r="AC103" s="441"/>
      <c r="AD103" s="441"/>
      <c r="AE103" s="441"/>
      <c r="AF103" s="440">
        <f t="shared" si="52"/>
        <v>0</v>
      </c>
    </row>
    <row r="104" spans="2:32">
      <c r="B104" s="438">
        <v>3</v>
      </c>
      <c r="C104" s="439" t="s">
        <v>533</v>
      </c>
      <c r="D104" s="439"/>
      <c r="E104" s="440"/>
      <c r="F104" s="441">
        <f>F65*'2.Hao hut &amp; % chai '!H116</f>
        <v>0</v>
      </c>
      <c r="G104" s="441">
        <f>G65*'2.Hao hut &amp; % chai '!I116</f>
        <v>0</v>
      </c>
      <c r="H104" s="441">
        <f>H65*'2.Hao hut &amp; % chai '!J116</f>
        <v>0</v>
      </c>
      <c r="I104" s="441">
        <f>I65*'2.Hao hut &amp; % chai '!K116</f>
        <v>0</v>
      </c>
      <c r="J104" s="441">
        <f>J65*'2.Hao hut &amp; % chai '!L116</f>
        <v>0</v>
      </c>
      <c r="K104" s="441">
        <f>K65*'2.Hao hut &amp; % chai '!M116</f>
        <v>0</v>
      </c>
      <c r="L104" s="441">
        <f>L65*'2.Hao hut &amp; % chai '!N116</f>
        <v>0</v>
      </c>
      <c r="M104" s="441">
        <f>M65*'2.Hao hut &amp; % chai '!O116</f>
        <v>0</v>
      </c>
      <c r="N104" s="441">
        <f>N65*'2.Hao hut &amp; % chai '!P116</f>
        <v>0</v>
      </c>
      <c r="O104" s="441">
        <f>O65*'2.Hao hut &amp; % chai '!Q116</f>
        <v>0</v>
      </c>
      <c r="P104" s="441">
        <f>P65*'2.Hao hut &amp; % chai '!R116</f>
        <v>0</v>
      </c>
      <c r="Q104" s="441">
        <f>Q65*'2.Hao hut &amp; % chai '!S116</f>
        <v>0</v>
      </c>
      <c r="R104" s="440">
        <f t="shared" si="53"/>
        <v>0</v>
      </c>
      <c r="T104" s="441"/>
      <c r="U104" s="441"/>
      <c r="V104" s="441"/>
      <c r="W104" s="441"/>
      <c r="X104" s="441"/>
      <c r="Y104" s="441"/>
      <c r="Z104" s="441"/>
      <c r="AA104" s="441"/>
      <c r="AB104" s="441"/>
      <c r="AC104" s="441"/>
      <c r="AD104" s="441"/>
      <c r="AE104" s="441"/>
      <c r="AF104" s="440">
        <f t="shared" si="52"/>
        <v>0</v>
      </c>
    </row>
    <row r="105" spans="2:32">
      <c r="B105" s="438">
        <v>4</v>
      </c>
      <c r="C105" s="439" t="s">
        <v>534</v>
      </c>
      <c r="D105" s="439"/>
      <c r="E105" s="440"/>
      <c r="F105" s="441">
        <f>F66*'2.Hao hut &amp; % chai '!H117</f>
        <v>0</v>
      </c>
      <c r="G105" s="441">
        <f>G66*'2.Hao hut &amp; % chai '!I117</f>
        <v>0</v>
      </c>
      <c r="H105" s="441">
        <f>H66*'2.Hao hut &amp; % chai '!J117</f>
        <v>0</v>
      </c>
      <c r="I105" s="441">
        <f>I66*'2.Hao hut &amp; % chai '!K117</f>
        <v>0</v>
      </c>
      <c r="J105" s="441">
        <f>J66*'2.Hao hut &amp; % chai '!L117</f>
        <v>0</v>
      </c>
      <c r="K105" s="441">
        <f>K66*'2.Hao hut &amp; % chai '!M117</f>
        <v>0</v>
      </c>
      <c r="L105" s="441">
        <f>L66*'2.Hao hut &amp; % chai '!N117</f>
        <v>0</v>
      </c>
      <c r="M105" s="441">
        <f>M66*'2.Hao hut &amp; % chai '!O117</f>
        <v>0</v>
      </c>
      <c r="N105" s="441">
        <f>N66*'2.Hao hut &amp; % chai '!P117</f>
        <v>0</v>
      </c>
      <c r="O105" s="441">
        <f>O66*'2.Hao hut &amp; % chai '!Q117</f>
        <v>0</v>
      </c>
      <c r="P105" s="441">
        <f>P66*'2.Hao hut &amp; % chai '!R117</f>
        <v>0</v>
      </c>
      <c r="Q105" s="441">
        <f>Q66*'2.Hao hut &amp; % chai '!S117</f>
        <v>0</v>
      </c>
      <c r="R105" s="440">
        <f t="shared" si="53"/>
        <v>0</v>
      </c>
      <c r="T105" s="441"/>
      <c r="U105" s="441"/>
      <c r="V105" s="441"/>
      <c r="W105" s="441"/>
      <c r="X105" s="441"/>
      <c r="Y105" s="441"/>
      <c r="Z105" s="441"/>
      <c r="AA105" s="441"/>
      <c r="AB105" s="441"/>
      <c r="AC105" s="441"/>
      <c r="AD105" s="441"/>
      <c r="AE105" s="441"/>
      <c r="AF105" s="440">
        <f t="shared" si="52"/>
        <v>0</v>
      </c>
    </row>
    <row r="106" spans="2:32">
      <c r="B106" s="438">
        <v>5</v>
      </c>
      <c r="C106" s="439" t="s">
        <v>535</v>
      </c>
      <c r="D106" s="439"/>
      <c r="E106" s="440"/>
      <c r="F106" s="441">
        <f>F67*'2.Hao hut &amp; % chai '!H118</f>
        <v>0</v>
      </c>
      <c r="G106" s="441">
        <f>G67*'2.Hao hut &amp; % chai '!I118</f>
        <v>0</v>
      </c>
      <c r="H106" s="441">
        <f>H67*'2.Hao hut &amp; % chai '!J118</f>
        <v>0</v>
      </c>
      <c r="I106" s="441">
        <f>I67*'2.Hao hut &amp; % chai '!K118</f>
        <v>0</v>
      </c>
      <c r="J106" s="441">
        <f>J67*'2.Hao hut &amp; % chai '!L118</f>
        <v>0</v>
      </c>
      <c r="K106" s="441">
        <f>K67*'2.Hao hut &amp; % chai '!M118</f>
        <v>0</v>
      </c>
      <c r="L106" s="441">
        <f>L67*'2.Hao hut &amp; % chai '!N118</f>
        <v>0</v>
      </c>
      <c r="M106" s="441">
        <f>M67*'2.Hao hut &amp; % chai '!O118</f>
        <v>0</v>
      </c>
      <c r="N106" s="441">
        <f>N67*'2.Hao hut &amp; % chai '!P118</f>
        <v>0</v>
      </c>
      <c r="O106" s="441">
        <f>O67*'2.Hao hut &amp; % chai '!Q118</f>
        <v>0</v>
      </c>
      <c r="P106" s="441">
        <f>P67*'2.Hao hut &amp; % chai '!R118</f>
        <v>0</v>
      </c>
      <c r="Q106" s="441">
        <f>Q67*'2.Hao hut &amp; % chai '!S118</f>
        <v>0</v>
      </c>
      <c r="R106" s="440">
        <f t="shared" si="53"/>
        <v>0</v>
      </c>
      <c r="T106" s="441"/>
      <c r="U106" s="441"/>
      <c r="V106" s="441"/>
      <c r="W106" s="441"/>
      <c r="X106" s="441"/>
      <c r="Y106" s="441"/>
      <c r="Z106" s="441"/>
      <c r="AA106" s="441"/>
      <c r="AB106" s="441"/>
      <c r="AC106" s="441"/>
      <c r="AD106" s="441"/>
      <c r="AE106" s="441"/>
      <c r="AF106" s="440">
        <f t="shared" si="52"/>
        <v>0</v>
      </c>
    </row>
    <row r="107" spans="2:32">
      <c r="B107" s="438">
        <v>6</v>
      </c>
      <c r="C107" s="439" t="s">
        <v>536</v>
      </c>
      <c r="D107" s="439"/>
      <c r="E107" s="440"/>
      <c r="F107" s="441">
        <f>F68*'2.Hao hut &amp; % chai '!H119</f>
        <v>0</v>
      </c>
      <c r="G107" s="441">
        <f>G68*'2.Hao hut &amp; % chai '!I119</f>
        <v>0</v>
      </c>
      <c r="H107" s="441">
        <f>H68*'2.Hao hut &amp; % chai '!J119</f>
        <v>0</v>
      </c>
      <c r="I107" s="441">
        <f>I68*'2.Hao hut &amp; % chai '!K119</f>
        <v>0</v>
      </c>
      <c r="J107" s="441">
        <f>J68*'2.Hao hut &amp; % chai '!L119</f>
        <v>0</v>
      </c>
      <c r="K107" s="441">
        <f>K68*'2.Hao hut &amp; % chai '!M119</f>
        <v>0</v>
      </c>
      <c r="L107" s="441">
        <f>L68*'2.Hao hut &amp; % chai '!N119</f>
        <v>0</v>
      </c>
      <c r="M107" s="441">
        <f>M68*'2.Hao hut &amp; % chai '!O119</f>
        <v>0</v>
      </c>
      <c r="N107" s="441">
        <f>N68*'2.Hao hut &amp; % chai '!P119</f>
        <v>0</v>
      </c>
      <c r="O107" s="441">
        <f>O68*'2.Hao hut &amp; % chai '!Q119</f>
        <v>0</v>
      </c>
      <c r="P107" s="441">
        <f>P68*'2.Hao hut &amp; % chai '!R119</f>
        <v>0</v>
      </c>
      <c r="Q107" s="441">
        <f>Q68*'2.Hao hut &amp; % chai '!S119</f>
        <v>0</v>
      </c>
      <c r="R107" s="440">
        <f t="shared" si="53"/>
        <v>0</v>
      </c>
      <c r="T107" s="441"/>
      <c r="U107" s="441"/>
      <c r="V107" s="441"/>
      <c r="W107" s="441"/>
      <c r="X107" s="441"/>
      <c r="Y107" s="441"/>
      <c r="Z107" s="441"/>
      <c r="AA107" s="441"/>
      <c r="AB107" s="441"/>
      <c r="AC107" s="441"/>
      <c r="AD107" s="441"/>
      <c r="AE107" s="441"/>
      <c r="AF107" s="440">
        <f t="shared" si="52"/>
        <v>0</v>
      </c>
    </row>
    <row r="108" spans="2:32">
      <c r="B108" s="438">
        <v>7</v>
      </c>
      <c r="C108" s="439" t="s">
        <v>537</v>
      </c>
      <c r="D108" s="439"/>
      <c r="E108" s="440"/>
      <c r="F108" s="441"/>
      <c r="G108" s="441"/>
      <c r="H108" s="441"/>
      <c r="I108" s="441"/>
      <c r="J108" s="441"/>
      <c r="K108" s="441"/>
      <c r="L108" s="441"/>
      <c r="M108" s="441"/>
      <c r="N108" s="441"/>
      <c r="O108" s="441"/>
      <c r="P108" s="441"/>
      <c r="Q108" s="441"/>
      <c r="R108" s="440">
        <f t="shared" si="53"/>
        <v>0</v>
      </c>
      <c r="T108" s="441"/>
      <c r="U108" s="441"/>
      <c r="V108" s="441"/>
      <c r="W108" s="441"/>
      <c r="X108" s="441"/>
      <c r="Y108" s="441"/>
      <c r="Z108" s="441"/>
      <c r="AA108" s="441"/>
      <c r="AB108" s="441"/>
      <c r="AC108" s="441"/>
      <c r="AD108" s="441"/>
      <c r="AE108" s="441"/>
      <c r="AF108" s="440">
        <f t="shared" si="52"/>
        <v>0</v>
      </c>
    </row>
    <row r="109" spans="2:32">
      <c r="B109" s="438">
        <v>8</v>
      </c>
      <c r="C109" s="439" t="s">
        <v>538</v>
      </c>
      <c r="D109" s="439"/>
      <c r="E109" s="440"/>
      <c r="F109" s="441">
        <f>F70*'2.Hao hut &amp; % chai '!H121</f>
        <v>0</v>
      </c>
      <c r="G109" s="441">
        <f>G70*'2.Hao hut &amp; % chai '!I121</f>
        <v>0</v>
      </c>
      <c r="H109" s="441">
        <f>H70*'2.Hao hut &amp; % chai '!J121</f>
        <v>0</v>
      </c>
      <c r="I109" s="441">
        <f>I70*'2.Hao hut &amp; % chai '!K121</f>
        <v>0</v>
      </c>
      <c r="J109" s="441">
        <f>J70*'2.Hao hut &amp; % chai '!L121</f>
        <v>0</v>
      </c>
      <c r="K109" s="441">
        <f>K70*'2.Hao hut &amp; % chai '!M121</f>
        <v>0</v>
      </c>
      <c r="L109" s="441">
        <f>L70*'2.Hao hut &amp; % chai '!N121</f>
        <v>0</v>
      </c>
      <c r="M109" s="441">
        <f>M70*'2.Hao hut &amp; % chai '!O121</f>
        <v>0</v>
      </c>
      <c r="N109" s="441">
        <f>N70*'2.Hao hut &amp; % chai '!P121</f>
        <v>0</v>
      </c>
      <c r="O109" s="441">
        <f>O70*'2.Hao hut &amp; % chai '!Q121</f>
        <v>0</v>
      </c>
      <c r="P109" s="441">
        <f>P70*'2.Hao hut &amp; % chai '!R121</f>
        <v>0</v>
      </c>
      <c r="Q109" s="441">
        <f>Q70*'2.Hao hut &amp; % chai '!S121</f>
        <v>0</v>
      </c>
      <c r="R109" s="440">
        <f t="shared" si="53"/>
        <v>0</v>
      </c>
      <c r="T109" s="441"/>
      <c r="U109" s="441"/>
      <c r="V109" s="441"/>
      <c r="W109" s="441"/>
      <c r="X109" s="441"/>
      <c r="Y109" s="441"/>
      <c r="Z109" s="441"/>
      <c r="AA109" s="441"/>
      <c r="AB109" s="441"/>
      <c r="AC109" s="441"/>
      <c r="AD109" s="441"/>
      <c r="AE109" s="441"/>
      <c r="AF109" s="440">
        <f t="shared" si="52"/>
        <v>0</v>
      </c>
    </row>
    <row r="110" spans="2:32">
      <c r="B110" s="438">
        <v>9</v>
      </c>
      <c r="C110" s="439" t="s">
        <v>539</v>
      </c>
      <c r="D110" s="439"/>
      <c r="E110" s="440"/>
      <c r="F110" s="441">
        <f>F71*'2.Hao hut &amp; % chai '!H122</f>
        <v>0</v>
      </c>
      <c r="G110" s="441">
        <f>G71*'2.Hao hut &amp; % chai '!I122</f>
        <v>0</v>
      </c>
      <c r="H110" s="441">
        <f>H71*'2.Hao hut &amp; % chai '!J122</f>
        <v>0</v>
      </c>
      <c r="I110" s="441">
        <f>I71*'2.Hao hut &amp; % chai '!K122</f>
        <v>0</v>
      </c>
      <c r="J110" s="441">
        <f>J71*'2.Hao hut &amp; % chai '!L122</f>
        <v>0</v>
      </c>
      <c r="K110" s="441">
        <f>K71*'2.Hao hut &amp; % chai '!M122</f>
        <v>0</v>
      </c>
      <c r="L110" s="441">
        <f>L71*'2.Hao hut &amp; % chai '!N122</f>
        <v>0</v>
      </c>
      <c r="M110" s="441">
        <f>M71*'2.Hao hut &amp; % chai '!O122</f>
        <v>0</v>
      </c>
      <c r="N110" s="441">
        <f>N71*'2.Hao hut &amp; % chai '!P122</f>
        <v>0</v>
      </c>
      <c r="O110" s="441">
        <f>O71*'2.Hao hut &amp; % chai '!Q122</f>
        <v>0</v>
      </c>
      <c r="P110" s="441">
        <f>P71*'2.Hao hut &amp; % chai '!R122</f>
        <v>0</v>
      </c>
      <c r="Q110" s="441">
        <f>Q71*'2.Hao hut &amp; % chai '!S122</f>
        <v>0</v>
      </c>
      <c r="R110" s="440">
        <f t="shared" si="53"/>
        <v>0</v>
      </c>
      <c r="T110" s="441"/>
      <c r="U110" s="441"/>
      <c r="V110" s="441"/>
      <c r="W110" s="441"/>
      <c r="X110" s="441"/>
      <c r="Y110" s="441"/>
      <c r="Z110" s="441"/>
      <c r="AA110" s="441"/>
      <c r="AB110" s="441"/>
      <c r="AC110" s="441"/>
      <c r="AD110" s="441"/>
      <c r="AE110" s="441"/>
      <c r="AF110" s="440">
        <f t="shared" si="52"/>
        <v>0</v>
      </c>
    </row>
    <row r="111" spans="2:32">
      <c r="B111" s="438">
        <v>10</v>
      </c>
      <c r="C111" s="439" t="s">
        <v>540</v>
      </c>
      <c r="D111" s="439"/>
      <c r="E111" s="440"/>
      <c r="F111" s="441">
        <f>F72*'2.Hao hut &amp; % chai '!H123</f>
        <v>267750</v>
      </c>
      <c r="G111" s="441">
        <f>G72*'2.Hao hut &amp; % chai '!I123</f>
        <v>208250</v>
      </c>
      <c r="H111" s="441">
        <f>H72*'2.Hao hut &amp; % chai '!J123</f>
        <v>297500</v>
      </c>
      <c r="I111" s="441">
        <f>I72*'2.Hao hut &amp; % chai '!K123</f>
        <v>372500</v>
      </c>
      <c r="J111" s="441">
        <f>J72*'2.Hao hut &amp; % chai '!L123</f>
        <v>372500</v>
      </c>
      <c r="K111" s="441">
        <f>K72*'2.Hao hut &amp; % chai '!M123</f>
        <v>372500</v>
      </c>
      <c r="L111" s="441">
        <f>L72*'2.Hao hut &amp; % chai '!N123</f>
        <v>372500</v>
      </c>
      <c r="M111" s="441">
        <f>M72*'2.Hao hut &amp; % chai '!O123</f>
        <v>372500</v>
      </c>
      <c r="N111" s="441">
        <f>N72*'2.Hao hut &amp; % chai '!P123</f>
        <v>372500</v>
      </c>
      <c r="O111" s="441">
        <f>O72*'2.Hao hut &amp; % chai '!Q123</f>
        <v>387400</v>
      </c>
      <c r="P111" s="441">
        <f>P72*'2.Hao hut &amp; % chai '!R123</f>
        <v>387400</v>
      </c>
      <c r="Q111" s="441">
        <f>Q72*'2.Hao hut &amp; % chai '!S123</f>
        <v>387400</v>
      </c>
      <c r="R111" s="440">
        <f t="shared" si="53"/>
        <v>4170700</v>
      </c>
      <c r="T111" s="441"/>
      <c r="U111" s="441"/>
      <c r="V111" s="441"/>
      <c r="W111" s="441"/>
      <c r="X111" s="441"/>
      <c r="Y111" s="441"/>
      <c r="Z111" s="441"/>
      <c r="AA111" s="441"/>
      <c r="AB111" s="441"/>
      <c r="AC111" s="441"/>
      <c r="AD111" s="441"/>
      <c r="AE111" s="441"/>
      <c r="AF111" s="440">
        <f t="shared" si="52"/>
        <v>0</v>
      </c>
    </row>
    <row r="112" spans="2:32">
      <c r="B112" s="438">
        <v>11</v>
      </c>
      <c r="C112" s="439" t="s">
        <v>541</v>
      </c>
      <c r="D112" s="439"/>
      <c r="E112" s="440"/>
      <c r="F112" s="441">
        <f>F73*'2.Hao hut &amp; % chai '!H124</f>
        <v>0</v>
      </c>
      <c r="G112" s="441">
        <f>G73*'2.Hao hut &amp; % chai '!I124</f>
        <v>0</v>
      </c>
      <c r="H112" s="441">
        <f>H73*'2.Hao hut &amp; % chai '!J124</f>
        <v>0</v>
      </c>
      <c r="I112" s="441">
        <f>I73*'2.Hao hut &amp; % chai '!K124</f>
        <v>0</v>
      </c>
      <c r="J112" s="441">
        <f>J73*'2.Hao hut &amp; % chai '!L124</f>
        <v>0</v>
      </c>
      <c r="K112" s="441">
        <f>K73*'2.Hao hut &amp; % chai '!M124</f>
        <v>0</v>
      </c>
      <c r="L112" s="441">
        <f>L73*'2.Hao hut &amp; % chai '!N124</f>
        <v>0</v>
      </c>
      <c r="M112" s="441">
        <f>M73*'2.Hao hut &amp; % chai '!O124</f>
        <v>0</v>
      </c>
      <c r="N112" s="441">
        <f>N73*'2.Hao hut &amp; % chai '!P124</f>
        <v>0</v>
      </c>
      <c r="O112" s="441">
        <f>O73*'2.Hao hut &amp; % chai '!Q124</f>
        <v>0</v>
      </c>
      <c r="P112" s="441">
        <f>P73*'2.Hao hut &amp; % chai '!R124</f>
        <v>0</v>
      </c>
      <c r="Q112" s="441">
        <f>Q73*'2.Hao hut &amp; % chai '!S124</f>
        <v>0</v>
      </c>
      <c r="R112" s="440">
        <f t="shared" si="53"/>
        <v>0</v>
      </c>
      <c r="T112" s="441"/>
      <c r="U112" s="441"/>
      <c r="V112" s="441"/>
      <c r="W112" s="441"/>
      <c r="X112" s="441"/>
      <c r="Y112" s="441"/>
      <c r="Z112" s="441"/>
      <c r="AA112" s="441"/>
      <c r="AB112" s="441"/>
      <c r="AC112" s="441"/>
      <c r="AD112" s="441"/>
      <c r="AE112" s="441"/>
      <c r="AF112" s="440">
        <f t="shared" si="52"/>
        <v>0</v>
      </c>
    </row>
    <row r="113" spans="2:32">
      <c r="B113" s="438">
        <v>12</v>
      </c>
      <c r="C113" s="439" t="s">
        <v>542</v>
      </c>
      <c r="D113" s="439"/>
      <c r="E113" s="440"/>
      <c r="F113" s="441">
        <f>F74*'2.Hao hut &amp; % chai '!H125</f>
        <v>0</v>
      </c>
      <c r="G113" s="441">
        <f>G74*'2.Hao hut &amp; % chai '!I125</f>
        <v>0</v>
      </c>
      <c r="H113" s="441">
        <f>H74*'2.Hao hut &amp; % chai '!J125</f>
        <v>0</v>
      </c>
      <c r="I113" s="441">
        <f>I74*'2.Hao hut &amp; % chai '!K125</f>
        <v>0</v>
      </c>
      <c r="J113" s="441">
        <f>J74*'2.Hao hut &amp; % chai '!L125</f>
        <v>0</v>
      </c>
      <c r="K113" s="441">
        <f>K74*'2.Hao hut &amp; % chai '!M125</f>
        <v>0</v>
      </c>
      <c r="L113" s="441">
        <f>L74*'2.Hao hut &amp; % chai '!N125</f>
        <v>0</v>
      </c>
      <c r="M113" s="441">
        <f>M74*'2.Hao hut &amp; % chai '!O125</f>
        <v>0</v>
      </c>
      <c r="N113" s="441">
        <f>N74*'2.Hao hut &amp; % chai '!P125</f>
        <v>0</v>
      </c>
      <c r="O113" s="441">
        <f>O74*'2.Hao hut &amp; % chai '!Q125</f>
        <v>0</v>
      </c>
      <c r="P113" s="441">
        <f>P74*'2.Hao hut &amp; % chai '!R125</f>
        <v>0</v>
      </c>
      <c r="Q113" s="441">
        <f>Q74*'2.Hao hut &amp; % chai '!S125</f>
        <v>0</v>
      </c>
      <c r="R113" s="440">
        <f t="shared" si="53"/>
        <v>0</v>
      </c>
      <c r="T113" s="441"/>
      <c r="U113" s="441"/>
      <c r="V113" s="441"/>
      <c r="W113" s="441"/>
      <c r="X113" s="441"/>
      <c r="Y113" s="441"/>
      <c r="Z113" s="441"/>
      <c r="AA113" s="441"/>
      <c r="AB113" s="441"/>
      <c r="AC113" s="441"/>
      <c r="AD113" s="441"/>
      <c r="AE113" s="441"/>
      <c r="AF113" s="440">
        <f t="shared" si="52"/>
        <v>0</v>
      </c>
    </row>
    <row r="114" spans="2:32">
      <c r="B114" s="438">
        <v>13</v>
      </c>
      <c r="C114" s="439" t="s">
        <v>543</v>
      </c>
      <c r="D114" s="439"/>
      <c r="E114" s="440"/>
      <c r="F114" s="441">
        <f>F75*'2.Hao hut &amp; % chai '!H126</f>
        <v>0</v>
      </c>
      <c r="G114" s="441">
        <f>G75*'2.Hao hut &amp; % chai '!I126</f>
        <v>0</v>
      </c>
      <c r="H114" s="441">
        <f>H75*'2.Hao hut &amp; % chai '!J126</f>
        <v>0</v>
      </c>
      <c r="I114" s="441">
        <f>I75*'2.Hao hut &amp; % chai '!K126</f>
        <v>0</v>
      </c>
      <c r="J114" s="441">
        <f>J75*'2.Hao hut &amp; % chai '!L126</f>
        <v>0</v>
      </c>
      <c r="K114" s="441">
        <f>K75*'2.Hao hut &amp; % chai '!M126</f>
        <v>0</v>
      </c>
      <c r="L114" s="441">
        <f>L75*'2.Hao hut &amp; % chai '!N126</f>
        <v>0</v>
      </c>
      <c r="M114" s="441">
        <f>M75*'2.Hao hut &amp; % chai '!O126</f>
        <v>0</v>
      </c>
      <c r="N114" s="441">
        <f>N75*'2.Hao hut &amp; % chai '!P126</f>
        <v>0</v>
      </c>
      <c r="O114" s="441">
        <f>O75*'2.Hao hut &amp; % chai '!Q126</f>
        <v>0</v>
      </c>
      <c r="P114" s="441">
        <f>P75*'2.Hao hut &amp; % chai '!R126</f>
        <v>0</v>
      </c>
      <c r="Q114" s="441">
        <f>Q75*'2.Hao hut &amp; % chai '!S126</f>
        <v>0</v>
      </c>
      <c r="R114" s="440">
        <f t="shared" si="53"/>
        <v>0</v>
      </c>
      <c r="T114" s="441"/>
      <c r="U114" s="441"/>
      <c r="V114" s="441"/>
      <c r="W114" s="441"/>
      <c r="X114" s="441"/>
      <c r="Y114" s="441"/>
      <c r="Z114" s="441"/>
      <c r="AA114" s="441"/>
      <c r="AB114" s="441"/>
      <c r="AC114" s="441"/>
      <c r="AD114" s="441"/>
      <c r="AE114" s="441"/>
      <c r="AF114" s="440">
        <f t="shared" si="52"/>
        <v>0</v>
      </c>
    </row>
    <row r="115" spans="2:32">
      <c r="B115" s="438">
        <v>14</v>
      </c>
      <c r="C115" s="439" t="s">
        <v>544</v>
      </c>
      <c r="D115" s="439"/>
      <c r="E115" s="440"/>
      <c r="F115" s="441"/>
      <c r="G115" s="441">
        <f>G76*'2.Hao hut &amp; % chai '!I127</f>
        <v>0</v>
      </c>
      <c r="H115" s="441">
        <f>H76*'2.Hao hut &amp; % chai '!J127</f>
        <v>0</v>
      </c>
      <c r="I115" s="441">
        <f>I76*'2.Hao hut &amp; % chai '!K127</f>
        <v>0</v>
      </c>
      <c r="J115" s="441">
        <f>J76*'2.Hao hut &amp; % chai '!L127</f>
        <v>0</v>
      </c>
      <c r="K115" s="441">
        <f>K76*'2.Hao hut &amp; % chai '!M127</f>
        <v>0</v>
      </c>
      <c r="L115" s="441">
        <f>L76*'2.Hao hut &amp; % chai '!N127</f>
        <v>0</v>
      </c>
      <c r="M115" s="441">
        <f>M76*'2.Hao hut &amp; % chai '!O127</f>
        <v>0</v>
      </c>
      <c r="N115" s="441">
        <f>N76*'2.Hao hut &amp; % chai '!P127</f>
        <v>0</v>
      </c>
      <c r="O115" s="441">
        <f>O76*'2.Hao hut &amp; % chai '!Q127</f>
        <v>0</v>
      </c>
      <c r="P115" s="441">
        <f>P76*'2.Hao hut &amp; % chai '!R127</f>
        <v>0</v>
      </c>
      <c r="Q115" s="441">
        <f>Q76*'2.Hao hut &amp; % chai '!S127</f>
        <v>0</v>
      </c>
      <c r="R115" s="440">
        <f t="shared" si="53"/>
        <v>0</v>
      </c>
      <c r="T115" s="441"/>
      <c r="U115" s="441"/>
      <c r="V115" s="441"/>
      <c r="W115" s="441"/>
      <c r="X115" s="441"/>
      <c r="Y115" s="441"/>
      <c r="Z115" s="441"/>
      <c r="AA115" s="441"/>
      <c r="AB115" s="441"/>
      <c r="AC115" s="441"/>
      <c r="AD115" s="441"/>
      <c r="AE115" s="441"/>
      <c r="AF115" s="440">
        <f t="shared" si="52"/>
        <v>0</v>
      </c>
    </row>
    <row r="116" spans="2:32">
      <c r="B116" s="442">
        <v>15</v>
      </c>
      <c r="C116" s="443" t="s">
        <v>175</v>
      </c>
      <c r="D116" s="443"/>
      <c r="E116" s="444"/>
      <c r="F116" s="445">
        <f>F77*'2.Hao hut &amp; % chai '!H128</f>
        <v>0</v>
      </c>
      <c r="G116" s="445">
        <f>G77*'2.Hao hut &amp; % chai '!I128</f>
        <v>0</v>
      </c>
      <c r="H116" s="445">
        <f>H77*'2.Hao hut &amp; % chai '!J128</f>
        <v>0</v>
      </c>
      <c r="I116" s="445">
        <f>I77*'2.Hao hut &amp; % chai '!K128</f>
        <v>0</v>
      </c>
      <c r="J116" s="445">
        <f>J77*'2.Hao hut &amp; % chai '!L128</f>
        <v>0</v>
      </c>
      <c r="K116" s="445">
        <f>K77*'2.Hao hut &amp; % chai '!M128</f>
        <v>0</v>
      </c>
      <c r="L116" s="445">
        <f>L77*'2.Hao hut &amp; % chai '!N128</f>
        <v>0</v>
      </c>
      <c r="M116" s="445">
        <f>M77*'2.Hao hut &amp; % chai '!O128</f>
        <v>0</v>
      </c>
      <c r="N116" s="445">
        <f>N77*'2.Hao hut &amp; % chai '!P128</f>
        <v>0</v>
      </c>
      <c r="O116" s="445">
        <f>O77*'2.Hao hut &amp; % chai '!Q128</f>
        <v>0</v>
      </c>
      <c r="P116" s="445">
        <f>P77*'2.Hao hut &amp; % chai '!R128</f>
        <v>0</v>
      </c>
      <c r="Q116" s="445">
        <f>Q77*'2.Hao hut &amp; % chai '!S128</f>
        <v>0</v>
      </c>
      <c r="R116" s="444">
        <f t="shared" si="53"/>
        <v>0</v>
      </c>
      <c r="T116" s="445"/>
      <c r="U116" s="445"/>
      <c r="V116" s="445"/>
      <c r="W116" s="445"/>
      <c r="X116" s="445"/>
      <c r="Y116" s="445"/>
      <c r="Z116" s="445"/>
      <c r="AA116" s="445"/>
      <c r="AB116" s="445"/>
      <c r="AC116" s="445"/>
      <c r="AD116" s="445"/>
      <c r="AE116" s="445"/>
      <c r="AF116" s="444">
        <f t="shared" si="52"/>
        <v>0</v>
      </c>
    </row>
    <row r="117" spans="2:32">
      <c r="B117" s="173"/>
      <c r="C117" s="174" t="s">
        <v>665</v>
      </c>
      <c r="D117" s="174"/>
      <c r="E117" s="176"/>
      <c r="F117" s="176">
        <f>SUM(F102:F116)</f>
        <v>267750</v>
      </c>
      <c r="G117" s="176">
        <f>SUM(G102:G116)</f>
        <v>208250</v>
      </c>
      <c r="H117" s="176">
        <f t="shared" ref="H117:Q117" si="54">SUM(H102:H116)</f>
        <v>297500</v>
      </c>
      <c r="I117" s="176">
        <f t="shared" si="54"/>
        <v>372500</v>
      </c>
      <c r="J117" s="176">
        <f t="shared" si="54"/>
        <v>372500</v>
      </c>
      <c r="K117" s="176">
        <f t="shared" si="54"/>
        <v>372500</v>
      </c>
      <c r="L117" s="176">
        <f t="shared" si="54"/>
        <v>372500</v>
      </c>
      <c r="M117" s="176">
        <f t="shared" si="54"/>
        <v>372500</v>
      </c>
      <c r="N117" s="176">
        <f t="shared" si="54"/>
        <v>372500</v>
      </c>
      <c r="O117" s="176">
        <f t="shared" si="54"/>
        <v>1058200</v>
      </c>
      <c r="P117" s="176">
        <f t="shared" si="54"/>
        <v>1058200</v>
      </c>
      <c r="Q117" s="176">
        <f t="shared" si="54"/>
        <v>1058200</v>
      </c>
      <c r="R117" s="176">
        <f>SUM(R102:R116)</f>
        <v>6183100</v>
      </c>
      <c r="T117" s="176">
        <f>SUM(T102:T116)</f>
        <v>0</v>
      </c>
      <c r="U117" s="176">
        <f>SUM(U102:U116)</f>
        <v>0</v>
      </c>
      <c r="V117" s="176">
        <f t="shared" ref="V117:AE117" si="55">SUM(V102:V116)</f>
        <v>0</v>
      </c>
      <c r="W117" s="176">
        <f t="shared" si="55"/>
        <v>0</v>
      </c>
      <c r="X117" s="176">
        <f t="shared" si="55"/>
        <v>0</v>
      </c>
      <c r="Y117" s="176">
        <f t="shared" si="55"/>
        <v>0</v>
      </c>
      <c r="Z117" s="176">
        <f t="shared" si="55"/>
        <v>0</v>
      </c>
      <c r="AA117" s="176">
        <f t="shared" si="55"/>
        <v>0</v>
      </c>
      <c r="AB117" s="176">
        <f t="shared" si="55"/>
        <v>0</v>
      </c>
      <c r="AC117" s="176">
        <f t="shared" si="55"/>
        <v>0</v>
      </c>
      <c r="AD117" s="176">
        <f t="shared" si="55"/>
        <v>0</v>
      </c>
      <c r="AE117" s="176">
        <f t="shared" si="55"/>
        <v>0</v>
      </c>
      <c r="AF117" s="176">
        <f>SUM(AF102:AF116)</f>
        <v>0</v>
      </c>
    </row>
    <row r="119" spans="2:32" ht="23.45" customHeight="1">
      <c r="B119" s="223" t="s">
        <v>668</v>
      </c>
    </row>
    <row r="120" spans="2:32" ht="25.5" customHeight="1">
      <c r="B120" s="197" t="s">
        <v>36</v>
      </c>
      <c r="C120" s="197" t="s">
        <v>524</v>
      </c>
      <c r="D120" s="197" t="s">
        <v>257</v>
      </c>
      <c r="E120" s="124" t="s">
        <v>148</v>
      </c>
      <c r="F120" s="124" t="s">
        <v>149</v>
      </c>
      <c r="G120" s="124" t="s">
        <v>150</v>
      </c>
      <c r="H120" s="124" t="s">
        <v>151</v>
      </c>
      <c r="I120" s="124" t="s">
        <v>152</v>
      </c>
      <c r="J120" s="124" t="s">
        <v>153</v>
      </c>
      <c r="K120" s="124" t="s">
        <v>154</v>
      </c>
      <c r="L120" s="124" t="s">
        <v>155</v>
      </c>
      <c r="M120" s="124" t="s">
        <v>156</v>
      </c>
      <c r="N120" s="124" t="s">
        <v>157</v>
      </c>
      <c r="O120" s="124" t="s">
        <v>158</v>
      </c>
      <c r="P120" s="124" t="s">
        <v>159</v>
      </c>
      <c r="Q120" s="124" t="s">
        <v>160</v>
      </c>
      <c r="R120" s="124" t="s">
        <v>2150</v>
      </c>
      <c r="T120" s="749" t="s">
        <v>149</v>
      </c>
      <c r="U120" s="749" t="s">
        <v>150</v>
      </c>
      <c r="V120" s="749" t="s">
        <v>151</v>
      </c>
      <c r="W120" s="749" t="s">
        <v>152</v>
      </c>
      <c r="X120" s="749" t="s">
        <v>153</v>
      </c>
      <c r="Y120" s="749" t="s">
        <v>154</v>
      </c>
      <c r="Z120" s="749" t="s">
        <v>155</v>
      </c>
      <c r="AA120" s="749" t="s">
        <v>156</v>
      </c>
      <c r="AB120" s="749" t="s">
        <v>157</v>
      </c>
      <c r="AC120" s="749" t="s">
        <v>158</v>
      </c>
      <c r="AD120" s="749" t="s">
        <v>159</v>
      </c>
      <c r="AE120" s="749" t="s">
        <v>160</v>
      </c>
      <c r="AF120" s="749" t="s">
        <v>148</v>
      </c>
    </row>
    <row r="121" spans="2:32">
      <c r="B121" s="434">
        <v>1</v>
      </c>
      <c r="C121" s="435" t="s">
        <v>567</v>
      </c>
      <c r="D121" s="435"/>
      <c r="E121" s="436"/>
      <c r="F121" s="437"/>
      <c r="G121" s="437"/>
      <c r="H121" s="437"/>
      <c r="I121" s="437"/>
      <c r="J121" s="437"/>
      <c r="K121" s="437"/>
      <c r="L121" s="437"/>
      <c r="M121" s="437"/>
      <c r="N121" s="437"/>
      <c r="O121" s="437"/>
      <c r="P121" s="437"/>
      <c r="Q121" s="437"/>
      <c r="R121" s="436">
        <f t="shared" ref="R121:R136" si="56">SUM(F121:Q121)</f>
        <v>0</v>
      </c>
      <c r="T121" s="437"/>
      <c r="U121" s="437"/>
      <c r="V121" s="437"/>
      <c r="W121" s="437"/>
      <c r="X121" s="437"/>
      <c r="Y121" s="437"/>
      <c r="Z121" s="437"/>
      <c r="AA121" s="437"/>
      <c r="AB121" s="437"/>
      <c r="AC121" s="437"/>
      <c r="AD121" s="437"/>
      <c r="AE121" s="437"/>
      <c r="AF121" s="436">
        <f t="shared" ref="AF121:AF136" si="57">SUM(T121:AE121)</f>
        <v>0</v>
      </c>
    </row>
    <row r="122" spans="2:32">
      <c r="B122" s="438">
        <v>2</v>
      </c>
      <c r="C122" s="439" t="s">
        <v>568</v>
      </c>
      <c r="D122" s="439"/>
      <c r="E122" s="440"/>
      <c r="F122" s="441">
        <f>F103*(1-'2.Hao hut &amp; % chai '!H134)</f>
        <v>0</v>
      </c>
      <c r="G122" s="441">
        <f>G103*(1-'2.Hao hut &amp; % chai '!I134)</f>
        <v>0</v>
      </c>
      <c r="H122" s="441">
        <f>H103*(1-'2.Hao hut &amp; % chai '!J134)</f>
        <v>0</v>
      </c>
      <c r="I122" s="441">
        <f>I103*(1-'2.Hao hut &amp; % chai '!K134)</f>
        <v>0</v>
      </c>
      <c r="J122" s="441">
        <f>J103*(1-'2.Hao hut &amp; % chai '!L134)</f>
        <v>0</v>
      </c>
      <c r="K122" s="441">
        <f>K103*(1-'2.Hao hut &amp; % chai '!M134)</f>
        <v>0</v>
      </c>
      <c r="L122" s="441">
        <f>L103*(1-'2.Hao hut &amp; % chai '!N134)</f>
        <v>0</v>
      </c>
      <c r="M122" s="441">
        <f>M103*(1-'2.Hao hut &amp; % chai '!O134)</f>
        <v>0</v>
      </c>
      <c r="N122" s="441">
        <f>N103*(1-'2.Hao hut &amp; % chai '!P134)</f>
        <v>0</v>
      </c>
      <c r="O122" s="441">
        <f>O103*(1-'2.Hao hut &amp; % chai '!Q134)</f>
        <v>0</v>
      </c>
      <c r="P122" s="441">
        <f>P103*(1-'2.Hao hut &amp; % chai '!R134)</f>
        <v>0</v>
      </c>
      <c r="Q122" s="441">
        <f>Q103*(1-'2.Hao hut &amp; % chai '!S134)</f>
        <v>0</v>
      </c>
      <c r="R122" s="440">
        <f t="shared" si="56"/>
        <v>0</v>
      </c>
      <c r="T122" s="441"/>
      <c r="U122" s="441"/>
      <c r="V122" s="441"/>
      <c r="W122" s="441"/>
      <c r="X122" s="441"/>
      <c r="Y122" s="441"/>
      <c r="Z122" s="441"/>
      <c r="AA122" s="441"/>
      <c r="AB122" s="441"/>
      <c r="AC122" s="441"/>
      <c r="AD122" s="441"/>
      <c r="AE122" s="441"/>
      <c r="AF122" s="440">
        <f t="shared" si="57"/>
        <v>0</v>
      </c>
    </row>
    <row r="123" spans="2:32">
      <c r="B123" s="438">
        <v>3</v>
      </c>
      <c r="C123" s="439" t="s">
        <v>569</v>
      </c>
      <c r="D123" s="439"/>
      <c r="E123" s="440"/>
      <c r="F123" s="441">
        <f>F104*(1-'2.Hao hut &amp; % chai '!H135)</f>
        <v>0</v>
      </c>
      <c r="G123" s="441">
        <f>G104*(1-'2.Hao hut &amp; % chai '!I135)</f>
        <v>0</v>
      </c>
      <c r="H123" s="441">
        <f>H104*(1-'2.Hao hut &amp; % chai '!J135)</f>
        <v>0</v>
      </c>
      <c r="I123" s="441">
        <f>I104*(1-'2.Hao hut &amp; % chai '!K135)</f>
        <v>0</v>
      </c>
      <c r="J123" s="441">
        <f>J104*(1-'2.Hao hut &amp; % chai '!L135)</f>
        <v>0</v>
      </c>
      <c r="K123" s="441">
        <f>K104*(1-'2.Hao hut &amp; % chai '!M135)</f>
        <v>0</v>
      </c>
      <c r="L123" s="441">
        <f>L104*(1-'2.Hao hut &amp; % chai '!N135)</f>
        <v>0</v>
      </c>
      <c r="M123" s="441">
        <f>M104*(1-'2.Hao hut &amp; % chai '!O135)</f>
        <v>0</v>
      </c>
      <c r="N123" s="441">
        <f>N104*(1-'2.Hao hut &amp; % chai '!P135)</f>
        <v>0</v>
      </c>
      <c r="O123" s="441">
        <f>O104*(1-'2.Hao hut &amp; % chai '!Q135)</f>
        <v>0</v>
      </c>
      <c r="P123" s="441">
        <f>P104*(1-'2.Hao hut &amp; % chai '!R135)</f>
        <v>0</v>
      </c>
      <c r="Q123" s="441">
        <f>Q104*(1-'2.Hao hut &amp; % chai '!S135)</f>
        <v>0</v>
      </c>
      <c r="R123" s="440">
        <f t="shared" si="56"/>
        <v>0</v>
      </c>
      <c r="T123" s="441"/>
      <c r="U123" s="441"/>
      <c r="V123" s="441"/>
      <c r="W123" s="441"/>
      <c r="X123" s="441"/>
      <c r="Y123" s="441"/>
      <c r="Z123" s="441"/>
      <c r="AA123" s="441"/>
      <c r="AB123" s="441"/>
      <c r="AC123" s="441"/>
      <c r="AD123" s="441"/>
      <c r="AE123" s="441"/>
      <c r="AF123" s="440">
        <f t="shared" si="57"/>
        <v>0</v>
      </c>
    </row>
    <row r="124" spans="2:32">
      <c r="B124" s="438">
        <v>4</v>
      </c>
      <c r="C124" s="439" t="s">
        <v>570</v>
      </c>
      <c r="D124" s="439"/>
      <c r="E124" s="440"/>
      <c r="F124" s="441">
        <f>F105*(1-'2.Hao hut &amp; % chai '!H136)</f>
        <v>0</v>
      </c>
      <c r="G124" s="441">
        <f>G105*(1-'2.Hao hut &amp; % chai '!I136)</f>
        <v>0</v>
      </c>
      <c r="H124" s="441">
        <f>H105*(1-'2.Hao hut &amp; % chai '!J136)</f>
        <v>0</v>
      </c>
      <c r="I124" s="441">
        <f>I105*(1-'2.Hao hut &amp; % chai '!K136)</f>
        <v>0</v>
      </c>
      <c r="J124" s="441">
        <f>J105*(1-'2.Hao hut &amp; % chai '!L136)</f>
        <v>0</v>
      </c>
      <c r="K124" s="441">
        <f>K105*(1-'2.Hao hut &amp; % chai '!M136)</f>
        <v>0</v>
      </c>
      <c r="L124" s="441">
        <f>L105*(1-'2.Hao hut &amp; % chai '!N136)</f>
        <v>0</v>
      </c>
      <c r="M124" s="441">
        <f>M105*(1-'2.Hao hut &amp; % chai '!O136)</f>
        <v>0</v>
      </c>
      <c r="N124" s="441">
        <f>N105*(1-'2.Hao hut &amp; % chai '!P136)</f>
        <v>0</v>
      </c>
      <c r="O124" s="441">
        <f>O105*(1-'2.Hao hut &amp; % chai '!Q136)</f>
        <v>0</v>
      </c>
      <c r="P124" s="441">
        <f>P105*(1-'2.Hao hut &amp; % chai '!R136)</f>
        <v>0</v>
      </c>
      <c r="Q124" s="441">
        <f>Q105*(1-'2.Hao hut &amp; % chai '!S136)</f>
        <v>0</v>
      </c>
      <c r="R124" s="440">
        <f t="shared" si="56"/>
        <v>0</v>
      </c>
      <c r="T124" s="441"/>
      <c r="U124" s="441"/>
      <c r="V124" s="441"/>
      <c r="W124" s="441"/>
      <c r="X124" s="441"/>
      <c r="Y124" s="441"/>
      <c r="Z124" s="441"/>
      <c r="AA124" s="441"/>
      <c r="AB124" s="441"/>
      <c r="AC124" s="441"/>
      <c r="AD124" s="441"/>
      <c r="AE124" s="441"/>
      <c r="AF124" s="440">
        <f t="shared" si="57"/>
        <v>0</v>
      </c>
    </row>
    <row r="125" spans="2:32">
      <c r="B125" s="438">
        <v>5</v>
      </c>
      <c r="C125" s="439" t="s">
        <v>571</v>
      </c>
      <c r="D125" s="439"/>
      <c r="E125" s="440"/>
      <c r="F125" s="441">
        <f>F106*(1-'2.Hao hut &amp; % chai '!H137)</f>
        <v>0</v>
      </c>
      <c r="G125" s="441">
        <f>G106*(1-'2.Hao hut &amp; % chai '!I137)</f>
        <v>0</v>
      </c>
      <c r="H125" s="441">
        <f>H106*(1-'2.Hao hut &amp; % chai '!J137)</f>
        <v>0</v>
      </c>
      <c r="I125" s="441">
        <f>I106*(1-'2.Hao hut &amp; % chai '!K137)</f>
        <v>0</v>
      </c>
      <c r="J125" s="441">
        <f>J106*(1-'2.Hao hut &amp; % chai '!L137)</f>
        <v>0</v>
      </c>
      <c r="K125" s="441">
        <f>K106*(1-'2.Hao hut &amp; % chai '!M137)</f>
        <v>0</v>
      </c>
      <c r="L125" s="441">
        <f>L106*(1-'2.Hao hut &amp; % chai '!N137)</f>
        <v>0</v>
      </c>
      <c r="M125" s="441">
        <f>M106*(1-'2.Hao hut &amp; % chai '!O137)</f>
        <v>0</v>
      </c>
      <c r="N125" s="441">
        <f>N106*(1-'2.Hao hut &amp; % chai '!P137)</f>
        <v>0</v>
      </c>
      <c r="O125" s="441">
        <f>O106*(1-'2.Hao hut &amp; % chai '!Q137)</f>
        <v>0</v>
      </c>
      <c r="P125" s="441">
        <f>P106*(1-'2.Hao hut &amp; % chai '!R137)</f>
        <v>0</v>
      </c>
      <c r="Q125" s="441">
        <f>Q106*(1-'2.Hao hut &amp; % chai '!S137)</f>
        <v>0</v>
      </c>
      <c r="R125" s="440">
        <f t="shared" si="56"/>
        <v>0</v>
      </c>
      <c r="T125" s="441"/>
      <c r="U125" s="441"/>
      <c r="V125" s="441"/>
      <c r="W125" s="441"/>
      <c r="X125" s="441"/>
      <c r="Y125" s="441"/>
      <c r="Z125" s="441"/>
      <c r="AA125" s="441"/>
      <c r="AB125" s="441"/>
      <c r="AC125" s="441"/>
      <c r="AD125" s="441"/>
      <c r="AE125" s="441"/>
      <c r="AF125" s="440">
        <f t="shared" si="57"/>
        <v>0</v>
      </c>
    </row>
    <row r="126" spans="2:32">
      <c r="B126" s="438">
        <v>6</v>
      </c>
      <c r="C126" s="439" t="s">
        <v>572</v>
      </c>
      <c r="D126" s="439"/>
      <c r="E126" s="440"/>
      <c r="F126" s="441">
        <f>F107*(1-'2.Hao hut &amp; % chai '!H138)</f>
        <v>0</v>
      </c>
      <c r="G126" s="441">
        <f>G107*(1-'2.Hao hut &amp; % chai '!I138)</f>
        <v>0</v>
      </c>
      <c r="H126" s="441">
        <f>H107*(1-'2.Hao hut &amp; % chai '!J138)</f>
        <v>0</v>
      </c>
      <c r="I126" s="441">
        <f>I107*(1-'2.Hao hut &amp; % chai '!K138)</f>
        <v>0</v>
      </c>
      <c r="J126" s="441">
        <f>J107*(1-'2.Hao hut &amp; % chai '!L138)</f>
        <v>0</v>
      </c>
      <c r="K126" s="441">
        <f>K107*(1-'2.Hao hut &amp; % chai '!M138)</f>
        <v>0</v>
      </c>
      <c r="L126" s="441">
        <f>L107*(1-'2.Hao hut &amp; % chai '!N138)</f>
        <v>0</v>
      </c>
      <c r="M126" s="441">
        <f>M107*(1-'2.Hao hut &amp; % chai '!O138)</f>
        <v>0</v>
      </c>
      <c r="N126" s="441">
        <f>N107*(1-'2.Hao hut &amp; % chai '!P138)</f>
        <v>0</v>
      </c>
      <c r="O126" s="441">
        <f>O107*(1-'2.Hao hut &amp; % chai '!Q138)</f>
        <v>0</v>
      </c>
      <c r="P126" s="441">
        <f>P107*(1-'2.Hao hut &amp; % chai '!R138)</f>
        <v>0</v>
      </c>
      <c r="Q126" s="441">
        <f>Q107*(1-'2.Hao hut &amp; % chai '!S138)</f>
        <v>0</v>
      </c>
      <c r="R126" s="440">
        <f t="shared" si="56"/>
        <v>0</v>
      </c>
      <c r="T126" s="441"/>
      <c r="U126" s="441"/>
      <c r="V126" s="441"/>
      <c r="W126" s="441"/>
      <c r="X126" s="441"/>
      <c r="Y126" s="441"/>
      <c r="Z126" s="441"/>
      <c r="AA126" s="441"/>
      <c r="AB126" s="441"/>
      <c r="AC126" s="441"/>
      <c r="AD126" s="441"/>
      <c r="AE126" s="441"/>
      <c r="AF126" s="440">
        <f t="shared" si="57"/>
        <v>0</v>
      </c>
    </row>
    <row r="127" spans="2:32">
      <c r="B127" s="438">
        <v>7</v>
      </c>
      <c r="C127" s="439" t="s">
        <v>573</v>
      </c>
      <c r="D127" s="439"/>
      <c r="E127" s="440"/>
      <c r="F127" s="441">
        <f>F108*(1-'2.Hao hut &amp; % chai '!H139)</f>
        <v>0</v>
      </c>
      <c r="G127" s="441">
        <f>G108*(1-'2.Hao hut &amp; % chai '!I139)</f>
        <v>0</v>
      </c>
      <c r="H127" s="441">
        <f>H108*(1-'2.Hao hut &amp; % chai '!J139)</f>
        <v>0</v>
      </c>
      <c r="I127" s="441">
        <f>I108*(1-'2.Hao hut &amp; % chai '!K139)</f>
        <v>0</v>
      </c>
      <c r="J127" s="441">
        <f>J108*(1-'2.Hao hut &amp; % chai '!L139)</f>
        <v>0</v>
      </c>
      <c r="K127" s="441">
        <f>K108*(1-'2.Hao hut &amp; % chai '!M139)</f>
        <v>0</v>
      </c>
      <c r="L127" s="441">
        <f>L108*(1-'2.Hao hut &amp; % chai '!N139)</f>
        <v>0</v>
      </c>
      <c r="M127" s="441">
        <f>M108*(1-'2.Hao hut &amp; % chai '!O139)</f>
        <v>0</v>
      </c>
      <c r="N127" s="441">
        <f>N108*(1-'2.Hao hut &amp; % chai '!P139)</f>
        <v>0</v>
      </c>
      <c r="O127" s="441">
        <f>O108*(1-'2.Hao hut &amp; % chai '!Q139)</f>
        <v>0</v>
      </c>
      <c r="P127" s="441">
        <f>P108*(1-'2.Hao hut &amp; % chai '!R139)</f>
        <v>0</v>
      </c>
      <c r="Q127" s="441">
        <f>Q108*(1-'2.Hao hut &amp; % chai '!S139)</f>
        <v>0</v>
      </c>
      <c r="R127" s="440">
        <f t="shared" si="56"/>
        <v>0</v>
      </c>
      <c r="T127" s="441"/>
      <c r="U127" s="441"/>
      <c r="V127" s="441"/>
      <c r="W127" s="441"/>
      <c r="X127" s="441"/>
      <c r="Y127" s="441"/>
      <c r="Z127" s="441"/>
      <c r="AA127" s="441"/>
      <c r="AB127" s="441"/>
      <c r="AC127" s="441"/>
      <c r="AD127" s="441"/>
      <c r="AE127" s="441"/>
      <c r="AF127" s="440">
        <f t="shared" si="57"/>
        <v>0</v>
      </c>
    </row>
    <row r="128" spans="2:32">
      <c r="B128" s="438">
        <v>8</v>
      </c>
      <c r="C128" s="439" t="s">
        <v>574</v>
      </c>
      <c r="D128" s="439"/>
      <c r="E128" s="440"/>
      <c r="F128" s="441">
        <f>F109*(1-'2.Hao hut &amp; % chai '!H140)</f>
        <v>0</v>
      </c>
      <c r="G128" s="441">
        <f>G109*(1-'2.Hao hut &amp; % chai '!I140)</f>
        <v>0</v>
      </c>
      <c r="H128" s="441">
        <f>H109*(1-'2.Hao hut &amp; % chai '!J140)</f>
        <v>0</v>
      </c>
      <c r="I128" s="441">
        <f>I109*(1-'2.Hao hut &amp; % chai '!K140)</f>
        <v>0</v>
      </c>
      <c r="J128" s="441">
        <f>J109*(1-'2.Hao hut &amp; % chai '!L140)</f>
        <v>0</v>
      </c>
      <c r="K128" s="441">
        <f>K109*(1-'2.Hao hut &amp; % chai '!M140)</f>
        <v>0</v>
      </c>
      <c r="L128" s="441">
        <f>L109*(1-'2.Hao hut &amp; % chai '!N140)</f>
        <v>0</v>
      </c>
      <c r="M128" s="441">
        <f>M109*(1-'2.Hao hut &amp; % chai '!O140)</f>
        <v>0</v>
      </c>
      <c r="N128" s="441">
        <f>N109*(1-'2.Hao hut &amp; % chai '!P140)</f>
        <v>0</v>
      </c>
      <c r="O128" s="441">
        <f>O109*(1-'2.Hao hut &amp; % chai '!Q140)</f>
        <v>0</v>
      </c>
      <c r="P128" s="441">
        <f>P109*(1-'2.Hao hut &amp; % chai '!R140)</f>
        <v>0</v>
      </c>
      <c r="Q128" s="441">
        <f>Q109*(1-'2.Hao hut &amp; % chai '!S140)</f>
        <v>0</v>
      </c>
      <c r="R128" s="440">
        <f t="shared" si="56"/>
        <v>0</v>
      </c>
      <c r="T128" s="441"/>
      <c r="U128" s="441"/>
      <c r="V128" s="441"/>
      <c r="W128" s="441"/>
      <c r="X128" s="441"/>
      <c r="Y128" s="441"/>
      <c r="Z128" s="441"/>
      <c r="AA128" s="441"/>
      <c r="AB128" s="441"/>
      <c r="AC128" s="441"/>
      <c r="AD128" s="441"/>
      <c r="AE128" s="441"/>
      <c r="AF128" s="440">
        <f t="shared" si="57"/>
        <v>0</v>
      </c>
    </row>
    <row r="129" spans="2:32">
      <c r="B129" s="438">
        <v>9</v>
      </c>
      <c r="C129" s="439" t="s">
        <v>575</v>
      </c>
      <c r="D129" s="439"/>
      <c r="E129" s="440"/>
      <c r="F129" s="441">
        <f>F110*(1-'2.Hao hut &amp; % chai '!H141)</f>
        <v>0</v>
      </c>
      <c r="G129" s="441">
        <f>G110*(1-'2.Hao hut &amp; % chai '!I141)</f>
        <v>0</v>
      </c>
      <c r="H129" s="441">
        <f>H110*(1-'2.Hao hut &amp; % chai '!J141)</f>
        <v>0</v>
      </c>
      <c r="I129" s="441">
        <f>I110*(1-'2.Hao hut &amp; % chai '!K141)</f>
        <v>0</v>
      </c>
      <c r="J129" s="441">
        <f>J110*(1-'2.Hao hut &amp; % chai '!L141)</f>
        <v>0</v>
      </c>
      <c r="K129" s="441">
        <f>K110*(1-'2.Hao hut &amp; % chai '!M141)</f>
        <v>0</v>
      </c>
      <c r="L129" s="441">
        <f>L110*(1-'2.Hao hut &amp; % chai '!N141)</f>
        <v>0</v>
      </c>
      <c r="M129" s="441">
        <f>M110*(1-'2.Hao hut &amp; % chai '!O141)</f>
        <v>0</v>
      </c>
      <c r="N129" s="441">
        <f>N110*(1-'2.Hao hut &amp; % chai '!P141)</f>
        <v>0</v>
      </c>
      <c r="O129" s="441">
        <f>O110*(1-'2.Hao hut &amp; % chai '!Q141)</f>
        <v>0</v>
      </c>
      <c r="P129" s="441">
        <f>P110*(1-'2.Hao hut &amp; % chai '!R141)</f>
        <v>0</v>
      </c>
      <c r="Q129" s="441">
        <f>Q110*(1-'2.Hao hut &amp; % chai '!S141)</f>
        <v>0</v>
      </c>
      <c r="R129" s="440">
        <f t="shared" si="56"/>
        <v>0</v>
      </c>
      <c r="T129" s="441"/>
      <c r="U129" s="441"/>
      <c r="V129" s="441"/>
      <c r="W129" s="441"/>
      <c r="X129" s="441"/>
      <c r="Y129" s="441"/>
      <c r="Z129" s="441"/>
      <c r="AA129" s="441"/>
      <c r="AB129" s="441"/>
      <c r="AC129" s="441"/>
      <c r="AD129" s="441"/>
      <c r="AE129" s="441"/>
      <c r="AF129" s="440">
        <f t="shared" si="57"/>
        <v>0</v>
      </c>
    </row>
    <row r="130" spans="2:32">
      <c r="B130" s="438">
        <v>10</v>
      </c>
      <c r="C130" s="439" t="s">
        <v>576</v>
      </c>
      <c r="D130" s="439"/>
      <c r="E130" s="440"/>
      <c r="F130" s="441">
        <f>F111*'2.Hao hut &amp; % chai '!H44</f>
        <v>227587.5</v>
      </c>
      <c r="G130" s="441">
        <f>G111*'2.Hao hut &amp; % chai '!I44</f>
        <v>177012.5</v>
      </c>
      <c r="H130" s="441">
        <f>H111*'2.Hao hut &amp; % chai '!J44</f>
        <v>252875</v>
      </c>
      <c r="I130" s="441">
        <f>I111*'2.Hao hut &amp; % chai '!K44</f>
        <v>316625</v>
      </c>
      <c r="J130" s="441">
        <f>J111*'2.Hao hut &amp; % chai '!L44</f>
        <v>316625</v>
      </c>
      <c r="K130" s="441">
        <f>K111*'2.Hao hut &amp; % chai '!M44</f>
        <v>316625</v>
      </c>
      <c r="L130" s="441">
        <f>L111*'2.Hao hut &amp; % chai '!N44</f>
        <v>316625</v>
      </c>
      <c r="M130" s="441">
        <f>M111*'2.Hao hut &amp; % chai '!O44</f>
        <v>316625</v>
      </c>
      <c r="N130" s="441">
        <f>N111*'2.Hao hut &amp; % chai '!P44</f>
        <v>316625</v>
      </c>
      <c r="O130" s="441">
        <f>O111*'2.Hao hut &amp; % chai '!Q44</f>
        <v>329290</v>
      </c>
      <c r="P130" s="441">
        <f>P111*'2.Hao hut &amp; % chai '!R44</f>
        <v>329290</v>
      </c>
      <c r="Q130" s="441">
        <f>Q111*'2.Hao hut &amp; % chai '!S44</f>
        <v>329290</v>
      </c>
      <c r="R130" s="440">
        <f t="shared" si="56"/>
        <v>3545095</v>
      </c>
      <c r="T130" s="441"/>
      <c r="U130" s="441"/>
      <c r="V130" s="441"/>
      <c r="W130" s="441"/>
      <c r="X130" s="441"/>
      <c r="Y130" s="441"/>
      <c r="Z130" s="441"/>
      <c r="AA130" s="441"/>
      <c r="AB130" s="441"/>
      <c r="AC130" s="441"/>
      <c r="AD130" s="441"/>
      <c r="AE130" s="441"/>
      <c r="AF130" s="440">
        <f t="shared" si="57"/>
        <v>0</v>
      </c>
    </row>
    <row r="131" spans="2:32">
      <c r="B131" s="438">
        <v>11</v>
      </c>
      <c r="C131" s="439" t="s">
        <v>577</v>
      </c>
      <c r="D131" s="439"/>
      <c r="E131" s="440"/>
      <c r="F131" s="441">
        <f>F112*(1-'2.Hao hut &amp; % chai '!H143)</f>
        <v>0</v>
      </c>
      <c r="G131" s="441">
        <f>G112*(1-'2.Hao hut &amp; % chai '!I143)</f>
        <v>0</v>
      </c>
      <c r="H131" s="441">
        <f>H112*(1-'2.Hao hut &amp; % chai '!J143)</f>
        <v>0</v>
      </c>
      <c r="I131" s="441">
        <f>I112*(1-'2.Hao hut &amp; % chai '!K143)</f>
        <v>0</v>
      </c>
      <c r="J131" s="441">
        <f>J112*(1-'2.Hao hut &amp; % chai '!L143)</f>
        <v>0</v>
      </c>
      <c r="K131" s="441">
        <f>K112*(1-'2.Hao hut &amp; % chai '!M143)</f>
        <v>0</v>
      </c>
      <c r="L131" s="441">
        <f>L112*(1-'2.Hao hut &amp; % chai '!N143)</f>
        <v>0</v>
      </c>
      <c r="M131" s="441">
        <f>M112*(1-'2.Hao hut &amp; % chai '!O143)</f>
        <v>0</v>
      </c>
      <c r="N131" s="441">
        <f>N112*(1-'2.Hao hut &amp; % chai '!P143)</f>
        <v>0</v>
      </c>
      <c r="O131" s="441">
        <f>O112*(1-'2.Hao hut &amp; % chai '!Q143)</f>
        <v>0</v>
      </c>
      <c r="P131" s="441">
        <f>P112*(1-'2.Hao hut &amp; % chai '!R143)</f>
        <v>0</v>
      </c>
      <c r="Q131" s="441">
        <f>Q112*(1-'2.Hao hut &amp; % chai '!S143)</f>
        <v>0</v>
      </c>
      <c r="R131" s="440">
        <f t="shared" si="56"/>
        <v>0</v>
      </c>
      <c r="T131" s="441"/>
      <c r="U131" s="441"/>
      <c r="V131" s="441"/>
      <c r="W131" s="441"/>
      <c r="X131" s="441"/>
      <c r="Y131" s="441"/>
      <c r="Z131" s="441"/>
      <c r="AA131" s="441"/>
      <c r="AB131" s="441"/>
      <c r="AC131" s="441"/>
      <c r="AD131" s="441"/>
      <c r="AE131" s="441"/>
      <c r="AF131" s="440">
        <f t="shared" si="57"/>
        <v>0</v>
      </c>
    </row>
    <row r="132" spans="2:32">
      <c r="B132" s="438">
        <v>12</v>
      </c>
      <c r="C132" s="439" t="s">
        <v>578</v>
      </c>
      <c r="D132" s="439"/>
      <c r="E132" s="440"/>
      <c r="F132" s="441">
        <f>F113*(1-'2.Hao hut &amp; % chai '!H144)</f>
        <v>0</v>
      </c>
      <c r="G132" s="441">
        <f>G113*(1-'2.Hao hut &amp; % chai '!I144)</f>
        <v>0</v>
      </c>
      <c r="H132" s="441">
        <f>H113*(1-'2.Hao hut &amp; % chai '!J144)</f>
        <v>0</v>
      </c>
      <c r="I132" s="441">
        <f>I113*(1-'2.Hao hut &amp; % chai '!K144)</f>
        <v>0</v>
      </c>
      <c r="J132" s="441">
        <f>J113*(1-'2.Hao hut &amp; % chai '!L144)</f>
        <v>0</v>
      </c>
      <c r="K132" s="441">
        <f>K113*(1-'2.Hao hut &amp; % chai '!M144)</f>
        <v>0</v>
      </c>
      <c r="L132" s="441">
        <f>L113*(1-'2.Hao hut &amp; % chai '!N144)</f>
        <v>0</v>
      </c>
      <c r="M132" s="441">
        <f>M113*(1-'2.Hao hut &amp; % chai '!O144)</f>
        <v>0</v>
      </c>
      <c r="N132" s="441">
        <f>N113*(1-'2.Hao hut &amp; % chai '!P144)</f>
        <v>0</v>
      </c>
      <c r="O132" s="441">
        <f>O113*(1-'2.Hao hut &amp; % chai '!Q144)</f>
        <v>0</v>
      </c>
      <c r="P132" s="441">
        <f>P113*(1-'2.Hao hut &amp; % chai '!R144)</f>
        <v>0</v>
      </c>
      <c r="Q132" s="441">
        <f>Q113*(1-'2.Hao hut &amp; % chai '!S144)</f>
        <v>0</v>
      </c>
      <c r="R132" s="440">
        <f t="shared" si="56"/>
        <v>0</v>
      </c>
      <c r="T132" s="441"/>
      <c r="U132" s="441"/>
      <c r="V132" s="441"/>
      <c r="W132" s="441"/>
      <c r="X132" s="441"/>
      <c r="Y132" s="441"/>
      <c r="Z132" s="441"/>
      <c r="AA132" s="441"/>
      <c r="AB132" s="441"/>
      <c r="AC132" s="441"/>
      <c r="AD132" s="441"/>
      <c r="AE132" s="441"/>
      <c r="AF132" s="440">
        <f t="shared" si="57"/>
        <v>0</v>
      </c>
    </row>
    <row r="133" spans="2:32">
      <c r="B133" s="438">
        <v>13</v>
      </c>
      <c r="C133" s="439" t="s">
        <v>579</v>
      </c>
      <c r="D133" s="439"/>
      <c r="E133" s="440"/>
      <c r="F133" s="441">
        <f>F114*(1-'2.Hao hut &amp; % chai '!H145)</f>
        <v>0</v>
      </c>
      <c r="G133" s="441">
        <f>G114*(1-'2.Hao hut &amp; % chai '!I145)</f>
        <v>0</v>
      </c>
      <c r="H133" s="441">
        <f>H114*(1-'2.Hao hut &amp; % chai '!J145)</f>
        <v>0</v>
      </c>
      <c r="I133" s="441">
        <f>I114*(1-'2.Hao hut &amp; % chai '!K145)</f>
        <v>0</v>
      </c>
      <c r="J133" s="441">
        <f>J114*(1-'2.Hao hut &amp; % chai '!L145)</f>
        <v>0</v>
      </c>
      <c r="K133" s="441">
        <f>K114*(1-'2.Hao hut &amp; % chai '!M145)</f>
        <v>0</v>
      </c>
      <c r="L133" s="441">
        <f>L114*(1-'2.Hao hut &amp; % chai '!N145)</f>
        <v>0</v>
      </c>
      <c r="M133" s="441">
        <f>M114*(1-'2.Hao hut &amp; % chai '!O145)</f>
        <v>0</v>
      </c>
      <c r="N133" s="441">
        <f>N114*(1-'2.Hao hut &amp; % chai '!P145)</f>
        <v>0</v>
      </c>
      <c r="O133" s="441">
        <f>O114*(1-'2.Hao hut &amp; % chai '!Q145)</f>
        <v>0</v>
      </c>
      <c r="P133" s="441">
        <f>P114*(1-'2.Hao hut &amp; % chai '!R145)</f>
        <v>0</v>
      </c>
      <c r="Q133" s="441">
        <f>Q114*(1-'2.Hao hut &amp; % chai '!S145)</f>
        <v>0</v>
      </c>
      <c r="R133" s="440">
        <f t="shared" si="56"/>
        <v>0</v>
      </c>
      <c r="T133" s="441"/>
      <c r="U133" s="441"/>
      <c r="V133" s="441"/>
      <c r="W133" s="441"/>
      <c r="X133" s="441"/>
      <c r="Y133" s="441"/>
      <c r="Z133" s="441"/>
      <c r="AA133" s="441"/>
      <c r="AB133" s="441"/>
      <c r="AC133" s="441"/>
      <c r="AD133" s="441"/>
      <c r="AE133" s="441"/>
      <c r="AF133" s="440">
        <f t="shared" si="57"/>
        <v>0</v>
      </c>
    </row>
    <row r="134" spans="2:32">
      <c r="B134" s="438">
        <v>14</v>
      </c>
      <c r="C134" s="439" t="s">
        <v>580</v>
      </c>
      <c r="D134" s="439"/>
      <c r="E134" s="440"/>
      <c r="F134" s="441">
        <f>F111*'2.Hao hut &amp; % chai '!H45</f>
        <v>13387.5</v>
      </c>
      <c r="G134" s="441">
        <f>G111*'2.Hao hut &amp; % chai '!I45</f>
        <v>10412.5</v>
      </c>
      <c r="H134" s="441">
        <f>H111*'2.Hao hut &amp; % chai '!J45</f>
        <v>14875</v>
      </c>
      <c r="I134" s="441">
        <f>I111*'2.Hao hut &amp; % chai '!K45</f>
        <v>18625</v>
      </c>
      <c r="J134" s="441">
        <f>J111*'2.Hao hut &amp; % chai '!L45</f>
        <v>18625</v>
      </c>
      <c r="K134" s="441">
        <f>K111*'2.Hao hut &amp; % chai '!M45</f>
        <v>18625</v>
      </c>
      <c r="L134" s="441">
        <f>L111*'2.Hao hut &amp; % chai '!N45</f>
        <v>18625</v>
      </c>
      <c r="M134" s="441">
        <f>M111*'2.Hao hut &amp; % chai '!O45</f>
        <v>18625</v>
      </c>
      <c r="N134" s="441">
        <f>N111*'2.Hao hut &amp; % chai '!P45</f>
        <v>18625</v>
      </c>
      <c r="O134" s="441">
        <f>O111*'2.Hao hut &amp; % chai '!Q45</f>
        <v>19370</v>
      </c>
      <c r="P134" s="441">
        <f>P111*'2.Hao hut &amp; % chai '!R45</f>
        <v>19370</v>
      </c>
      <c r="Q134" s="441">
        <f>Q111*'2.Hao hut &amp; % chai '!S45</f>
        <v>19370</v>
      </c>
      <c r="R134" s="440">
        <f t="shared" si="56"/>
        <v>208535</v>
      </c>
      <c r="T134" s="441"/>
      <c r="U134" s="441"/>
      <c r="V134" s="441"/>
      <c r="W134" s="441"/>
      <c r="X134" s="441"/>
      <c r="Y134" s="441"/>
      <c r="Z134" s="441"/>
      <c r="AA134" s="441"/>
      <c r="AB134" s="441"/>
      <c r="AC134" s="441"/>
      <c r="AD134" s="441"/>
      <c r="AE134" s="441"/>
      <c r="AF134" s="440">
        <f t="shared" si="57"/>
        <v>0</v>
      </c>
    </row>
    <row r="135" spans="2:32">
      <c r="B135" s="442">
        <v>15</v>
      </c>
      <c r="C135" s="443" t="s">
        <v>175</v>
      </c>
      <c r="D135" s="443"/>
      <c r="E135" s="444"/>
      <c r="F135" s="445">
        <f>F116*(1-'2.Hao hut &amp; % chai '!H147)</f>
        <v>0</v>
      </c>
      <c r="G135" s="445">
        <f>G116*(1-'2.Hao hut &amp; % chai '!I147)</f>
        <v>0</v>
      </c>
      <c r="H135" s="445">
        <f>H116*(1-'2.Hao hut &amp; % chai '!J147)</f>
        <v>0</v>
      </c>
      <c r="I135" s="445">
        <f>I116*(1-'2.Hao hut &amp; % chai '!K147)</f>
        <v>0</v>
      </c>
      <c r="J135" s="445">
        <f>J116*(1-'2.Hao hut &amp; % chai '!L147)</f>
        <v>0</v>
      </c>
      <c r="K135" s="445">
        <f>K116*(1-'2.Hao hut &amp; % chai '!M147)</f>
        <v>0</v>
      </c>
      <c r="L135" s="445">
        <f>L116*(1-'2.Hao hut &amp; % chai '!N147)</f>
        <v>0</v>
      </c>
      <c r="M135" s="445">
        <f>M116*(1-'2.Hao hut &amp; % chai '!O147)</f>
        <v>0</v>
      </c>
      <c r="N135" s="445">
        <f>N116*(1-'2.Hao hut &amp; % chai '!P147)</f>
        <v>0</v>
      </c>
      <c r="O135" s="445">
        <f>O116*(1-'2.Hao hut &amp; % chai '!Q147)</f>
        <v>0</v>
      </c>
      <c r="P135" s="445">
        <f>P116*(1-'2.Hao hut &amp; % chai '!R147)</f>
        <v>0</v>
      </c>
      <c r="Q135" s="445">
        <f>Q116*(1-'2.Hao hut &amp; % chai '!S147)</f>
        <v>0</v>
      </c>
      <c r="R135" s="444">
        <f t="shared" si="56"/>
        <v>0</v>
      </c>
      <c r="T135" s="445"/>
      <c r="U135" s="445"/>
      <c r="V135" s="445"/>
      <c r="W135" s="445"/>
      <c r="X135" s="445"/>
      <c r="Y135" s="445"/>
      <c r="Z135" s="445"/>
      <c r="AA135" s="445"/>
      <c r="AB135" s="445"/>
      <c r="AC135" s="445"/>
      <c r="AD135" s="445"/>
      <c r="AE135" s="445"/>
      <c r="AF135" s="444">
        <f t="shared" si="57"/>
        <v>0</v>
      </c>
    </row>
    <row r="136" spans="2:32">
      <c r="B136" s="173"/>
      <c r="C136" s="174" t="s">
        <v>665</v>
      </c>
      <c r="D136" s="174"/>
      <c r="E136" s="176">
        <f>SUM(E84:E98)</f>
        <v>0</v>
      </c>
      <c r="F136" s="176">
        <f>SUM(F121:F135)</f>
        <v>240975</v>
      </c>
      <c r="G136" s="176">
        <f t="shared" ref="G136:Q136" si="58">SUM(G121:G135)</f>
        <v>187425</v>
      </c>
      <c r="H136" s="176">
        <f t="shared" si="58"/>
        <v>267750</v>
      </c>
      <c r="I136" s="176">
        <f t="shared" si="58"/>
        <v>335250</v>
      </c>
      <c r="J136" s="176">
        <f t="shared" si="58"/>
        <v>335250</v>
      </c>
      <c r="K136" s="176">
        <f t="shared" si="58"/>
        <v>335250</v>
      </c>
      <c r="L136" s="176">
        <f t="shared" si="58"/>
        <v>335250</v>
      </c>
      <c r="M136" s="176">
        <f t="shared" si="58"/>
        <v>335250</v>
      </c>
      <c r="N136" s="176">
        <f t="shared" si="58"/>
        <v>335250</v>
      </c>
      <c r="O136" s="176">
        <f t="shared" si="58"/>
        <v>348660</v>
      </c>
      <c r="P136" s="176">
        <f t="shared" si="58"/>
        <v>348660</v>
      </c>
      <c r="Q136" s="176">
        <f t="shared" si="58"/>
        <v>348660</v>
      </c>
      <c r="R136" s="176">
        <f t="shared" si="56"/>
        <v>3753630</v>
      </c>
      <c r="T136" s="176">
        <f>SUM(T121:T135)</f>
        <v>0</v>
      </c>
      <c r="U136" s="176">
        <f t="shared" ref="U136:AE136" si="59">SUM(U121:U135)</f>
        <v>0</v>
      </c>
      <c r="V136" s="176">
        <f t="shared" si="59"/>
        <v>0</v>
      </c>
      <c r="W136" s="176">
        <f t="shared" si="59"/>
        <v>0</v>
      </c>
      <c r="X136" s="176">
        <f t="shared" si="59"/>
        <v>0</v>
      </c>
      <c r="Y136" s="176">
        <f t="shared" si="59"/>
        <v>0</v>
      </c>
      <c r="Z136" s="176">
        <f t="shared" si="59"/>
        <v>0</v>
      </c>
      <c r="AA136" s="176">
        <f t="shared" si="59"/>
        <v>0</v>
      </c>
      <c r="AB136" s="176">
        <f t="shared" si="59"/>
        <v>0</v>
      </c>
      <c r="AC136" s="176">
        <f t="shared" si="59"/>
        <v>0</v>
      </c>
      <c r="AD136" s="176">
        <f t="shared" si="59"/>
        <v>0</v>
      </c>
      <c r="AE136" s="176">
        <f t="shared" si="59"/>
        <v>0</v>
      </c>
      <c r="AF136" s="176">
        <f t="shared" si="57"/>
        <v>0</v>
      </c>
    </row>
    <row r="137" spans="2:32">
      <c r="F137" s="11">
        <f>F136/1000</f>
        <v>240.97499999999999</v>
      </c>
      <c r="G137" s="11">
        <f t="shared" ref="G137:Q137" si="60">G136/1000</f>
        <v>187.42500000000001</v>
      </c>
      <c r="H137" s="11">
        <f t="shared" si="60"/>
        <v>267.75</v>
      </c>
      <c r="I137" s="11">
        <f t="shared" si="60"/>
        <v>335.25</v>
      </c>
      <c r="J137" s="11">
        <f t="shared" si="60"/>
        <v>335.25</v>
      </c>
      <c r="K137" s="11">
        <f t="shared" si="60"/>
        <v>335.25</v>
      </c>
      <c r="L137" s="11">
        <f t="shared" si="60"/>
        <v>335.25</v>
      </c>
      <c r="M137" s="11">
        <f t="shared" si="60"/>
        <v>335.25</v>
      </c>
      <c r="N137" s="11">
        <f t="shared" si="60"/>
        <v>335.25</v>
      </c>
      <c r="O137" s="11">
        <f t="shared" si="60"/>
        <v>348.66</v>
      </c>
      <c r="P137" s="11">
        <f t="shared" si="60"/>
        <v>348.66</v>
      </c>
      <c r="Q137" s="11">
        <f t="shared" si="60"/>
        <v>348.66</v>
      </c>
    </row>
    <row r="138" spans="2:32" ht="23.45" customHeight="1">
      <c r="B138" s="223" t="s">
        <v>2201</v>
      </c>
    </row>
    <row r="139" spans="2:32" ht="25.5" customHeight="1">
      <c r="B139" s="197" t="s">
        <v>36</v>
      </c>
      <c r="C139" s="197" t="s">
        <v>524</v>
      </c>
      <c r="D139" s="197" t="s">
        <v>257</v>
      </c>
      <c r="E139" s="124" t="s">
        <v>148</v>
      </c>
      <c r="F139" s="124" t="s">
        <v>149</v>
      </c>
      <c r="G139" s="124" t="s">
        <v>150</v>
      </c>
      <c r="H139" s="124" t="s">
        <v>151</v>
      </c>
      <c r="I139" s="124" t="s">
        <v>152</v>
      </c>
      <c r="J139" s="124" t="s">
        <v>153</v>
      </c>
      <c r="K139" s="124" t="s">
        <v>154</v>
      </c>
      <c r="L139" s="124" t="s">
        <v>155</v>
      </c>
      <c r="M139" s="124" t="s">
        <v>156</v>
      </c>
      <c r="N139" s="124" t="s">
        <v>157</v>
      </c>
      <c r="O139" s="124" t="s">
        <v>158</v>
      </c>
      <c r="P139" s="124" t="s">
        <v>159</v>
      </c>
      <c r="Q139" s="124" t="s">
        <v>160</v>
      </c>
      <c r="R139" s="124" t="s">
        <v>2150</v>
      </c>
      <c r="T139" s="749" t="s">
        <v>149</v>
      </c>
      <c r="U139" s="749" t="s">
        <v>150</v>
      </c>
      <c r="V139" s="749" t="s">
        <v>151</v>
      </c>
      <c r="W139" s="749" t="s">
        <v>152</v>
      </c>
      <c r="X139" s="749" t="s">
        <v>153</v>
      </c>
      <c r="Y139" s="749" t="s">
        <v>154</v>
      </c>
      <c r="Z139" s="749" t="s">
        <v>155</v>
      </c>
      <c r="AA139" s="749" t="s">
        <v>156</v>
      </c>
      <c r="AB139" s="749" t="s">
        <v>157</v>
      </c>
      <c r="AC139" s="749" t="s">
        <v>158</v>
      </c>
      <c r="AD139" s="749" t="s">
        <v>159</v>
      </c>
      <c r="AE139" s="749" t="s">
        <v>160</v>
      </c>
      <c r="AF139" s="749" t="s">
        <v>148</v>
      </c>
    </row>
    <row r="140" spans="2:32">
      <c r="B140" s="434">
        <v>1</v>
      </c>
      <c r="C140" s="435" t="s">
        <v>567</v>
      </c>
      <c r="D140" s="435"/>
      <c r="E140" s="436"/>
      <c r="F140" s="437">
        <f>F102*'2.Hao hut &amp; % chai '!H29</f>
        <v>0</v>
      </c>
      <c r="G140" s="437">
        <f>G102*'2.Hao hut &amp; % chai '!I29</f>
        <v>0</v>
      </c>
      <c r="H140" s="437">
        <f>H102*'2.Hao hut &amp; % chai '!J29</f>
        <v>0</v>
      </c>
      <c r="I140" s="437">
        <f>I102*'2.Hao hut &amp; % chai '!K29</f>
        <v>0</v>
      </c>
      <c r="J140" s="437">
        <f>J102*'2.Hao hut &amp; % chai '!L29</f>
        <v>0</v>
      </c>
      <c r="K140" s="437">
        <f>K102*'2.Hao hut &amp; % chai '!M29</f>
        <v>0</v>
      </c>
      <c r="L140" s="437">
        <f>L102*'2.Hao hut &amp; % chai '!N29</f>
        <v>0</v>
      </c>
      <c r="M140" s="437">
        <f>M102*'2.Hao hut &amp; % chai '!O29</f>
        <v>0</v>
      </c>
      <c r="N140" s="437">
        <f>N102*'2.Hao hut &amp; % chai '!P29</f>
        <v>0</v>
      </c>
      <c r="O140" s="437">
        <f>O102*'2.Hao hut &amp; % chai '!Q29</f>
        <v>597012</v>
      </c>
      <c r="P140" s="437">
        <f>P102*'2.Hao hut &amp; % chai '!R29</f>
        <v>597012</v>
      </c>
      <c r="Q140" s="437">
        <f>Q102*'2.Hao hut &amp; % chai '!S29</f>
        <v>597012</v>
      </c>
      <c r="R140" s="436">
        <f t="shared" ref="R140:R155" si="61">SUM(F140:Q140)</f>
        <v>1791036</v>
      </c>
      <c r="T140" s="437"/>
      <c r="U140" s="437"/>
      <c r="V140" s="437"/>
      <c r="W140" s="437"/>
      <c r="X140" s="437"/>
      <c r="Y140" s="437"/>
      <c r="Z140" s="437"/>
      <c r="AA140" s="437"/>
      <c r="AB140" s="437"/>
      <c r="AC140" s="437"/>
      <c r="AD140" s="437"/>
      <c r="AE140" s="437"/>
      <c r="AF140" s="436">
        <f t="shared" ref="AF140:AF155" si="62">SUM(T140:AE140)</f>
        <v>0</v>
      </c>
    </row>
    <row r="141" spans="2:32">
      <c r="B141" s="438">
        <v>2</v>
      </c>
      <c r="C141" s="439" t="s">
        <v>568</v>
      </c>
      <c r="D141" s="439"/>
      <c r="E141" s="440"/>
      <c r="F141" s="441">
        <f>F122*(1-'2.Hao hut &amp; % chai '!H153)</f>
        <v>0</v>
      </c>
      <c r="G141" s="441">
        <f>G122*(1-'2.Hao hut &amp; % chai '!I153)</f>
        <v>0</v>
      </c>
      <c r="H141" s="441">
        <f>H122*(1-'2.Hao hut &amp; % chai '!J153)</f>
        <v>0</v>
      </c>
      <c r="I141" s="441">
        <f>I122*(1-'2.Hao hut &amp; % chai '!K153)</f>
        <v>0</v>
      </c>
      <c r="J141" s="441">
        <f>J122*(1-'2.Hao hut &amp; % chai '!L153)</f>
        <v>0</v>
      </c>
      <c r="K141" s="441">
        <f>K122*(1-'2.Hao hut &amp; % chai '!M153)</f>
        <v>0</v>
      </c>
      <c r="L141" s="441">
        <f>L122*(1-'2.Hao hut &amp; % chai '!N153)</f>
        <v>0</v>
      </c>
      <c r="M141" s="441">
        <f>M122*(1-'2.Hao hut &amp; % chai '!O153)</f>
        <v>0</v>
      </c>
      <c r="N141" s="441">
        <f>N122*(1-'2.Hao hut &amp; % chai '!P153)</f>
        <v>0</v>
      </c>
      <c r="O141" s="441">
        <f>O122*(1-'2.Hao hut &amp; % chai '!Q153)</f>
        <v>0</v>
      </c>
      <c r="P141" s="441">
        <f>P122*(1-'2.Hao hut &amp; % chai '!R153)</f>
        <v>0</v>
      </c>
      <c r="Q141" s="441">
        <f>Q122*(1-'2.Hao hut &amp; % chai '!S153)</f>
        <v>0</v>
      </c>
      <c r="R141" s="440">
        <f t="shared" si="61"/>
        <v>0</v>
      </c>
      <c r="T141" s="441"/>
      <c r="U141" s="441"/>
      <c r="V141" s="441"/>
      <c r="W141" s="441"/>
      <c r="X141" s="441"/>
      <c r="Y141" s="441"/>
      <c r="Z141" s="441"/>
      <c r="AA141" s="441"/>
      <c r="AB141" s="441"/>
      <c r="AC141" s="441"/>
      <c r="AD141" s="441"/>
      <c r="AE141" s="441"/>
      <c r="AF141" s="440">
        <f t="shared" si="62"/>
        <v>0</v>
      </c>
    </row>
    <row r="142" spans="2:32">
      <c r="B142" s="438">
        <v>3</v>
      </c>
      <c r="C142" s="439" t="s">
        <v>569</v>
      </c>
      <c r="D142" s="439"/>
      <c r="E142" s="440"/>
      <c r="F142" s="441">
        <f>F123*(1-'2.Hao hut &amp; % chai '!H154)</f>
        <v>0</v>
      </c>
      <c r="G142" s="441">
        <f>G123*(1-'2.Hao hut &amp; % chai '!I154)</f>
        <v>0</v>
      </c>
      <c r="H142" s="441">
        <f>H123*(1-'2.Hao hut &amp; % chai '!J154)</f>
        <v>0</v>
      </c>
      <c r="I142" s="441">
        <f>I123*(1-'2.Hao hut &amp; % chai '!K154)</f>
        <v>0</v>
      </c>
      <c r="J142" s="441">
        <f>J123*(1-'2.Hao hut &amp; % chai '!L154)</f>
        <v>0</v>
      </c>
      <c r="K142" s="441">
        <f>K123*(1-'2.Hao hut &amp; % chai '!M154)</f>
        <v>0</v>
      </c>
      <c r="L142" s="441">
        <f>L123*(1-'2.Hao hut &amp; % chai '!N154)</f>
        <v>0</v>
      </c>
      <c r="M142" s="441">
        <f>M123*(1-'2.Hao hut &amp; % chai '!O154)</f>
        <v>0</v>
      </c>
      <c r="N142" s="441">
        <f>N123*(1-'2.Hao hut &amp; % chai '!P154)</f>
        <v>0</v>
      </c>
      <c r="O142" s="441">
        <f>O123*(1-'2.Hao hut &amp; % chai '!Q154)</f>
        <v>0</v>
      </c>
      <c r="P142" s="441">
        <f>P123*(1-'2.Hao hut &amp; % chai '!R154)</f>
        <v>0</v>
      </c>
      <c r="Q142" s="441">
        <f>Q123*(1-'2.Hao hut &amp; % chai '!S154)</f>
        <v>0</v>
      </c>
      <c r="R142" s="440">
        <f t="shared" si="61"/>
        <v>0</v>
      </c>
      <c r="T142" s="441"/>
      <c r="U142" s="441"/>
      <c r="V142" s="441"/>
      <c r="W142" s="441"/>
      <c r="X142" s="441"/>
      <c r="Y142" s="441"/>
      <c r="Z142" s="441"/>
      <c r="AA142" s="441"/>
      <c r="AB142" s="441"/>
      <c r="AC142" s="441"/>
      <c r="AD142" s="441"/>
      <c r="AE142" s="441"/>
      <c r="AF142" s="440">
        <f t="shared" si="62"/>
        <v>0</v>
      </c>
    </row>
    <row r="143" spans="2:32">
      <c r="B143" s="438">
        <v>4</v>
      </c>
      <c r="C143" s="439" t="s">
        <v>570</v>
      </c>
      <c r="D143" s="439"/>
      <c r="E143" s="440"/>
      <c r="F143" s="441">
        <f>F124*(1-'2.Hao hut &amp; % chai '!H155)</f>
        <v>0</v>
      </c>
      <c r="G143" s="441">
        <f>G124*(1-'2.Hao hut &amp; % chai '!I155)</f>
        <v>0</v>
      </c>
      <c r="H143" s="441">
        <f>H124*(1-'2.Hao hut &amp; % chai '!J155)</f>
        <v>0</v>
      </c>
      <c r="I143" s="441">
        <f>I124*(1-'2.Hao hut &amp; % chai '!K155)</f>
        <v>0</v>
      </c>
      <c r="J143" s="441">
        <f>J124*(1-'2.Hao hut &amp; % chai '!L155)</f>
        <v>0</v>
      </c>
      <c r="K143" s="441">
        <f>K124*(1-'2.Hao hut &amp; % chai '!M155)</f>
        <v>0</v>
      </c>
      <c r="L143" s="441">
        <f>L124*(1-'2.Hao hut &amp; % chai '!N155)</f>
        <v>0</v>
      </c>
      <c r="M143" s="441">
        <f>M124*(1-'2.Hao hut &amp; % chai '!O155)</f>
        <v>0</v>
      </c>
      <c r="N143" s="441">
        <f>N124*(1-'2.Hao hut &amp; % chai '!P155)</f>
        <v>0</v>
      </c>
      <c r="O143" s="441">
        <f>O124*(1-'2.Hao hut &amp; % chai '!Q155)</f>
        <v>0</v>
      </c>
      <c r="P143" s="441">
        <f>P124*(1-'2.Hao hut &amp; % chai '!R155)</f>
        <v>0</v>
      </c>
      <c r="Q143" s="441">
        <f>Q124*(1-'2.Hao hut &amp; % chai '!S155)</f>
        <v>0</v>
      </c>
      <c r="R143" s="440">
        <f t="shared" si="61"/>
        <v>0</v>
      </c>
      <c r="T143" s="441"/>
      <c r="U143" s="441"/>
      <c r="V143" s="441"/>
      <c r="W143" s="441"/>
      <c r="X143" s="441"/>
      <c r="Y143" s="441"/>
      <c r="Z143" s="441"/>
      <c r="AA143" s="441"/>
      <c r="AB143" s="441"/>
      <c r="AC143" s="441"/>
      <c r="AD143" s="441"/>
      <c r="AE143" s="441"/>
      <c r="AF143" s="440">
        <f t="shared" si="62"/>
        <v>0</v>
      </c>
    </row>
    <row r="144" spans="2:32">
      <c r="B144" s="438">
        <v>5</v>
      </c>
      <c r="C144" s="439" t="s">
        <v>571</v>
      </c>
      <c r="D144" s="439"/>
      <c r="E144" s="440"/>
      <c r="F144" s="441">
        <f>F125*(1-'2.Hao hut &amp; % chai '!H156)</f>
        <v>0</v>
      </c>
      <c r="G144" s="441">
        <f>G125*(1-'2.Hao hut &amp; % chai '!I156)</f>
        <v>0</v>
      </c>
      <c r="H144" s="441">
        <f>H125*(1-'2.Hao hut &amp; % chai '!J156)</f>
        <v>0</v>
      </c>
      <c r="I144" s="441">
        <f>I125*(1-'2.Hao hut &amp; % chai '!K156)</f>
        <v>0</v>
      </c>
      <c r="J144" s="441">
        <f>J125*(1-'2.Hao hut &amp; % chai '!L156)</f>
        <v>0</v>
      </c>
      <c r="K144" s="441">
        <f>K125*(1-'2.Hao hut &amp; % chai '!M156)</f>
        <v>0</v>
      </c>
      <c r="L144" s="441">
        <f>L125*(1-'2.Hao hut &amp; % chai '!N156)</f>
        <v>0</v>
      </c>
      <c r="M144" s="441">
        <f>M125*(1-'2.Hao hut &amp; % chai '!O156)</f>
        <v>0</v>
      </c>
      <c r="N144" s="441">
        <f>N125*(1-'2.Hao hut &amp; % chai '!P156)</f>
        <v>0</v>
      </c>
      <c r="O144" s="441">
        <f>O125*(1-'2.Hao hut &amp; % chai '!Q156)</f>
        <v>0</v>
      </c>
      <c r="P144" s="441">
        <f>P125*(1-'2.Hao hut &amp; % chai '!R156)</f>
        <v>0</v>
      </c>
      <c r="Q144" s="441">
        <f>Q125*(1-'2.Hao hut &amp; % chai '!S156)</f>
        <v>0</v>
      </c>
      <c r="R144" s="440">
        <f t="shared" si="61"/>
        <v>0</v>
      </c>
      <c r="T144" s="441"/>
      <c r="U144" s="441"/>
      <c r="V144" s="441"/>
      <c r="W144" s="441"/>
      <c r="X144" s="441"/>
      <c r="Y144" s="441"/>
      <c r="Z144" s="441"/>
      <c r="AA144" s="441"/>
      <c r="AB144" s="441"/>
      <c r="AC144" s="441"/>
      <c r="AD144" s="441"/>
      <c r="AE144" s="441"/>
      <c r="AF144" s="440">
        <f t="shared" si="62"/>
        <v>0</v>
      </c>
    </row>
    <row r="145" spans="2:32">
      <c r="B145" s="438">
        <v>6</v>
      </c>
      <c r="C145" s="439" t="s">
        <v>572</v>
      </c>
      <c r="D145" s="439"/>
      <c r="E145" s="440"/>
      <c r="F145" s="441">
        <f>F126*(1-'2.Hao hut &amp; % chai '!H157)</f>
        <v>0</v>
      </c>
      <c r="G145" s="441">
        <f>G126*(1-'2.Hao hut &amp; % chai '!I157)</f>
        <v>0</v>
      </c>
      <c r="H145" s="441">
        <f>H126*(1-'2.Hao hut &amp; % chai '!J157)</f>
        <v>0</v>
      </c>
      <c r="I145" s="441">
        <f>I126*(1-'2.Hao hut &amp; % chai '!K157)</f>
        <v>0</v>
      </c>
      <c r="J145" s="441">
        <f>J126*(1-'2.Hao hut &amp; % chai '!L157)</f>
        <v>0</v>
      </c>
      <c r="K145" s="441">
        <f>K126*(1-'2.Hao hut &amp; % chai '!M157)</f>
        <v>0</v>
      </c>
      <c r="L145" s="441">
        <f>L126*(1-'2.Hao hut &amp; % chai '!N157)</f>
        <v>0</v>
      </c>
      <c r="M145" s="441">
        <f>M126*(1-'2.Hao hut &amp; % chai '!O157)</f>
        <v>0</v>
      </c>
      <c r="N145" s="441">
        <f>N126*(1-'2.Hao hut &amp; % chai '!P157)</f>
        <v>0</v>
      </c>
      <c r="O145" s="441">
        <f>O126*(1-'2.Hao hut &amp; % chai '!Q157)</f>
        <v>0</v>
      </c>
      <c r="P145" s="441">
        <f>P126*(1-'2.Hao hut &amp; % chai '!R157)</f>
        <v>0</v>
      </c>
      <c r="Q145" s="441">
        <f>Q126*(1-'2.Hao hut &amp; % chai '!S157)</f>
        <v>0</v>
      </c>
      <c r="R145" s="440">
        <f t="shared" si="61"/>
        <v>0</v>
      </c>
      <c r="T145" s="441"/>
      <c r="U145" s="441"/>
      <c r="V145" s="441"/>
      <c r="W145" s="441"/>
      <c r="X145" s="441"/>
      <c r="Y145" s="441"/>
      <c r="Z145" s="441"/>
      <c r="AA145" s="441"/>
      <c r="AB145" s="441"/>
      <c r="AC145" s="441"/>
      <c r="AD145" s="441"/>
      <c r="AE145" s="441"/>
      <c r="AF145" s="440">
        <f t="shared" si="62"/>
        <v>0</v>
      </c>
    </row>
    <row r="146" spans="2:32">
      <c r="B146" s="438">
        <v>7</v>
      </c>
      <c r="C146" s="439" t="s">
        <v>573</v>
      </c>
      <c r="D146" s="439"/>
      <c r="E146" s="440"/>
      <c r="F146" s="441">
        <f>F127*(1-'2.Hao hut &amp; % chai '!H158)</f>
        <v>0</v>
      </c>
      <c r="G146" s="441">
        <f>G127*(1-'2.Hao hut &amp; % chai '!I158)</f>
        <v>0</v>
      </c>
      <c r="H146" s="441">
        <f>H127*(1-'2.Hao hut &amp; % chai '!J158)</f>
        <v>0</v>
      </c>
      <c r="I146" s="441">
        <f>I127*(1-'2.Hao hut &amp; % chai '!K158)</f>
        <v>0</v>
      </c>
      <c r="J146" s="441">
        <f>J127*(1-'2.Hao hut &amp; % chai '!L158)</f>
        <v>0</v>
      </c>
      <c r="K146" s="441">
        <f>K127*(1-'2.Hao hut &amp; % chai '!M158)</f>
        <v>0</v>
      </c>
      <c r="L146" s="441">
        <f>L127*(1-'2.Hao hut &amp; % chai '!N158)</f>
        <v>0</v>
      </c>
      <c r="M146" s="441">
        <f>M127*(1-'2.Hao hut &amp; % chai '!O158)</f>
        <v>0</v>
      </c>
      <c r="N146" s="441">
        <f>N127*(1-'2.Hao hut &amp; % chai '!P158)</f>
        <v>0</v>
      </c>
      <c r="O146" s="441">
        <f>O127*(1-'2.Hao hut &amp; % chai '!Q158)</f>
        <v>0</v>
      </c>
      <c r="P146" s="441">
        <f>P127*(1-'2.Hao hut &amp; % chai '!R158)</f>
        <v>0</v>
      </c>
      <c r="Q146" s="441">
        <f>Q127*(1-'2.Hao hut &amp; % chai '!S158)</f>
        <v>0</v>
      </c>
      <c r="R146" s="440">
        <f t="shared" si="61"/>
        <v>0</v>
      </c>
      <c r="T146" s="441"/>
      <c r="U146" s="441"/>
      <c r="V146" s="441"/>
      <c r="W146" s="441"/>
      <c r="X146" s="441"/>
      <c r="Y146" s="441"/>
      <c r="Z146" s="441"/>
      <c r="AA146" s="441"/>
      <c r="AB146" s="441"/>
      <c r="AC146" s="441"/>
      <c r="AD146" s="441"/>
      <c r="AE146" s="441"/>
      <c r="AF146" s="440">
        <f t="shared" si="62"/>
        <v>0</v>
      </c>
    </row>
    <row r="147" spans="2:32">
      <c r="B147" s="438">
        <v>8</v>
      </c>
      <c r="C147" s="439" t="s">
        <v>574</v>
      </c>
      <c r="D147" s="439"/>
      <c r="E147" s="440"/>
      <c r="F147" s="441">
        <f>F128*(1-'2.Hao hut &amp; % chai '!H159)</f>
        <v>0</v>
      </c>
      <c r="G147" s="441">
        <f>G128*(1-'2.Hao hut &amp; % chai '!I159)</f>
        <v>0</v>
      </c>
      <c r="H147" s="441">
        <f>H128*(1-'2.Hao hut &amp; % chai '!J159)</f>
        <v>0</v>
      </c>
      <c r="I147" s="441">
        <f>I128*(1-'2.Hao hut &amp; % chai '!K159)</f>
        <v>0</v>
      </c>
      <c r="J147" s="441">
        <f>J128*(1-'2.Hao hut &amp; % chai '!L159)</f>
        <v>0</v>
      </c>
      <c r="K147" s="441">
        <f>K128*(1-'2.Hao hut &amp; % chai '!M159)</f>
        <v>0</v>
      </c>
      <c r="L147" s="441">
        <f>L128*(1-'2.Hao hut &amp; % chai '!N159)</f>
        <v>0</v>
      </c>
      <c r="M147" s="441">
        <f>M128*(1-'2.Hao hut &amp; % chai '!O159)</f>
        <v>0</v>
      </c>
      <c r="N147" s="441">
        <f>N128*(1-'2.Hao hut &amp; % chai '!P159)</f>
        <v>0</v>
      </c>
      <c r="O147" s="441">
        <f>O128*(1-'2.Hao hut &amp; % chai '!Q159)</f>
        <v>0</v>
      </c>
      <c r="P147" s="441">
        <f>P128*(1-'2.Hao hut &amp; % chai '!R159)</f>
        <v>0</v>
      </c>
      <c r="Q147" s="441">
        <f>Q128*(1-'2.Hao hut &amp; % chai '!S159)</f>
        <v>0</v>
      </c>
      <c r="R147" s="440">
        <f t="shared" si="61"/>
        <v>0</v>
      </c>
      <c r="T147" s="441"/>
      <c r="U147" s="441"/>
      <c r="V147" s="441"/>
      <c r="W147" s="441"/>
      <c r="X147" s="441"/>
      <c r="Y147" s="441"/>
      <c r="Z147" s="441"/>
      <c r="AA147" s="441"/>
      <c r="AB147" s="441"/>
      <c r="AC147" s="441"/>
      <c r="AD147" s="441"/>
      <c r="AE147" s="441"/>
      <c r="AF147" s="440">
        <f t="shared" si="62"/>
        <v>0</v>
      </c>
    </row>
    <row r="148" spans="2:32">
      <c r="B148" s="438">
        <v>9</v>
      </c>
      <c r="C148" s="439" t="s">
        <v>575</v>
      </c>
      <c r="D148" s="439"/>
      <c r="E148" s="440"/>
      <c r="F148" s="441">
        <f>F129*(1-'2.Hao hut &amp; % chai '!H160)</f>
        <v>0</v>
      </c>
      <c r="G148" s="441">
        <f>G129*(1-'2.Hao hut &amp; % chai '!I160)</f>
        <v>0</v>
      </c>
      <c r="H148" s="441">
        <f>H129*(1-'2.Hao hut &amp; % chai '!J160)</f>
        <v>0</v>
      </c>
      <c r="I148" s="441">
        <f>I129*(1-'2.Hao hut &amp; % chai '!K160)</f>
        <v>0</v>
      </c>
      <c r="J148" s="441">
        <f>J129*(1-'2.Hao hut &amp; % chai '!L160)</f>
        <v>0</v>
      </c>
      <c r="K148" s="441">
        <f>K129*(1-'2.Hao hut &amp; % chai '!M160)</f>
        <v>0</v>
      </c>
      <c r="L148" s="441">
        <f>L129*(1-'2.Hao hut &amp; % chai '!N160)</f>
        <v>0</v>
      </c>
      <c r="M148" s="441">
        <f>M129*(1-'2.Hao hut &amp; % chai '!O160)</f>
        <v>0</v>
      </c>
      <c r="N148" s="441">
        <f>N129*(1-'2.Hao hut &amp; % chai '!P160)</f>
        <v>0</v>
      </c>
      <c r="O148" s="441">
        <f>O129*(1-'2.Hao hut &amp; % chai '!Q160)</f>
        <v>0</v>
      </c>
      <c r="P148" s="441">
        <f>P129*(1-'2.Hao hut &amp; % chai '!R160)</f>
        <v>0</v>
      </c>
      <c r="Q148" s="441">
        <f>Q129*(1-'2.Hao hut &amp; % chai '!S160)</f>
        <v>0</v>
      </c>
      <c r="R148" s="440">
        <f t="shared" si="61"/>
        <v>0</v>
      </c>
      <c r="T148" s="441"/>
      <c r="U148" s="441"/>
      <c r="V148" s="441"/>
      <c r="W148" s="441"/>
      <c r="X148" s="441"/>
      <c r="Y148" s="441"/>
      <c r="Z148" s="441"/>
      <c r="AA148" s="441"/>
      <c r="AB148" s="441"/>
      <c r="AC148" s="441"/>
      <c r="AD148" s="441"/>
      <c r="AE148" s="441"/>
      <c r="AF148" s="440">
        <f t="shared" si="62"/>
        <v>0</v>
      </c>
    </row>
    <row r="149" spans="2:32">
      <c r="B149" s="438">
        <v>10</v>
      </c>
      <c r="C149" s="439" t="s">
        <v>576</v>
      </c>
      <c r="D149" s="439"/>
      <c r="E149" s="440"/>
      <c r="F149" s="441"/>
      <c r="G149" s="441"/>
      <c r="H149" s="441"/>
      <c r="I149" s="441"/>
      <c r="J149" s="441"/>
      <c r="K149" s="441"/>
      <c r="L149" s="441"/>
      <c r="M149" s="441"/>
      <c r="N149" s="441"/>
      <c r="O149" s="441"/>
      <c r="P149" s="441"/>
      <c r="Q149" s="441"/>
      <c r="R149" s="440">
        <f t="shared" si="61"/>
        <v>0</v>
      </c>
      <c r="T149" s="441"/>
      <c r="U149" s="441"/>
      <c r="V149" s="441"/>
      <c r="W149" s="441"/>
      <c r="X149" s="441"/>
      <c r="Y149" s="441"/>
      <c r="Z149" s="441"/>
      <c r="AA149" s="441"/>
      <c r="AB149" s="441"/>
      <c r="AC149" s="441"/>
      <c r="AD149" s="441"/>
      <c r="AE149" s="441"/>
      <c r="AF149" s="440">
        <f t="shared" si="62"/>
        <v>0</v>
      </c>
    </row>
    <row r="150" spans="2:32">
      <c r="B150" s="438">
        <v>11</v>
      </c>
      <c r="C150" s="439" t="s">
        <v>577</v>
      </c>
      <c r="D150" s="439"/>
      <c r="E150" s="440"/>
      <c r="F150" s="441">
        <f>F131*(1-'2.Hao hut &amp; % chai '!H162)</f>
        <v>0</v>
      </c>
      <c r="G150" s="441">
        <f>G131*(1-'2.Hao hut &amp; % chai '!I162)</f>
        <v>0</v>
      </c>
      <c r="H150" s="441">
        <f>H131*(1-'2.Hao hut &amp; % chai '!J162)</f>
        <v>0</v>
      </c>
      <c r="I150" s="441">
        <f>I131*(1-'2.Hao hut &amp; % chai '!K162)</f>
        <v>0</v>
      </c>
      <c r="J150" s="441">
        <f>J131*(1-'2.Hao hut &amp; % chai '!L162)</f>
        <v>0</v>
      </c>
      <c r="K150" s="441">
        <f>K131*(1-'2.Hao hut &amp; % chai '!M162)</f>
        <v>0</v>
      </c>
      <c r="L150" s="441">
        <f>L131*(1-'2.Hao hut &amp; % chai '!N162)</f>
        <v>0</v>
      </c>
      <c r="M150" s="441">
        <f>M131*(1-'2.Hao hut &amp; % chai '!O162)</f>
        <v>0</v>
      </c>
      <c r="N150" s="441">
        <f>N131*(1-'2.Hao hut &amp; % chai '!P162)</f>
        <v>0</v>
      </c>
      <c r="O150" s="441">
        <f>O131*(1-'2.Hao hut &amp; % chai '!Q162)</f>
        <v>0</v>
      </c>
      <c r="P150" s="441">
        <f>P131*(1-'2.Hao hut &amp; % chai '!R162)</f>
        <v>0</v>
      </c>
      <c r="Q150" s="441">
        <f>Q131*(1-'2.Hao hut &amp; % chai '!S162)</f>
        <v>0</v>
      </c>
      <c r="R150" s="440">
        <f t="shared" si="61"/>
        <v>0</v>
      </c>
      <c r="T150" s="441"/>
      <c r="U150" s="441"/>
      <c r="V150" s="441"/>
      <c r="W150" s="441"/>
      <c r="X150" s="441"/>
      <c r="Y150" s="441"/>
      <c r="Z150" s="441"/>
      <c r="AA150" s="441"/>
      <c r="AB150" s="441"/>
      <c r="AC150" s="441"/>
      <c r="AD150" s="441"/>
      <c r="AE150" s="441"/>
      <c r="AF150" s="440">
        <f t="shared" si="62"/>
        <v>0</v>
      </c>
    </row>
    <row r="151" spans="2:32">
      <c r="B151" s="438">
        <v>12</v>
      </c>
      <c r="C151" s="439" t="s">
        <v>578</v>
      </c>
      <c r="D151" s="439"/>
      <c r="E151" s="440"/>
      <c r="F151" s="441">
        <f>F132*(1-'2.Hao hut &amp; % chai '!H163)</f>
        <v>0</v>
      </c>
      <c r="G151" s="441">
        <f>G132*(1-'2.Hao hut &amp; % chai '!I163)</f>
        <v>0</v>
      </c>
      <c r="H151" s="441">
        <f>H132*(1-'2.Hao hut &amp; % chai '!J163)</f>
        <v>0</v>
      </c>
      <c r="I151" s="441">
        <f>I132*(1-'2.Hao hut &amp; % chai '!K163)</f>
        <v>0</v>
      </c>
      <c r="J151" s="441">
        <f>J132*(1-'2.Hao hut &amp; % chai '!L163)</f>
        <v>0</v>
      </c>
      <c r="K151" s="441">
        <f>K132*(1-'2.Hao hut &amp; % chai '!M163)</f>
        <v>0</v>
      </c>
      <c r="L151" s="441">
        <f>L132*(1-'2.Hao hut &amp; % chai '!N163)</f>
        <v>0</v>
      </c>
      <c r="M151" s="441">
        <f>M132*(1-'2.Hao hut &amp; % chai '!O163)</f>
        <v>0</v>
      </c>
      <c r="N151" s="441">
        <f>N132*(1-'2.Hao hut &amp; % chai '!P163)</f>
        <v>0</v>
      </c>
      <c r="O151" s="441">
        <f>O132*(1-'2.Hao hut &amp; % chai '!Q163)</f>
        <v>0</v>
      </c>
      <c r="P151" s="441">
        <f>P132*(1-'2.Hao hut &amp; % chai '!R163)</f>
        <v>0</v>
      </c>
      <c r="Q151" s="441">
        <f>Q132*(1-'2.Hao hut &amp; % chai '!S163)</f>
        <v>0</v>
      </c>
      <c r="R151" s="440">
        <f t="shared" si="61"/>
        <v>0</v>
      </c>
      <c r="T151" s="441"/>
      <c r="U151" s="441"/>
      <c r="V151" s="441"/>
      <c r="W151" s="441"/>
      <c r="X151" s="441"/>
      <c r="Y151" s="441"/>
      <c r="Z151" s="441"/>
      <c r="AA151" s="441"/>
      <c r="AB151" s="441"/>
      <c r="AC151" s="441"/>
      <c r="AD151" s="441"/>
      <c r="AE151" s="441"/>
      <c r="AF151" s="440">
        <f t="shared" si="62"/>
        <v>0</v>
      </c>
    </row>
    <row r="152" spans="2:32">
      <c r="B152" s="438">
        <v>13</v>
      </c>
      <c r="C152" s="439" t="s">
        <v>579</v>
      </c>
      <c r="D152" s="439"/>
      <c r="E152" s="440"/>
      <c r="F152" s="441">
        <f>F133*(1-'2.Hao hut &amp; % chai '!H164)</f>
        <v>0</v>
      </c>
      <c r="G152" s="441">
        <f>G133*(1-'2.Hao hut &amp; % chai '!I164)</f>
        <v>0</v>
      </c>
      <c r="H152" s="441">
        <f>H133*(1-'2.Hao hut &amp; % chai '!J164)</f>
        <v>0</v>
      </c>
      <c r="I152" s="441">
        <f>I133*(1-'2.Hao hut &amp; % chai '!K164)</f>
        <v>0</v>
      </c>
      <c r="J152" s="441">
        <f>J133*(1-'2.Hao hut &amp; % chai '!L164)</f>
        <v>0</v>
      </c>
      <c r="K152" s="441">
        <f>K133*(1-'2.Hao hut &amp; % chai '!M164)</f>
        <v>0</v>
      </c>
      <c r="L152" s="441">
        <f>L133*(1-'2.Hao hut &amp; % chai '!N164)</f>
        <v>0</v>
      </c>
      <c r="M152" s="441">
        <f>M133*(1-'2.Hao hut &amp; % chai '!O164)</f>
        <v>0</v>
      </c>
      <c r="N152" s="441">
        <f>N133*(1-'2.Hao hut &amp; % chai '!P164)</f>
        <v>0</v>
      </c>
      <c r="O152" s="441">
        <f>O133*(1-'2.Hao hut &amp; % chai '!Q164)</f>
        <v>0</v>
      </c>
      <c r="P152" s="441">
        <f>P133*(1-'2.Hao hut &amp; % chai '!R164)</f>
        <v>0</v>
      </c>
      <c r="Q152" s="441">
        <f>Q133*(1-'2.Hao hut &amp; % chai '!S164)</f>
        <v>0</v>
      </c>
      <c r="R152" s="440">
        <f t="shared" si="61"/>
        <v>0</v>
      </c>
      <c r="T152" s="441"/>
      <c r="U152" s="441"/>
      <c r="V152" s="441"/>
      <c r="W152" s="441"/>
      <c r="X152" s="441"/>
      <c r="Y152" s="441"/>
      <c r="Z152" s="441"/>
      <c r="AA152" s="441"/>
      <c r="AB152" s="441"/>
      <c r="AC152" s="441"/>
      <c r="AD152" s="441"/>
      <c r="AE152" s="441"/>
      <c r="AF152" s="440">
        <f t="shared" si="62"/>
        <v>0</v>
      </c>
    </row>
    <row r="153" spans="2:32">
      <c r="B153" s="438">
        <v>14</v>
      </c>
      <c r="C153" s="439" t="s">
        <v>580</v>
      </c>
      <c r="D153" s="439"/>
      <c r="E153" s="440"/>
      <c r="F153" s="441">
        <f>F102*'2.Hao hut &amp; % chai '!H30</f>
        <v>0</v>
      </c>
      <c r="G153" s="441">
        <f>G102*'2.Hao hut &amp; % chai '!I30</f>
        <v>0</v>
      </c>
      <c r="H153" s="441">
        <f>H102*'2.Hao hut &amp; % chai '!J30</f>
        <v>0</v>
      </c>
      <c r="I153" s="441">
        <f>I102*'2.Hao hut &amp; % chai '!K30</f>
        <v>0</v>
      </c>
      <c r="J153" s="441">
        <f>J102*'2.Hao hut &amp; % chai '!L30</f>
        <v>0</v>
      </c>
      <c r="K153" s="441">
        <f>K102*'2.Hao hut &amp; % chai '!M30</f>
        <v>0</v>
      </c>
      <c r="L153" s="441">
        <f>L102*'2.Hao hut &amp; % chai '!N30</f>
        <v>0</v>
      </c>
      <c r="M153" s="441">
        <f>M102*'2.Hao hut &amp; % chai '!O30</f>
        <v>0</v>
      </c>
      <c r="N153" s="441">
        <f>N102*'2.Hao hut &amp; % chai '!P30</f>
        <v>0</v>
      </c>
      <c r="O153" s="441">
        <f>O102*'2.Hao hut &amp; % chai '!Q30</f>
        <v>33540</v>
      </c>
      <c r="P153" s="441">
        <f>P102*'2.Hao hut &amp; % chai '!R30</f>
        <v>33540</v>
      </c>
      <c r="Q153" s="441">
        <f>Q102*'2.Hao hut &amp; % chai '!S30</f>
        <v>33540</v>
      </c>
      <c r="R153" s="440">
        <f t="shared" si="61"/>
        <v>100620</v>
      </c>
      <c r="T153" s="441"/>
      <c r="U153" s="441"/>
      <c r="V153" s="441"/>
      <c r="W153" s="441"/>
      <c r="X153" s="441"/>
      <c r="Y153" s="441"/>
      <c r="Z153" s="441"/>
      <c r="AA153" s="441"/>
      <c r="AB153" s="441"/>
      <c r="AC153" s="441"/>
      <c r="AD153" s="441"/>
      <c r="AE153" s="441"/>
      <c r="AF153" s="440">
        <f t="shared" si="62"/>
        <v>0</v>
      </c>
    </row>
    <row r="154" spans="2:32">
      <c r="B154" s="442">
        <v>15</v>
      </c>
      <c r="C154" s="443" t="s">
        <v>175</v>
      </c>
      <c r="D154" s="443"/>
      <c r="E154" s="444"/>
      <c r="F154" s="445">
        <f>F135*(1-'2.Hao hut &amp; % chai '!H166)</f>
        <v>0</v>
      </c>
      <c r="G154" s="445">
        <f>G135*(1-'2.Hao hut &amp; % chai '!I166)</f>
        <v>0</v>
      </c>
      <c r="H154" s="445">
        <f>H135*(1-'2.Hao hut &amp; % chai '!J166)</f>
        <v>0</v>
      </c>
      <c r="I154" s="445">
        <f>I135*(1-'2.Hao hut &amp; % chai '!K166)</f>
        <v>0</v>
      </c>
      <c r="J154" s="445">
        <f>J135*(1-'2.Hao hut &amp; % chai '!L166)</f>
        <v>0</v>
      </c>
      <c r="K154" s="445">
        <f>K135*(1-'2.Hao hut &amp; % chai '!M166)</f>
        <v>0</v>
      </c>
      <c r="L154" s="445">
        <f>L135*(1-'2.Hao hut &amp; % chai '!N166)</f>
        <v>0</v>
      </c>
      <c r="M154" s="445">
        <f>M135*(1-'2.Hao hut &amp; % chai '!O166)</f>
        <v>0</v>
      </c>
      <c r="N154" s="445">
        <f>N135*(1-'2.Hao hut &amp; % chai '!P166)</f>
        <v>0</v>
      </c>
      <c r="O154" s="445">
        <f>O135*(1-'2.Hao hut &amp; % chai '!Q166)</f>
        <v>0</v>
      </c>
      <c r="P154" s="445">
        <f>P135*(1-'2.Hao hut &amp; % chai '!R166)</f>
        <v>0</v>
      </c>
      <c r="Q154" s="445">
        <f>Q135*(1-'2.Hao hut &amp; % chai '!S166)</f>
        <v>0</v>
      </c>
      <c r="R154" s="444">
        <f t="shared" si="61"/>
        <v>0</v>
      </c>
      <c r="T154" s="445"/>
      <c r="U154" s="445"/>
      <c r="V154" s="445"/>
      <c r="W154" s="445"/>
      <c r="X154" s="445"/>
      <c r="Y154" s="445"/>
      <c r="Z154" s="445"/>
      <c r="AA154" s="445"/>
      <c r="AB154" s="445"/>
      <c r="AC154" s="445"/>
      <c r="AD154" s="445"/>
      <c r="AE154" s="445"/>
      <c r="AF154" s="444">
        <f t="shared" si="62"/>
        <v>0</v>
      </c>
    </row>
    <row r="155" spans="2:32">
      <c r="B155" s="173"/>
      <c r="C155" s="174" t="s">
        <v>665</v>
      </c>
      <c r="D155" s="174"/>
      <c r="E155" s="176">
        <f>SUM(E103:E117)</f>
        <v>0</v>
      </c>
      <c r="F155" s="176">
        <f>SUM(F140:F154)</f>
        <v>0</v>
      </c>
      <c r="G155" s="176">
        <f t="shared" ref="G155:Q155" si="63">SUM(G140:G154)</f>
        <v>0</v>
      </c>
      <c r="H155" s="176">
        <f t="shared" si="63"/>
        <v>0</v>
      </c>
      <c r="I155" s="176">
        <f t="shared" si="63"/>
        <v>0</v>
      </c>
      <c r="J155" s="176">
        <f t="shared" si="63"/>
        <v>0</v>
      </c>
      <c r="K155" s="176">
        <f t="shared" si="63"/>
        <v>0</v>
      </c>
      <c r="L155" s="176">
        <f t="shared" si="63"/>
        <v>0</v>
      </c>
      <c r="M155" s="176">
        <f t="shared" si="63"/>
        <v>0</v>
      </c>
      <c r="N155" s="176">
        <f t="shared" si="63"/>
        <v>0</v>
      </c>
      <c r="O155" s="176">
        <f t="shared" si="63"/>
        <v>630552</v>
      </c>
      <c r="P155" s="176">
        <f t="shared" si="63"/>
        <v>630552</v>
      </c>
      <c r="Q155" s="176">
        <f t="shared" si="63"/>
        <v>630552</v>
      </c>
      <c r="R155" s="176">
        <f t="shared" si="61"/>
        <v>1891656</v>
      </c>
      <c r="T155" s="176">
        <f>SUM(T140:T154)</f>
        <v>0</v>
      </c>
      <c r="U155" s="176">
        <f t="shared" ref="U155:AE155" si="64">SUM(U140:U154)</f>
        <v>0</v>
      </c>
      <c r="V155" s="176">
        <f t="shared" si="64"/>
        <v>0</v>
      </c>
      <c r="W155" s="176">
        <f t="shared" si="64"/>
        <v>0</v>
      </c>
      <c r="X155" s="176">
        <f t="shared" si="64"/>
        <v>0</v>
      </c>
      <c r="Y155" s="176">
        <f t="shared" si="64"/>
        <v>0</v>
      </c>
      <c r="Z155" s="176">
        <f t="shared" si="64"/>
        <v>0</v>
      </c>
      <c r="AA155" s="176">
        <f t="shared" si="64"/>
        <v>0</v>
      </c>
      <c r="AB155" s="176">
        <f t="shared" si="64"/>
        <v>0</v>
      </c>
      <c r="AC155" s="176">
        <f t="shared" si="64"/>
        <v>0</v>
      </c>
      <c r="AD155" s="176">
        <f t="shared" si="64"/>
        <v>0</v>
      </c>
      <c r="AE155" s="176">
        <f t="shared" si="64"/>
        <v>0</v>
      </c>
      <c r="AF155" s="176">
        <f t="shared" si="62"/>
        <v>0</v>
      </c>
    </row>
    <row r="156" spans="2:32">
      <c r="F156" s="11">
        <f>F155/1000</f>
        <v>0</v>
      </c>
      <c r="G156" s="11">
        <f t="shared" ref="G156:Q156" si="65">G155/1000</f>
        <v>0</v>
      </c>
      <c r="H156" s="11">
        <f t="shared" si="65"/>
        <v>0</v>
      </c>
      <c r="I156" s="11">
        <f t="shared" si="65"/>
        <v>0</v>
      </c>
      <c r="J156" s="11">
        <f t="shared" si="65"/>
        <v>0</v>
      </c>
      <c r="K156" s="11">
        <f t="shared" si="65"/>
        <v>0</v>
      </c>
      <c r="L156" s="11">
        <f t="shared" si="65"/>
        <v>0</v>
      </c>
      <c r="M156" s="11">
        <f t="shared" si="65"/>
        <v>0</v>
      </c>
      <c r="N156" s="11">
        <f t="shared" si="65"/>
        <v>0</v>
      </c>
      <c r="O156" s="11">
        <f t="shared" si="65"/>
        <v>630.55200000000002</v>
      </c>
      <c r="P156" s="11">
        <f t="shared" si="65"/>
        <v>630.55200000000002</v>
      </c>
      <c r="Q156" s="11">
        <f t="shared" si="65"/>
        <v>630.55200000000002</v>
      </c>
    </row>
    <row r="157" spans="2:32">
      <c r="B157" s="67" t="s">
        <v>669</v>
      </c>
    </row>
    <row r="158" spans="2:32">
      <c r="B158" s="12" t="s">
        <v>670</v>
      </c>
    </row>
    <row r="159" spans="2:32" ht="25.5" customHeight="1">
      <c r="B159" s="197" t="s">
        <v>36</v>
      </c>
      <c r="C159" s="197" t="s">
        <v>524</v>
      </c>
      <c r="D159" s="197" t="s">
        <v>257</v>
      </c>
      <c r="E159" s="124" t="s">
        <v>148</v>
      </c>
      <c r="F159" s="124" t="s">
        <v>149</v>
      </c>
      <c r="G159" s="124" t="s">
        <v>150</v>
      </c>
      <c r="H159" s="124" t="s">
        <v>151</v>
      </c>
      <c r="I159" s="124" t="s">
        <v>152</v>
      </c>
      <c r="J159" s="124" t="s">
        <v>153</v>
      </c>
      <c r="K159" s="124" t="s">
        <v>154</v>
      </c>
      <c r="L159" s="124" t="s">
        <v>155</v>
      </c>
      <c r="M159" s="124" t="s">
        <v>156</v>
      </c>
      <c r="N159" s="124" t="s">
        <v>157</v>
      </c>
      <c r="O159" s="124" t="s">
        <v>158</v>
      </c>
      <c r="P159" s="124" t="s">
        <v>159</v>
      </c>
      <c r="Q159" s="124" t="s">
        <v>160</v>
      </c>
      <c r="R159" s="124" t="s">
        <v>2150</v>
      </c>
      <c r="T159" s="749" t="s">
        <v>149</v>
      </c>
      <c r="U159" s="749" t="s">
        <v>150</v>
      </c>
      <c r="V159" s="749" t="s">
        <v>151</v>
      </c>
      <c r="W159" s="749" t="s">
        <v>152</v>
      </c>
      <c r="X159" s="749" t="s">
        <v>153</v>
      </c>
      <c r="Y159" s="749" t="s">
        <v>154</v>
      </c>
      <c r="Z159" s="749" t="s">
        <v>155</v>
      </c>
      <c r="AA159" s="749" t="s">
        <v>156</v>
      </c>
      <c r="AB159" s="749" t="s">
        <v>157</v>
      </c>
      <c r="AC159" s="749" t="s">
        <v>158</v>
      </c>
      <c r="AD159" s="749" t="s">
        <v>159</v>
      </c>
      <c r="AE159" s="749" t="s">
        <v>160</v>
      </c>
      <c r="AF159" s="749" t="s">
        <v>148</v>
      </c>
    </row>
    <row r="160" spans="2:32" ht="17.45" customHeight="1">
      <c r="B160" s="137">
        <v>1</v>
      </c>
      <c r="C160" s="138" t="s">
        <v>169</v>
      </c>
      <c r="D160" s="138"/>
      <c r="E160" s="167"/>
      <c r="F160" s="960">
        <f>'1.NVL Chai'!H$19*'2.Hao hut &amp; % chai '!H$52</f>
        <v>0</v>
      </c>
      <c r="G160" s="960">
        <f>'1.NVL Chai'!I$19*'2.Hao hut &amp; % chai '!I$52</f>
        <v>0</v>
      </c>
      <c r="H160" s="960">
        <f>'1.NVL Chai'!J$19*'2.Hao hut &amp; % chai '!J$52</f>
        <v>0</v>
      </c>
      <c r="I160" s="960">
        <f>'1.NVL Chai'!K$19*'2.Hao hut &amp; % chai '!K$52</f>
        <v>0</v>
      </c>
      <c r="J160" s="960">
        <f>'1.NVL Chai'!L$19*'2.Hao hut &amp; % chai '!L$52</f>
        <v>0</v>
      </c>
      <c r="K160" s="960">
        <f>'1.NVL Chai'!M$19*'2.Hao hut &amp; % chai '!M$52</f>
        <v>0</v>
      </c>
      <c r="L160" s="960">
        <f>'1.NVL Chai'!N$19*'2.Hao hut &amp; % chai '!N$52</f>
        <v>0</v>
      </c>
      <c r="M160" s="960">
        <f>'1.NVL Chai'!O$19*'2.Hao hut &amp; % chai '!O$52</f>
        <v>0</v>
      </c>
      <c r="N160" s="960">
        <f>'1.NVL Chai'!P$19*'2.Hao hut &amp; % chai '!P$52</f>
        <v>0</v>
      </c>
      <c r="O160" s="960">
        <f>'1.NVL Chai'!Q$19*'2.Hao hut &amp; % chai '!Q$52</f>
        <v>0</v>
      </c>
      <c r="P160" s="960">
        <f>'1.NVL Chai'!R$19*'2.Hao hut &amp; % chai '!R$52</f>
        <v>0</v>
      </c>
      <c r="Q160" s="960">
        <f>'1.NVL Chai'!S$19*'2.Hao hut &amp; % chai '!S$52</f>
        <v>0</v>
      </c>
      <c r="R160" s="167">
        <f>SUM(F160:Q160)</f>
        <v>0</v>
      </c>
      <c r="T160" s="960">
        <f>'1.NVL Chai'!V$19*'2.Hao hut &amp; % chai '!V$52</f>
        <v>0</v>
      </c>
      <c r="U160" s="960">
        <f>'1.NVL Chai'!W$19*'2.Hao hut &amp; % chai '!W$52</f>
        <v>0</v>
      </c>
      <c r="V160" s="960">
        <f>'1.NVL Chai'!X$19*'2.Hao hut &amp; % chai '!X$52</f>
        <v>0</v>
      </c>
      <c r="W160" s="960">
        <f>'1.NVL Chai'!Y$19*'2.Hao hut &amp; % chai '!Y$52</f>
        <v>0</v>
      </c>
      <c r="X160" s="960">
        <f>'1.NVL Chai'!Z$19*'2.Hao hut &amp; % chai '!Z$52</f>
        <v>0</v>
      </c>
      <c r="Y160" s="960">
        <f>'1.NVL Chai'!AA$19*'2.Hao hut &amp; % chai '!AA$52</f>
        <v>0</v>
      </c>
      <c r="Z160" s="960">
        <f>'1.NVL Chai'!AB$19*'2.Hao hut &amp; % chai '!AB$52</f>
        <v>0</v>
      </c>
      <c r="AA160" s="960">
        <f>'1.NVL Chai'!AC$19*'2.Hao hut &amp; % chai '!AC$52</f>
        <v>0</v>
      </c>
      <c r="AB160" s="960">
        <f>'1.NVL Chai'!AD$19*'2.Hao hut &amp; % chai '!AD$52</f>
        <v>0</v>
      </c>
      <c r="AC160" s="960">
        <f>'1.NVL Chai'!AE$19*'2.Hao hut &amp; % chai '!AE$52</f>
        <v>0</v>
      </c>
      <c r="AD160" s="960">
        <f>'1.NVL Chai'!AF$19*'2.Hao hut &amp; % chai '!AF$52</f>
        <v>0</v>
      </c>
      <c r="AE160" s="960">
        <f>'1.NVL Chai'!AG$19*'2.Hao hut &amp; % chai '!AG$52</f>
        <v>0</v>
      </c>
      <c r="AF160" s="167">
        <f>SUM(T160:AE160)</f>
        <v>0</v>
      </c>
    </row>
    <row r="162" spans="2:32">
      <c r="B162" s="1163" t="s">
        <v>2163</v>
      </c>
    </row>
    <row r="163" spans="2:32">
      <c r="B163" s="12" t="s">
        <v>2164</v>
      </c>
    </row>
    <row r="164" spans="2:32" ht="25.5" customHeight="1">
      <c r="B164" s="197" t="s">
        <v>36</v>
      </c>
      <c r="C164" s="197" t="s">
        <v>524</v>
      </c>
      <c r="D164" s="197" t="s">
        <v>257</v>
      </c>
      <c r="E164" s="124" t="s">
        <v>148</v>
      </c>
      <c r="F164" s="124" t="s">
        <v>149</v>
      </c>
      <c r="G164" s="124" t="s">
        <v>150</v>
      </c>
      <c r="H164" s="124" t="s">
        <v>151</v>
      </c>
      <c r="I164" s="124" t="s">
        <v>152</v>
      </c>
      <c r="J164" s="124" t="s">
        <v>153</v>
      </c>
      <c r="K164" s="124" t="s">
        <v>154</v>
      </c>
      <c r="L164" s="124" t="s">
        <v>155</v>
      </c>
      <c r="M164" s="124" t="s">
        <v>156</v>
      </c>
      <c r="N164" s="124" t="s">
        <v>157</v>
      </c>
      <c r="O164" s="124" t="s">
        <v>158</v>
      </c>
      <c r="P164" s="124" t="s">
        <v>159</v>
      </c>
      <c r="Q164" s="124" t="s">
        <v>160</v>
      </c>
      <c r="R164" s="124" t="s">
        <v>2150</v>
      </c>
      <c r="T164" s="749" t="s">
        <v>149</v>
      </c>
      <c r="U164" s="749" t="s">
        <v>150</v>
      </c>
      <c r="V164" s="749" t="s">
        <v>151</v>
      </c>
      <c r="W164" s="749" t="s">
        <v>152</v>
      </c>
      <c r="X164" s="749" t="s">
        <v>153</v>
      </c>
      <c r="Y164" s="749" t="s">
        <v>154</v>
      </c>
      <c r="Z164" s="749" t="s">
        <v>155</v>
      </c>
      <c r="AA164" s="749" t="s">
        <v>156</v>
      </c>
      <c r="AB164" s="749" t="s">
        <v>157</v>
      </c>
      <c r="AC164" s="749" t="s">
        <v>158</v>
      </c>
      <c r="AD164" s="749" t="s">
        <v>159</v>
      </c>
      <c r="AE164" s="749" t="s">
        <v>160</v>
      </c>
      <c r="AF164" s="749" t="s">
        <v>148</v>
      </c>
    </row>
    <row r="165" spans="2:32" ht="17.45" customHeight="1">
      <c r="B165" s="137">
        <v>1</v>
      </c>
      <c r="C165" s="138" t="s">
        <v>169</v>
      </c>
      <c r="D165" s="138"/>
      <c r="E165" s="167"/>
      <c r="F165" s="960">
        <f>'1.NVL Chai'!H$19*'2.Hao hut &amp; % chai '!H$52</f>
        <v>0</v>
      </c>
      <c r="G165" s="960">
        <f>'1.NVL Chai'!I$19*'2.Hao hut &amp; % chai '!I$52</f>
        <v>0</v>
      </c>
      <c r="H165" s="960">
        <f>'1.NVL Chai'!J$19*'2.Hao hut &amp; % chai '!J$52</f>
        <v>0</v>
      </c>
      <c r="I165" s="960">
        <f>'1.NVL Chai'!K$19*'2.Hao hut &amp; % chai '!K$52</f>
        <v>0</v>
      </c>
      <c r="J165" s="960">
        <f>'1.NVL Chai'!L$19*'2.Hao hut &amp; % chai '!L$52</f>
        <v>0</v>
      </c>
      <c r="K165" s="960">
        <f>'1.NVL Chai'!M$19*'2.Hao hut &amp; % chai '!M$52</f>
        <v>0</v>
      </c>
      <c r="L165" s="960">
        <f>'1.NVL Chai'!N$19*'2.Hao hut &amp; % chai '!N$52</f>
        <v>0</v>
      </c>
      <c r="M165" s="960">
        <f>'1.NVL Chai'!O$19*'2.Hao hut &amp; % chai '!O$52</f>
        <v>0</v>
      </c>
      <c r="N165" s="960">
        <f>'1.NVL Chai'!P$19*'2.Hao hut &amp; % chai '!P$52</f>
        <v>0</v>
      </c>
      <c r="O165" s="960">
        <f>'1.NVL Chai'!Q$19*'2.Hao hut &amp; % chai '!Q$52</f>
        <v>0</v>
      </c>
      <c r="P165" s="960">
        <f>'1.NVL Chai'!R$19*'2.Hao hut &amp; % chai '!R$52</f>
        <v>0</v>
      </c>
      <c r="Q165" s="960">
        <f>'1.NVL Chai'!S$19*'2.Hao hut &amp; % chai '!S$52</f>
        <v>0</v>
      </c>
      <c r="R165" s="167">
        <f>SUM(F165:Q165)</f>
        <v>0</v>
      </c>
      <c r="T165" s="960">
        <f>'1.NVL Chai'!V$19*'2.Hao hut &amp; % chai '!V$52</f>
        <v>0</v>
      </c>
      <c r="U165" s="960">
        <f>'1.NVL Chai'!W$19*'2.Hao hut &amp; % chai '!W$52</f>
        <v>0</v>
      </c>
      <c r="V165" s="960">
        <f>'1.NVL Chai'!X$19*'2.Hao hut &amp; % chai '!X$52</f>
        <v>0</v>
      </c>
      <c r="W165" s="960">
        <f>'1.NVL Chai'!Y$19*'2.Hao hut &amp; % chai '!Y$52</f>
        <v>0</v>
      </c>
      <c r="X165" s="960">
        <f>'1.NVL Chai'!Z$19*'2.Hao hut &amp; % chai '!Z$52</f>
        <v>0</v>
      </c>
      <c r="Y165" s="960">
        <f>'1.NVL Chai'!AA$19*'2.Hao hut &amp; % chai '!AA$52</f>
        <v>0</v>
      </c>
      <c r="Z165" s="960">
        <f>'1.NVL Chai'!AB$19*'2.Hao hut &amp; % chai '!AB$52</f>
        <v>0</v>
      </c>
      <c r="AA165" s="960">
        <f>'1.NVL Chai'!AC$19*'2.Hao hut &amp; % chai '!AC$52</f>
        <v>0</v>
      </c>
      <c r="AB165" s="960">
        <f>'1.NVL Chai'!AD$19*'2.Hao hut &amp; % chai '!AD$52</f>
        <v>0</v>
      </c>
      <c r="AC165" s="960">
        <f>'1.NVL Chai'!AE$19*'2.Hao hut &amp; % chai '!AE$52</f>
        <v>0</v>
      </c>
      <c r="AD165" s="960">
        <f>'1.NVL Chai'!AF$19*'2.Hao hut &amp; % chai '!AF$52</f>
        <v>0</v>
      </c>
      <c r="AE165" s="960">
        <f>'1.NVL Chai'!AG$19*'2.Hao hut &amp; % chai '!AG$52</f>
        <v>0</v>
      </c>
      <c r="AF165" s="167">
        <f>SUM(T165:AE165)</f>
        <v>0</v>
      </c>
    </row>
    <row r="167" spans="2:32">
      <c r="B167" s="67" t="s">
        <v>671</v>
      </c>
    </row>
    <row r="169" spans="2:32">
      <c r="B169" s="12" t="s">
        <v>672</v>
      </c>
    </row>
    <row r="170" spans="2:32" s="13" customFormat="1" ht="25.5">
      <c r="B170" s="124">
        <v>1</v>
      </c>
      <c r="C170" s="944" t="s">
        <v>631</v>
      </c>
      <c r="D170" s="197" t="s">
        <v>257</v>
      </c>
      <c r="E170" s="124" t="s">
        <v>148</v>
      </c>
      <c r="F170" s="124" t="s">
        <v>149</v>
      </c>
      <c r="G170" s="124" t="s">
        <v>150</v>
      </c>
      <c r="H170" s="124" t="s">
        <v>151</v>
      </c>
      <c r="I170" s="124" t="s">
        <v>152</v>
      </c>
      <c r="J170" s="124" t="s">
        <v>153</v>
      </c>
      <c r="K170" s="124" t="s">
        <v>154</v>
      </c>
      <c r="L170" s="124" t="s">
        <v>155</v>
      </c>
      <c r="M170" s="124" t="s">
        <v>156</v>
      </c>
      <c r="N170" s="124" t="s">
        <v>157</v>
      </c>
      <c r="O170" s="124" t="s">
        <v>158</v>
      </c>
      <c r="P170" s="124" t="s">
        <v>159</v>
      </c>
      <c r="Q170" s="124" t="s">
        <v>160</v>
      </c>
      <c r="R170" s="124" t="s">
        <v>2150</v>
      </c>
      <c r="T170" s="749" t="s">
        <v>149</v>
      </c>
      <c r="U170" s="749" t="s">
        <v>150</v>
      </c>
      <c r="V170" s="749" t="s">
        <v>151</v>
      </c>
      <c r="W170" s="749" t="s">
        <v>152</v>
      </c>
      <c r="X170" s="749" t="s">
        <v>153</v>
      </c>
      <c r="Y170" s="749" t="s">
        <v>154</v>
      </c>
      <c r="Z170" s="749" t="s">
        <v>155</v>
      </c>
      <c r="AA170" s="749" t="s">
        <v>156</v>
      </c>
      <c r="AB170" s="749" t="s">
        <v>157</v>
      </c>
      <c r="AC170" s="749" t="s">
        <v>158</v>
      </c>
      <c r="AD170" s="749" t="s">
        <v>159</v>
      </c>
      <c r="AE170" s="749" t="s">
        <v>160</v>
      </c>
      <c r="AF170" s="749" t="s">
        <v>148</v>
      </c>
    </row>
    <row r="171" spans="2:32">
      <c r="B171" s="446">
        <v>1</v>
      </c>
      <c r="C171" s="447" t="s">
        <v>632</v>
      </c>
      <c r="D171" s="447"/>
      <c r="E171" s="448"/>
      <c r="F171" s="437">
        <f>'1.NVL Chai'!H$13*'2.Hao hut &amp; % chai '!H5</f>
        <v>13500</v>
      </c>
      <c r="G171" s="437">
        <f>'1.NVL Chai'!I$13*'2.Hao hut &amp; % chai '!I5</f>
        <v>10500</v>
      </c>
      <c r="H171" s="437">
        <f>'1.NVL Chai'!J$13*'2.Hao hut &amp; % chai '!J5</f>
        <v>15000</v>
      </c>
      <c r="I171" s="437">
        <f>'1.NVL Chai'!K$13*'2.Hao hut &amp; % chai '!K5</f>
        <v>15000</v>
      </c>
      <c r="J171" s="437">
        <f>'1.NVL Chai'!L$13*'2.Hao hut &amp; % chai '!L5</f>
        <v>15000</v>
      </c>
      <c r="K171" s="437">
        <f>'1.NVL Chai'!M$13*'2.Hao hut &amp; % chai '!M5</f>
        <v>15000</v>
      </c>
      <c r="L171" s="437">
        <f>'1.NVL Chai'!N$13*'2.Hao hut &amp; % chai '!N5</f>
        <v>15000</v>
      </c>
      <c r="M171" s="437">
        <f>'1.NVL Chai'!O$13*'2.Hao hut &amp; % chai '!O5</f>
        <v>15000</v>
      </c>
      <c r="N171" s="437">
        <f>'1.NVL Chai'!P$13*'2.Hao hut &amp; % chai '!P5</f>
        <v>15000</v>
      </c>
      <c r="O171" s="437">
        <f>'1.NVL Chai'!Q$13*'2.Hao hut &amp; % chai '!Q5</f>
        <v>15600</v>
      </c>
      <c r="P171" s="437">
        <f>'1.NVL Chai'!R$13*'2.Hao hut &amp; % chai '!R5</f>
        <v>15600</v>
      </c>
      <c r="Q171" s="437">
        <f>'1.NVL Chai'!S$13*'2.Hao hut &amp; % chai '!S5</f>
        <v>15600</v>
      </c>
      <c r="R171" s="436">
        <f>SUM(F171:Q171)</f>
        <v>175800</v>
      </c>
      <c r="T171" s="437"/>
      <c r="U171" s="437"/>
      <c r="V171" s="437"/>
      <c r="W171" s="437"/>
      <c r="X171" s="437"/>
      <c r="Y171" s="437"/>
      <c r="Z171" s="437"/>
      <c r="AA171" s="437"/>
      <c r="AB171" s="437"/>
      <c r="AC171" s="437"/>
      <c r="AD171" s="437"/>
      <c r="AE171" s="437"/>
      <c r="AF171" s="436">
        <f>SUM(T171:AE171)</f>
        <v>0</v>
      </c>
    </row>
    <row r="172" spans="2:32">
      <c r="B172" s="449">
        <v>2</v>
      </c>
      <c r="C172" s="450" t="s">
        <v>633</v>
      </c>
      <c r="D172" s="450"/>
      <c r="E172" s="451"/>
      <c r="F172" s="441">
        <f>'1.NVL Chai'!H$13*'2.Hao hut &amp; % chai '!H6</f>
        <v>11250</v>
      </c>
      <c r="G172" s="441">
        <f>'1.NVL Chai'!I$13*'2.Hao hut &amp; % chai '!I6</f>
        <v>8750</v>
      </c>
      <c r="H172" s="441">
        <f>'1.NVL Chai'!J$13*'2.Hao hut &amp; % chai '!J6</f>
        <v>12500</v>
      </c>
      <c r="I172" s="441">
        <f>'1.NVL Chai'!K$13*'2.Hao hut &amp; % chai '!K6</f>
        <v>12500</v>
      </c>
      <c r="J172" s="441">
        <f>'1.NVL Chai'!L$13*'2.Hao hut &amp; % chai '!L6</f>
        <v>12500</v>
      </c>
      <c r="K172" s="441">
        <f>'1.NVL Chai'!M$13*'2.Hao hut &amp; % chai '!M6</f>
        <v>12500</v>
      </c>
      <c r="L172" s="441">
        <f>'1.NVL Chai'!N$13*'2.Hao hut &amp; % chai '!N6</f>
        <v>12500</v>
      </c>
      <c r="M172" s="441">
        <f>'1.NVL Chai'!O$13*'2.Hao hut &amp; % chai '!O6</f>
        <v>12500</v>
      </c>
      <c r="N172" s="441">
        <f>'1.NVL Chai'!P$13*'2.Hao hut &amp; % chai '!P6</f>
        <v>12500</v>
      </c>
      <c r="O172" s="441">
        <f>'1.NVL Chai'!Q$13*'2.Hao hut &amp; % chai '!Q6</f>
        <v>13000</v>
      </c>
      <c r="P172" s="441">
        <f>'1.NVL Chai'!R$13*'2.Hao hut &amp; % chai '!R6</f>
        <v>13000</v>
      </c>
      <c r="Q172" s="441">
        <f>'1.NVL Chai'!S$13*'2.Hao hut &amp; % chai '!S6</f>
        <v>13000</v>
      </c>
      <c r="R172" s="440">
        <f>SUM(F172:Q172)</f>
        <v>146500</v>
      </c>
      <c r="T172" s="441"/>
      <c r="U172" s="441"/>
      <c r="V172" s="441"/>
      <c r="W172" s="441"/>
      <c r="X172" s="441"/>
      <c r="Y172" s="441"/>
      <c r="Z172" s="441"/>
      <c r="AA172" s="441"/>
      <c r="AB172" s="441"/>
      <c r="AC172" s="441"/>
      <c r="AD172" s="441"/>
      <c r="AE172" s="441"/>
      <c r="AF172" s="440">
        <f>SUM(T172:AE172)</f>
        <v>0</v>
      </c>
    </row>
    <row r="173" spans="2:32" ht="38.25">
      <c r="B173" s="452">
        <v>3</v>
      </c>
      <c r="C173" s="453" t="s">
        <v>634</v>
      </c>
      <c r="D173" s="453"/>
      <c r="E173" s="454"/>
      <c r="F173" s="445">
        <f>'1.NVL Chai'!H$13*'2.Hao hut &amp; % chai '!H7</f>
        <v>0</v>
      </c>
      <c r="G173" s="445">
        <f>'1.NVL Chai'!I$13*'2.Hao hut &amp; % chai '!I7</f>
        <v>0</v>
      </c>
      <c r="H173" s="445">
        <f>'1.NVL Chai'!J$13*'2.Hao hut &amp; % chai '!J7</f>
        <v>0</v>
      </c>
      <c r="I173" s="445">
        <f>'1.NVL Chai'!K$13*'2.Hao hut &amp; % chai '!K7</f>
        <v>0</v>
      </c>
      <c r="J173" s="445">
        <f>'1.NVL Chai'!L$13*'2.Hao hut &amp; % chai '!L7</f>
        <v>0</v>
      </c>
      <c r="K173" s="445">
        <f>'1.NVL Chai'!M$13*'2.Hao hut &amp; % chai '!M7</f>
        <v>0</v>
      </c>
      <c r="L173" s="445">
        <f>'1.NVL Chai'!N$13*'2.Hao hut &amp; % chai '!N7</f>
        <v>0</v>
      </c>
      <c r="M173" s="445">
        <f>'1.NVL Chai'!O$13*'2.Hao hut &amp; % chai '!O7</f>
        <v>0</v>
      </c>
      <c r="N173" s="445">
        <f>'1.NVL Chai'!P$13*'2.Hao hut &amp; % chai '!P7</f>
        <v>0</v>
      </c>
      <c r="O173" s="445">
        <f>'1.NVL Chai'!Q$13*'2.Hao hut &amp; % chai '!Q7</f>
        <v>0</v>
      </c>
      <c r="P173" s="445">
        <f>'1.NVL Chai'!R$13*'2.Hao hut &amp; % chai '!R7</f>
        <v>0</v>
      </c>
      <c r="Q173" s="445">
        <f>'1.NVL Chai'!S$13*'2.Hao hut &amp; % chai '!S7</f>
        <v>0</v>
      </c>
      <c r="R173" s="444">
        <f>SUM(F173:Q173)</f>
        <v>0</v>
      </c>
      <c r="T173" s="445"/>
      <c r="U173" s="445"/>
      <c r="V173" s="445"/>
      <c r="W173" s="445"/>
      <c r="X173" s="445"/>
      <c r="Y173" s="445"/>
      <c r="Z173" s="445"/>
      <c r="AA173" s="445"/>
      <c r="AB173" s="445"/>
      <c r="AC173" s="445"/>
      <c r="AD173" s="445"/>
      <c r="AE173" s="445"/>
      <c r="AF173" s="444">
        <f>SUM(T173:AE173)</f>
        <v>0</v>
      </c>
    </row>
    <row r="174" spans="2:32" s="12" customFormat="1">
      <c r="B174" s="271"/>
      <c r="C174" s="269" t="s">
        <v>635</v>
      </c>
      <c r="D174" s="269"/>
      <c r="E174" s="818"/>
      <c r="F174" s="176">
        <f t="shared" ref="F174:Q174" si="66">SUM(F171:F173)</f>
        <v>24750</v>
      </c>
      <c r="G174" s="176">
        <f t="shared" si="66"/>
        <v>19250</v>
      </c>
      <c r="H174" s="176">
        <f t="shared" si="66"/>
        <v>27500</v>
      </c>
      <c r="I174" s="176">
        <f t="shared" si="66"/>
        <v>27500</v>
      </c>
      <c r="J174" s="176">
        <f t="shared" si="66"/>
        <v>27500</v>
      </c>
      <c r="K174" s="176">
        <f t="shared" si="66"/>
        <v>27500</v>
      </c>
      <c r="L174" s="176">
        <f t="shared" si="66"/>
        <v>27500</v>
      </c>
      <c r="M174" s="176">
        <f t="shared" si="66"/>
        <v>27500</v>
      </c>
      <c r="N174" s="176">
        <f t="shared" si="66"/>
        <v>27500</v>
      </c>
      <c r="O174" s="176">
        <f t="shared" si="66"/>
        <v>28600</v>
      </c>
      <c r="P174" s="176">
        <f t="shared" si="66"/>
        <v>28600</v>
      </c>
      <c r="Q174" s="176">
        <f t="shared" si="66"/>
        <v>28600</v>
      </c>
      <c r="R174" s="176">
        <f>SUM(R171:R173)</f>
        <v>322300</v>
      </c>
      <c r="T174" s="176">
        <f t="shared" ref="T174:AE174" si="67">SUM(T171:T173)</f>
        <v>0</v>
      </c>
      <c r="U174" s="176">
        <f t="shared" si="67"/>
        <v>0</v>
      </c>
      <c r="V174" s="176">
        <f t="shared" si="67"/>
        <v>0</v>
      </c>
      <c r="W174" s="176">
        <f t="shared" si="67"/>
        <v>0</v>
      </c>
      <c r="X174" s="176">
        <f t="shared" si="67"/>
        <v>0</v>
      </c>
      <c r="Y174" s="176">
        <f t="shared" si="67"/>
        <v>0</v>
      </c>
      <c r="Z174" s="176">
        <f t="shared" si="67"/>
        <v>0</v>
      </c>
      <c r="AA174" s="176">
        <f t="shared" si="67"/>
        <v>0</v>
      </c>
      <c r="AB174" s="176">
        <f t="shared" si="67"/>
        <v>0</v>
      </c>
      <c r="AC174" s="176">
        <f t="shared" si="67"/>
        <v>0</v>
      </c>
      <c r="AD174" s="176">
        <f t="shared" si="67"/>
        <v>0</v>
      </c>
      <c r="AE174" s="176">
        <f t="shared" si="67"/>
        <v>0</v>
      </c>
      <c r="AF174" s="176">
        <f>SUM(AF171:AF173)</f>
        <v>0</v>
      </c>
    </row>
    <row r="175" spans="2:32" s="12" customFormat="1">
      <c r="B175" s="93"/>
      <c r="C175" s="13"/>
      <c r="D175" s="13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</row>
    <row r="176" spans="2:32">
      <c r="B176" s="12" t="s">
        <v>673</v>
      </c>
    </row>
    <row r="177" spans="2:32" s="13" customFormat="1" ht="25.5">
      <c r="B177" s="124">
        <v>2</v>
      </c>
      <c r="C177" s="944" t="s">
        <v>636</v>
      </c>
      <c r="D177" s="197" t="s">
        <v>257</v>
      </c>
      <c r="E177" s="124" t="s">
        <v>148</v>
      </c>
      <c r="F177" s="124" t="s">
        <v>149</v>
      </c>
      <c r="G177" s="124" t="s">
        <v>150</v>
      </c>
      <c r="H177" s="124" t="s">
        <v>151</v>
      </c>
      <c r="I177" s="124" t="s">
        <v>152</v>
      </c>
      <c r="J177" s="124" t="s">
        <v>153</v>
      </c>
      <c r="K177" s="124" t="s">
        <v>154</v>
      </c>
      <c r="L177" s="124" t="s">
        <v>155</v>
      </c>
      <c r="M177" s="124" t="s">
        <v>156</v>
      </c>
      <c r="N177" s="124" t="s">
        <v>157</v>
      </c>
      <c r="O177" s="124" t="s">
        <v>158</v>
      </c>
      <c r="P177" s="124" t="s">
        <v>159</v>
      </c>
      <c r="Q177" s="124" t="s">
        <v>160</v>
      </c>
      <c r="R177" s="124" t="s">
        <v>2150</v>
      </c>
      <c r="T177" s="749" t="s">
        <v>149</v>
      </c>
      <c r="U177" s="749" t="s">
        <v>150</v>
      </c>
      <c r="V177" s="749" t="s">
        <v>151</v>
      </c>
      <c r="W177" s="749" t="s">
        <v>152</v>
      </c>
      <c r="X177" s="749" t="s">
        <v>153</v>
      </c>
      <c r="Y177" s="749" t="s">
        <v>154</v>
      </c>
      <c r="Z177" s="749" t="s">
        <v>155</v>
      </c>
      <c r="AA177" s="749" t="s">
        <v>156</v>
      </c>
      <c r="AB177" s="749" t="s">
        <v>157</v>
      </c>
      <c r="AC177" s="749" t="s">
        <v>158</v>
      </c>
      <c r="AD177" s="749" t="s">
        <v>159</v>
      </c>
      <c r="AE177" s="749" t="s">
        <v>160</v>
      </c>
      <c r="AF177" s="749" t="s">
        <v>148</v>
      </c>
    </row>
    <row r="178" spans="2:32">
      <c r="B178" s="446">
        <v>1</v>
      </c>
      <c r="C178" s="447" t="s">
        <v>632</v>
      </c>
      <c r="D178" s="447"/>
      <c r="E178" s="448"/>
      <c r="F178" s="437">
        <f>'1.NVL Chai'!H$14*'2.Hao hut &amp; % chai '!H11</f>
        <v>40500</v>
      </c>
      <c r="G178" s="437">
        <f>'1.NVL Chai'!I$14*'2.Hao hut &amp; % chai '!I11</f>
        <v>31500</v>
      </c>
      <c r="H178" s="437">
        <f>'1.NVL Chai'!J$14*'2.Hao hut &amp; % chai '!J11</f>
        <v>45000</v>
      </c>
      <c r="I178" s="437">
        <f>'1.NVL Chai'!K$14*'2.Hao hut &amp; % chai '!K11</f>
        <v>60000</v>
      </c>
      <c r="J178" s="437">
        <f>'1.NVL Chai'!L$14*'2.Hao hut &amp; % chai '!L11</f>
        <v>60000</v>
      </c>
      <c r="K178" s="437">
        <f>'1.NVL Chai'!M$14*'2.Hao hut &amp; % chai '!M11</f>
        <v>60000</v>
      </c>
      <c r="L178" s="437">
        <f>'1.NVL Chai'!N$14*'2.Hao hut &amp; % chai '!N11</f>
        <v>60000</v>
      </c>
      <c r="M178" s="437">
        <f>'1.NVL Chai'!O$14*'2.Hao hut &amp; % chai '!O11</f>
        <v>60000</v>
      </c>
      <c r="N178" s="437">
        <f>'1.NVL Chai'!P$14*'2.Hao hut &amp; % chai '!P11</f>
        <v>60000</v>
      </c>
      <c r="O178" s="437">
        <f>'1.NVL Chai'!Q$14*'2.Hao hut &amp; % chai '!Q11</f>
        <v>62400</v>
      </c>
      <c r="P178" s="437">
        <f>'1.NVL Chai'!R$14*'2.Hao hut &amp; % chai '!R11</f>
        <v>62400</v>
      </c>
      <c r="Q178" s="437">
        <f>'1.NVL Chai'!S$14*'2.Hao hut &amp; % chai '!S11</f>
        <v>62400</v>
      </c>
      <c r="R178" s="436">
        <f>SUM(F178:Q178)</f>
        <v>664200</v>
      </c>
      <c r="T178" s="437"/>
      <c r="U178" s="437"/>
      <c r="V178" s="437"/>
      <c r="W178" s="437"/>
      <c r="X178" s="437"/>
      <c r="Y178" s="437"/>
      <c r="Z178" s="437"/>
      <c r="AA178" s="437"/>
      <c r="AB178" s="437"/>
      <c r="AC178" s="437"/>
      <c r="AD178" s="437"/>
      <c r="AE178" s="437"/>
      <c r="AF178" s="436">
        <f>SUM(T178:AE178)</f>
        <v>0</v>
      </c>
    </row>
    <row r="179" spans="2:32">
      <c r="B179" s="449">
        <v>2</v>
      </c>
      <c r="C179" s="450" t="s">
        <v>633</v>
      </c>
      <c r="D179" s="450"/>
      <c r="E179" s="451"/>
      <c r="F179" s="441">
        <f>'1.NVL Chai'!H$14*'2.Hao hut &amp; % chai '!H12</f>
        <v>40500</v>
      </c>
      <c r="G179" s="441">
        <f>'1.NVL Chai'!I$14*'2.Hao hut &amp; % chai '!I12</f>
        <v>31500</v>
      </c>
      <c r="H179" s="441">
        <f>'1.NVL Chai'!J$14*'2.Hao hut &amp; % chai '!J12</f>
        <v>45000</v>
      </c>
      <c r="I179" s="441">
        <f>'1.NVL Chai'!K$14*'2.Hao hut &amp; % chai '!K12</f>
        <v>60000</v>
      </c>
      <c r="J179" s="441">
        <f>'1.NVL Chai'!L$14*'2.Hao hut &amp; % chai '!L12</f>
        <v>60000</v>
      </c>
      <c r="K179" s="441">
        <f>'1.NVL Chai'!M$14*'2.Hao hut &amp; % chai '!M12</f>
        <v>60000</v>
      </c>
      <c r="L179" s="441">
        <f>'1.NVL Chai'!N$14*'2.Hao hut &amp; % chai '!N12</f>
        <v>60000</v>
      </c>
      <c r="M179" s="441">
        <f>'1.NVL Chai'!O$14*'2.Hao hut &amp; % chai '!O12</f>
        <v>60000</v>
      </c>
      <c r="N179" s="441">
        <f>'1.NVL Chai'!P$14*'2.Hao hut &amp; % chai '!P12</f>
        <v>60000</v>
      </c>
      <c r="O179" s="441">
        <f>'1.NVL Chai'!Q$14*'2.Hao hut &amp; % chai '!Q12</f>
        <v>62400</v>
      </c>
      <c r="P179" s="441">
        <f>'1.NVL Chai'!R$14*'2.Hao hut &amp; % chai '!R12</f>
        <v>62400</v>
      </c>
      <c r="Q179" s="441">
        <f>'1.NVL Chai'!S$14*'2.Hao hut &amp; % chai '!S12</f>
        <v>62400</v>
      </c>
      <c r="R179" s="440">
        <f>SUM(F179:Q179)</f>
        <v>664200</v>
      </c>
      <c r="T179" s="441"/>
      <c r="U179" s="441"/>
      <c r="V179" s="441"/>
      <c r="W179" s="441"/>
      <c r="X179" s="441"/>
      <c r="Y179" s="441"/>
      <c r="Z179" s="441"/>
      <c r="AA179" s="441"/>
      <c r="AB179" s="441"/>
      <c r="AC179" s="441"/>
      <c r="AD179" s="441"/>
      <c r="AE179" s="441"/>
      <c r="AF179" s="440">
        <f>SUM(T179:AE179)</f>
        <v>0</v>
      </c>
    </row>
    <row r="180" spans="2:32" ht="38.25">
      <c r="B180" s="452">
        <v>3</v>
      </c>
      <c r="C180" s="453" t="s">
        <v>634</v>
      </c>
      <c r="D180" s="453"/>
      <c r="E180" s="454"/>
      <c r="F180" s="445">
        <f>'1.NVL Chai'!H$14*'2.Hao hut &amp; % chai '!H13</f>
        <v>6750</v>
      </c>
      <c r="G180" s="445">
        <f>'1.NVL Chai'!I$14*'2.Hao hut &amp; % chai '!I13</f>
        <v>5250</v>
      </c>
      <c r="H180" s="445">
        <f>'1.NVL Chai'!J$14*'2.Hao hut &amp; % chai '!J13</f>
        <v>7500</v>
      </c>
      <c r="I180" s="445">
        <f>'1.NVL Chai'!K$14*'2.Hao hut &amp; % chai '!K13</f>
        <v>10000</v>
      </c>
      <c r="J180" s="445">
        <f>'1.NVL Chai'!L$14*'2.Hao hut &amp; % chai '!L13</f>
        <v>10000</v>
      </c>
      <c r="K180" s="445">
        <f>'1.NVL Chai'!M$14*'2.Hao hut &amp; % chai '!M13</f>
        <v>10000</v>
      </c>
      <c r="L180" s="445">
        <f>'1.NVL Chai'!N$14*'2.Hao hut &amp; % chai '!N13</f>
        <v>10000</v>
      </c>
      <c r="M180" s="445">
        <f>'1.NVL Chai'!O$14*'2.Hao hut &amp; % chai '!O13</f>
        <v>10000</v>
      </c>
      <c r="N180" s="445">
        <f>'1.NVL Chai'!P$14*'2.Hao hut &amp; % chai '!P13</f>
        <v>10000</v>
      </c>
      <c r="O180" s="445">
        <f>'1.NVL Chai'!Q$14*'2.Hao hut &amp; % chai '!Q13</f>
        <v>10400</v>
      </c>
      <c r="P180" s="445">
        <f>'1.NVL Chai'!R$14*'2.Hao hut &amp; % chai '!R13</f>
        <v>10400</v>
      </c>
      <c r="Q180" s="445">
        <f>'1.NVL Chai'!S$14*'2.Hao hut &amp; % chai '!S13</f>
        <v>10400</v>
      </c>
      <c r="R180" s="444">
        <f>SUM(F180:Q180)</f>
        <v>110700</v>
      </c>
      <c r="T180" s="445"/>
      <c r="U180" s="445"/>
      <c r="V180" s="445"/>
      <c r="W180" s="445"/>
      <c r="X180" s="445"/>
      <c r="Y180" s="445"/>
      <c r="Z180" s="445"/>
      <c r="AA180" s="445"/>
      <c r="AB180" s="445"/>
      <c r="AC180" s="445"/>
      <c r="AD180" s="445"/>
      <c r="AE180" s="445"/>
      <c r="AF180" s="444">
        <f>SUM(T180:AE180)</f>
        <v>0</v>
      </c>
    </row>
    <row r="181" spans="2:32" s="12" customFormat="1" ht="21" customHeight="1">
      <c r="B181" s="271"/>
      <c r="C181" s="269" t="s">
        <v>635</v>
      </c>
      <c r="D181" s="269"/>
      <c r="E181" s="818">
        <f>SUM(E178:E180)</f>
        <v>0</v>
      </c>
      <c r="F181" s="176">
        <f t="shared" ref="F181:Q181" si="68">SUM(F178:F180)</f>
        <v>87750</v>
      </c>
      <c r="G181" s="176">
        <f t="shared" si="68"/>
        <v>68250</v>
      </c>
      <c r="H181" s="176">
        <f t="shared" si="68"/>
        <v>97500</v>
      </c>
      <c r="I181" s="176">
        <f t="shared" si="68"/>
        <v>130000</v>
      </c>
      <c r="J181" s="176">
        <f t="shared" si="68"/>
        <v>130000</v>
      </c>
      <c r="K181" s="176">
        <f t="shared" si="68"/>
        <v>130000</v>
      </c>
      <c r="L181" s="176">
        <f t="shared" si="68"/>
        <v>130000</v>
      </c>
      <c r="M181" s="176">
        <f t="shared" si="68"/>
        <v>130000</v>
      </c>
      <c r="N181" s="176">
        <f t="shared" si="68"/>
        <v>130000</v>
      </c>
      <c r="O181" s="176">
        <f t="shared" si="68"/>
        <v>135200</v>
      </c>
      <c r="P181" s="176">
        <f t="shared" si="68"/>
        <v>135200</v>
      </c>
      <c r="Q181" s="176">
        <f t="shared" si="68"/>
        <v>135200</v>
      </c>
      <c r="R181" s="176">
        <f>SUM(R178:R180)</f>
        <v>1439100</v>
      </c>
      <c r="T181" s="176">
        <f t="shared" ref="T181:AE181" si="69">SUM(T178:T180)</f>
        <v>0</v>
      </c>
      <c r="U181" s="176">
        <f t="shared" si="69"/>
        <v>0</v>
      </c>
      <c r="V181" s="176">
        <f t="shared" si="69"/>
        <v>0</v>
      </c>
      <c r="W181" s="176">
        <f t="shared" si="69"/>
        <v>0</v>
      </c>
      <c r="X181" s="176">
        <f t="shared" si="69"/>
        <v>0</v>
      </c>
      <c r="Y181" s="176">
        <f t="shared" si="69"/>
        <v>0</v>
      </c>
      <c r="Z181" s="176">
        <f t="shared" si="69"/>
        <v>0</v>
      </c>
      <c r="AA181" s="176">
        <f t="shared" si="69"/>
        <v>0</v>
      </c>
      <c r="AB181" s="176">
        <f t="shared" si="69"/>
        <v>0</v>
      </c>
      <c r="AC181" s="176">
        <f t="shared" si="69"/>
        <v>0</v>
      </c>
      <c r="AD181" s="176">
        <f t="shared" si="69"/>
        <v>0</v>
      </c>
      <c r="AE181" s="176">
        <f t="shared" si="69"/>
        <v>0</v>
      </c>
      <c r="AF181" s="176">
        <f>SUM(AF178:AF180)</f>
        <v>0</v>
      </c>
    </row>
    <row r="182" spans="2:32" s="12" customFormat="1" ht="11.45" customHeight="1">
      <c r="B182" s="93"/>
      <c r="C182" s="13"/>
      <c r="D182" s="13"/>
      <c r="E182" s="94"/>
      <c r="F182" s="94"/>
      <c r="G182" s="94"/>
      <c r="H182" s="94"/>
      <c r="I182" s="170"/>
      <c r="J182" s="94"/>
      <c r="K182" s="94"/>
      <c r="L182" s="94"/>
      <c r="M182" s="94"/>
      <c r="N182" s="94"/>
      <c r="O182" s="94"/>
      <c r="P182" s="94"/>
      <c r="Q182" s="94"/>
      <c r="T182" s="94"/>
      <c r="U182" s="94"/>
      <c r="V182" s="94"/>
      <c r="W182" s="170"/>
      <c r="X182" s="94"/>
      <c r="Y182" s="94"/>
      <c r="Z182" s="94"/>
      <c r="AA182" s="94"/>
      <c r="AB182" s="94"/>
      <c r="AC182" s="94"/>
      <c r="AD182" s="94"/>
      <c r="AE182" s="94"/>
    </row>
    <row r="183" spans="2:32">
      <c r="B183" s="12" t="s">
        <v>674</v>
      </c>
    </row>
    <row r="184" spans="2:32" s="13" customFormat="1" ht="25.5">
      <c r="B184" s="124">
        <v>3</v>
      </c>
      <c r="C184" s="944" t="s">
        <v>637</v>
      </c>
      <c r="D184" s="197" t="s">
        <v>257</v>
      </c>
      <c r="E184" s="124" t="s">
        <v>148</v>
      </c>
      <c r="F184" s="124" t="s">
        <v>149</v>
      </c>
      <c r="G184" s="124" t="s">
        <v>150</v>
      </c>
      <c r="H184" s="124" t="s">
        <v>151</v>
      </c>
      <c r="I184" s="124" t="s">
        <v>152</v>
      </c>
      <c r="J184" s="124" t="s">
        <v>153</v>
      </c>
      <c r="K184" s="124" t="s">
        <v>154</v>
      </c>
      <c r="L184" s="124" t="s">
        <v>155</v>
      </c>
      <c r="M184" s="124" t="s">
        <v>156</v>
      </c>
      <c r="N184" s="124" t="s">
        <v>157</v>
      </c>
      <c r="O184" s="124" t="s">
        <v>158</v>
      </c>
      <c r="P184" s="124" t="s">
        <v>159</v>
      </c>
      <c r="Q184" s="124" t="s">
        <v>160</v>
      </c>
      <c r="R184" s="124" t="s">
        <v>2150</v>
      </c>
      <c r="T184" s="749" t="s">
        <v>149</v>
      </c>
      <c r="U184" s="749" t="s">
        <v>150</v>
      </c>
      <c r="V184" s="749" t="s">
        <v>151</v>
      </c>
      <c r="W184" s="749" t="s">
        <v>152</v>
      </c>
      <c r="X184" s="749" t="s">
        <v>153</v>
      </c>
      <c r="Y184" s="749" t="s">
        <v>154</v>
      </c>
      <c r="Z184" s="749" t="s">
        <v>155</v>
      </c>
      <c r="AA184" s="749" t="s">
        <v>156</v>
      </c>
      <c r="AB184" s="749" t="s">
        <v>157</v>
      </c>
      <c r="AC184" s="749" t="s">
        <v>158</v>
      </c>
      <c r="AD184" s="749" t="s">
        <v>159</v>
      </c>
      <c r="AE184" s="749" t="s">
        <v>160</v>
      </c>
      <c r="AF184" s="749" t="s">
        <v>148</v>
      </c>
    </row>
    <row r="185" spans="2:32">
      <c r="B185" s="446">
        <v>1</v>
      </c>
      <c r="C185" s="447" t="s">
        <v>632</v>
      </c>
      <c r="D185" s="447"/>
      <c r="E185" s="448"/>
      <c r="F185" s="455">
        <f>'1.NVL Chai'!H$15*'2.Hao hut &amp; % chai '!H17</f>
        <v>0</v>
      </c>
      <c r="G185" s="455">
        <f>'1.NVL Chai'!I$15*'2.Hao hut &amp; % chai '!I17</f>
        <v>0</v>
      </c>
      <c r="H185" s="455">
        <f>'1.NVL Chai'!J$15*'2.Hao hut &amp; % chai '!J17</f>
        <v>0</v>
      </c>
      <c r="I185" s="455">
        <f>'1.NVL Chai'!K$15*'2.Hao hut &amp; % chai '!K17</f>
        <v>0</v>
      </c>
      <c r="J185" s="455">
        <f>'1.NVL Chai'!L$15*'2.Hao hut &amp; % chai '!L17</f>
        <v>0</v>
      </c>
      <c r="K185" s="455">
        <f>'1.NVL Chai'!M$15*'2.Hao hut &amp; % chai '!M17</f>
        <v>0</v>
      </c>
      <c r="L185" s="455">
        <f>'1.NVL Chai'!N$15*'2.Hao hut &amp; % chai '!N17</f>
        <v>0</v>
      </c>
      <c r="M185" s="455">
        <f>'1.NVL Chai'!O$15*'2.Hao hut &amp; % chai '!O17</f>
        <v>0</v>
      </c>
      <c r="N185" s="455">
        <f>'1.NVL Chai'!P$15*'2.Hao hut &amp; % chai '!P17</f>
        <v>0</v>
      </c>
      <c r="O185" s="455">
        <f>'1.NVL Chai'!Q$15*'2.Hao hut &amp; % chai '!Q17</f>
        <v>0</v>
      </c>
      <c r="P185" s="455">
        <f>'1.NVL Chai'!R$15*'2.Hao hut &amp; % chai '!R17</f>
        <v>0</v>
      </c>
      <c r="Q185" s="455">
        <f>'1.NVL Chai'!S$15*'2.Hao hut &amp; % chai '!S17</f>
        <v>0</v>
      </c>
      <c r="R185" s="456">
        <f>SUM(F185:Q185)</f>
        <v>0</v>
      </c>
      <c r="T185" s="455"/>
      <c r="U185" s="455"/>
      <c r="V185" s="455"/>
      <c r="W185" s="455"/>
      <c r="X185" s="455"/>
      <c r="Y185" s="455"/>
      <c r="Z185" s="455"/>
      <c r="AA185" s="455"/>
      <c r="AB185" s="455"/>
      <c r="AC185" s="455"/>
      <c r="AD185" s="455"/>
      <c r="AE185" s="455"/>
      <c r="AF185" s="456">
        <f>SUM(T185:AE185)</f>
        <v>0</v>
      </c>
    </row>
    <row r="186" spans="2:32">
      <c r="B186" s="449">
        <v>2</v>
      </c>
      <c r="C186" s="450" t="s">
        <v>633</v>
      </c>
      <c r="D186" s="450"/>
      <c r="E186" s="451"/>
      <c r="F186" s="441">
        <f>'1.NVL Chai'!H$15*'2.Hao hut &amp; % chai '!H18</f>
        <v>0</v>
      </c>
      <c r="G186" s="441">
        <f>'1.NVL Chai'!I$15*'2.Hao hut &amp; % chai '!I18</f>
        <v>0</v>
      </c>
      <c r="H186" s="441">
        <f>'1.NVL Chai'!J$15*'2.Hao hut &amp; % chai '!J18</f>
        <v>0</v>
      </c>
      <c r="I186" s="441">
        <f>'1.NVL Chai'!K$15*'2.Hao hut &amp; % chai '!K18</f>
        <v>0</v>
      </c>
      <c r="J186" s="441">
        <f>'1.NVL Chai'!L$15*'2.Hao hut &amp; % chai '!L18</f>
        <v>0</v>
      </c>
      <c r="K186" s="441">
        <f>'1.NVL Chai'!M$15*'2.Hao hut &amp; % chai '!M18</f>
        <v>0</v>
      </c>
      <c r="L186" s="441">
        <f>'1.NVL Chai'!N$15*'2.Hao hut &amp; % chai '!N18</f>
        <v>0</v>
      </c>
      <c r="M186" s="441">
        <f>'1.NVL Chai'!O$15*'2.Hao hut &amp; % chai '!O18</f>
        <v>0</v>
      </c>
      <c r="N186" s="441">
        <f>'1.NVL Chai'!P$15*'2.Hao hut &amp; % chai '!P18</f>
        <v>0</v>
      </c>
      <c r="O186" s="441">
        <f>'1.NVL Chai'!Q$15*'2.Hao hut &amp; % chai '!Q18</f>
        <v>0</v>
      </c>
      <c r="P186" s="441">
        <f>'1.NVL Chai'!R$15*'2.Hao hut &amp; % chai '!R18</f>
        <v>0</v>
      </c>
      <c r="Q186" s="441">
        <f>'1.NVL Chai'!S$15*'2.Hao hut &amp; % chai '!S18</f>
        <v>0</v>
      </c>
      <c r="R186" s="440">
        <f>SUM(F186:Q186)</f>
        <v>0</v>
      </c>
      <c r="T186" s="441"/>
      <c r="U186" s="441"/>
      <c r="V186" s="441"/>
      <c r="W186" s="441"/>
      <c r="X186" s="441"/>
      <c r="Y186" s="441"/>
      <c r="Z186" s="441"/>
      <c r="AA186" s="441"/>
      <c r="AB186" s="441"/>
      <c r="AC186" s="441"/>
      <c r="AD186" s="441"/>
      <c r="AE186" s="441"/>
      <c r="AF186" s="440">
        <f>SUM(T186:AE186)</f>
        <v>0</v>
      </c>
    </row>
    <row r="187" spans="2:32" ht="38.25">
      <c r="B187" s="452">
        <v>3</v>
      </c>
      <c r="C187" s="453" t="s">
        <v>634</v>
      </c>
      <c r="D187" s="453"/>
      <c r="E187" s="454"/>
      <c r="F187" s="445">
        <f>'1.NVL Chai'!H$15*'2.Hao hut &amp; % chai '!H19</f>
        <v>0</v>
      </c>
      <c r="G187" s="445">
        <f>'1.NVL Chai'!I$15*'2.Hao hut &amp; % chai '!I19</f>
        <v>0</v>
      </c>
      <c r="H187" s="445">
        <f>'1.NVL Chai'!J$15*'2.Hao hut &amp; % chai '!J19</f>
        <v>0</v>
      </c>
      <c r="I187" s="445">
        <f>'1.NVL Chai'!K$15*'2.Hao hut &amp; % chai '!K19</f>
        <v>0</v>
      </c>
      <c r="J187" s="445">
        <f>'1.NVL Chai'!L$15*'2.Hao hut &amp; % chai '!L19</f>
        <v>0</v>
      </c>
      <c r="K187" s="445">
        <f>'1.NVL Chai'!M$15*'2.Hao hut &amp; % chai '!M19</f>
        <v>0</v>
      </c>
      <c r="L187" s="445">
        <f>'1.NVL Chai'!N$15*'2.Hao hut &amp; % chai '!N19</f>
        <v>0</v>
      </c>
      <c r="M187" s="445">
        <f>'1.NVL Chai'!O$15*'2.Hao hut &amp; % chai '!O19</f>
        <v>0</v>
      </c>
      <c r="N187" s="445">
        <f>'1.NVL Chai'!P$15*'2.Hao hut &amp; % chai '!P19</f>
        <v>0</v>
      </c>
      <c r="O187" s="445">
        <f>'1.NVL Chai'!Q$15*'2.Hao hut &amp; % chai '!Q19</f>
        <v>0</v>
      </c>
      <c r="P187" s="445">
        <f>'1.NVL Chai'!R$15*'2.Hao hut &amp; % chai '!R19</f>
        <v>0</v>
      </c>
      <c r="Q187" s="445">
        <f>'1.NVL Chai'!S$15*'2.Hao hut &amp; % chai '!S19</f>
        <v>0</v>
      </c>
      <c r="R187" s="444">
        <f>SUM(F187:Q187)</f>
        <v>0</v>
      </c>
      <c r="T187" s="445"/>
      <c r="U187" s="445"/>
      <c r="V187" s="445"/>
      <c r="W187" s="445"/>
      <c r="X187" s="445"/>
      <c r="Y187" s="445"/>
      <c r="Z187" s="445"/>
      <c r="AA187" s="445"/>
      <c r="AB187" s="445"/>
      <c r="AC187" s="445"/>
      <c r="AD187" s="445"/>
      <c r="AE187" s="445"/>
      <c r="AF187" s="444">
        <f>SUM(T187:AE187)</f>
        <v>0</v>
      </c>
    </row>
    <row r="188" spans="2:32">
      <c r="B188" s="271"/>
      <c r="C188" s="269" t="s">
        <v>635</v>
      </c>
      <c r="D188" s="269"/>
      <c r="E188" s="818">
        <f t="shared" ref="E188:Q188" si="70">SUM(E185:E187)</f>
        <v>0</v>
      </c>
      <c r="F188" s="176">
        <f t="shared" si="70"/>
        <v>0</v>
      </c>
      <c r="G188" s="176">
        <f t="shared" si="70"/>
        <v>0</v>
      </c>
      <c r="H188" s="176">
        <f t="shared" si="70"/>
        <v>0</v>
      </c>
      <c r="I188" s="176">
        <f t="shared" si="70"/>
        <v>0</v>
      </c>
      <c r="J188" s="176">
        <f t="shared" si="70"/>
        <v>0</v>
      </c>
      <c r="K188" s="176">
        <f t="shared" si="70"/>
        <v>0</v>
      </c>
      <c r="L188" s="176">
        <f t="shared" si="70"/>
        <v>0</v>
      </c>
      <c r="M188" s="176">
        <f t="shared" si="70"/>
        <v>0</v>
      </c>
      <c r="N188" s="176">
        <f t="shared" si="70"/>
        <v>0</v>
      </c>
      <c r="O188" s="176">
        <f t="shared" si="70"/>
        <v>0</v>
      </c>
      <c r="P188" s="176">
        <f t="shared" si="70"/>
        <v>0</v>
      </c>
      <c r="Q188" s="176">
        <f t="shared" si="70"/>
        <v>0</v>
      </c>
      <c r="R188" s="176">
        <f>SUM(R185:R187)</f>
        <v>0</v>
      </c>
      <c r="T188" s="176">
        <f t="shared" ref="T188:AE188" si="71">SUM(T185:T187)</f>
        <v>0</v>
      </c>
      <c r="U188" s="176">
        <f t="shared" si="71"/>
        <v>0</v>
      </c>
      <c r="V188" s="176">
        <f t="shared" si="71"/>
        <v>0</v>
      </c>
      <c r="W188" s="176">
        <f t="shared" si="71"/>
        <v>0</v>
      </c>
      <c r="X188" s="176">
        <f t="shared" si="71"/>
        <v>0</v>
      </c>
      <c r="Y188" s="176">
        <f t="shared" si="71"/>
        <v>0</v>
      </c>
      <c r="Z188" s="176">
        <f t="shared" si="71"/>
        <v>0</v>
      </c>
      <c r="AA188" s="176">
        <f t="shared" si="71"/>
        <v>0</v>
      </c>
      <c r="AB188" s="176">
        <f t="shared" si="71"/>
        <v>0</v>
      </c>
      <c r="AC188" s="176">
        <f t="shared" si="71"/>
        <v>0</v>
      </c>
      <c r="AD188" s="176">
        <f t="shared" si="71"/>
        <v>0</v>
      </c>
      <c r="AE188" s="176">
        <f t="shared" si="71"/>
        <v>0</v>
      </c>
      <c r="AF188" s="176">
        <f>SUM(AF185:AF187)</f>
        <v>0</v>
      </c>
    </row>
    <row r="189" spans="2:32">
      <c r="B189" s="93"/>
      <c r="C189" s="13"/>
      <c r="D189" s="13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</row>
    <row r="190" spans="2:32">
      <c r="B190" s="12" t="s">
        <v>675</v>
      </c>
    </row>
    <row r="191" spans="2:32" ht="25.5">
      <c r="B191" s="197" t="s">
        <v>36</v>
      </c>
      <c r="C191" s="197" t="s">
        <v>655</v>
      </c>
      <c r="D191" s="197" t="s">
        <v>257</v>
      </c>
      <c r="E191" s="124" t="s">
        <v>148</v>
      </c>
      <c r="F191" s="124" t="s">
        <v>149</v>
      </c>
      <c r="G191" s="124" t="s">
        <v>150</v>
      </c>
      <c r="H191" s="124" t="s">
        <v>151</v>
      </c>
      <c r="I191" s="124" t="s">
        <v>152</v>
      </c>
      <c r="J191" s="124" t="s">
        <v>153</v>
      </c>
      <c r="K191" s="124" t="s">
        <v>154</v>
      </c>
      <c r="L191" s="124" t="s">
        <v>155</v>
      </c>
      <c r="M191" s="124" t="s">
        <v>156</v>
      </c>
      <c r="N191" s="124" t="s">
        <v>157</v>
      </c>
      <c r="O191" s="124" t="s">
        <v>158</v>
      </c>
      <c r="P191" s="124" t="s">
        <v>159</v>
      </c>
      <c r="Q191" s="124" t="s">
        <v>160</v>
      </c>
      <c r="R191" s="124" t="s">
        <v>2150</v>
      </c>
      <c r="T191" s="749" t="s">
        <v>149</v>
      </c>
      <c r="U191" s="749" t="s">
        <v>150</v>
      </c>
      <c r="V191" s="749" t="s">
        <v>151</v>
      </c>
      <c r="W191" s="749" t="s">
        <v>152</v>
      </c>
      <c r="X191" s="749" t="s">
        <v>153</v>
      </c>
      <c r="Y191" s="749" t="s">
        <v>154</v>
      </c>
      <c r="Z191" s="749" t="s">
        <v>155</v>
      </c>
      <c r="AA191" s="749" t="s">
        <v>156</v>
      </c>
      <c r="AB191" s="749" t="s">
        <v>157</v>
      </c>
      <c r="AC191" s="749" t="s">
        <v>158</v>
      </c>
      <c r="AD191" s="749" t="s">
        <v>159</v>
      </c>
      <c r="AE191" s="749" t="s">
        <v>160</v>
      </c>
      <c r="AF191" s="749" t="s">
        <v>148</v>
      </c>
    </row>
    <row r="192" spans="2:32">
      <c r="B192" s="434">
        <v>1</v>
      </c>
      <c r="C192" s="435" t="s">
        <v>530</v>
      </c>
      <c r="D192" s="435"/>
      <c r="E192" s="437"/>
      <c r="F192" s="437">
        <f>F102*'2.Hao hut &amp; % chai '!H133</f>
        <v>0</v>
      </c>
      <c r="G192" s="437">
        <f>G102*'2.Hao hut &amp; % chai '!I133</f>
        <v>0</v>
      </c>
      <c r="H192" s="437">
        <f>H102*'2.Hao hut &amp; % chai '!J133</f>
        <v>0</v>
      </c>
      <c r="I192" s="437">
        <f>I102*'2.Hao hut &amp; % chai '!K133</f>
        <v>0</v>
      </c>
      <c r="J192" s="437">
        <f>J102*'2.Hao hut &amp; % chai '!L133</f>
        <v>0</v>
      </c>
      <c r="K192" s="437">
        <f>K102*'2.Hao hut &amp; % chai '!M133</f>
        <v>0</v>
      </c>
      <c r="L192" s="437">
        <f>L102*'2.Hao hut &amp; % chai '!N133</f>
        <v>0</v>
      </c>
      <c r="M192" s="437">
        <f>M102*'2.Hao hut &amp; % chai '!O133</f>
        <v>0</v>
      </c>
      <c r="N192" s="437">
        <f>N102*'2.Hao hut &amp; % chai '!P133</f>
        <v>0</v>
      </c>
      <c r="O192" s="437">
        <f>O102*'2.Hao hut &amp; % chai '!Q133</f>
        <v>40248</v>
      </c>
      <c r="P192" s="437">
        <f>P102*'2.Hao hut &amp; % chai '!R133</f>
        <v>40248</v>
      </c>
      <c r="Q192" s="437">
        <f>Q102*'2.Hao hut &amp; % chai '!S133</f>
        <v>40248</v>
      </c>
      <c r="R192" s="436">
        <f t="shared" ref="R192:R206" si="72">SUM(F192:Q192)</f>
        <v>120744</v>
      </c>
      <c r="T192" s="437"/>
      <c r="U192" s="437"/>
      <c r="V192" s="437"/>
      <c r="W192" s="437"/>
      <c r="X192" s="437"/>
      <c r="Y192" s="437"/>
      <c r="Z192" s="437"/>
      <c r="AA192" s="437"/>
      <c r="AB192" s="437"/>
      <c r="AC192" s="437"/>
      <c r="AD192" s="437"/>
      <c r="AE192" s="437"/>
      <c r="AF192" s="436">
        <f t="shared" ref="AF192:AF206" si="73">SUM(T192:AE192)</f>
        <v>0</v>
      </c>
    </row>
    <row r="193" spans="2:32">
      <c r="B193" s="438">
        <v>2</v>
      </c>
      <c r="C193" s="439" t="s">
        <v>532</v>
      </c>
      <c r="D193" s="439"/>
      <c r="E193" s="441"/>
      <c r="F193" s="441">
        <f>F103*'2.Hao hut &amp; % chai '!H134</f>
        <v>0</v>
      </c>
      <c r="G193" s="441">
        <f>G103*'2.Hao hut &amp; % chai '!I134</f>
        <v>0</v>
      </c>
      <c r="H193" s="441">
        <f>H103*'2.Hao hut &amp; % chai '!J134</f>
        <v>0</v>
      </c>
      <c r="I193" s="441">
        <f>I103*'2.Hao hut &amp; % chai '!K134</f>
        <v>0</v>
      </c>
      <c r="J193" s="441">
        <f>J103*'2.Hao hut &amp; % chai '!L134</f>
        <v>0</v>
      </c>
      <c r="K193" s="441">
        <f>K103*'2.Hao hut &amp; % chai '!M134</f>
        <v>0</v>
      </c>
      <c r="L193" s="441">
        <f>L103*'2.Hao hut &amp; % chai '!N134</f>
        <v>0</v>
      </c>
      <c r="M193" s="441">
        <f>M103*'2.Hao hut &amp; % chai '!O134</f>
        <v>0</v>
      </c>
      <c r="N193" s="441">
        <f>N103*'2.Hao hut &amp; % chai '!P134</f>
        <v>0</v>
      </c>
      <c r="O193" s="441">
        <f>O103*'2.Hao hut &amp; % chai '!Q134</f>
        <v>0</v>
      </c>
      <c r="P193" s="441">
        <f>P103*'2.Hao hut &amp; % chai '!R134</f>
        <v>0</v>
      </c>
      <c r="Q193" s="441">
        <f>Q103*'2.Hao hut &amp; % chai '!S134</f>
        <v>0</v>
      </c>
      <c r="R193" s="440">
        <f t="shared" si="72"/>
        <v>0</v>
      </c>
      <c r="T193" s="441"/>
      <c r="U193" s="441"/>
      <c r="V193" s="441"/>
      <c r="W193" s="441"/>
      <c r="X193" s="441"/>
      <c r="Y193" s="441"/>
      <c r="Z193" s="441"/>
      <c r="AA193" s="441"/>
      <c r="AB193" s="441"/>
      <c r="AC193" s="441"/>
      <c r="AD193" s="441"/>
      <c r="AE193" s="441"/>
      <c r="AF193" s="440">
        <f t="shared" si="73"/>
        <v>0</v>
      </c>
    </row>
    <row r="194" spans="2:32">
      <c r="B194" s="438">
        <v>3</v>
      </c>
      <c r="C194" s="439" t="s">
        <v>533</v>
      </c>
      <c r="D194" s="439"/>
      <c r="E194" s="441"/>
      <c r="F194" s="441">
        <f>F104*'2.Hao hut &amp; % chai '!H135</f>
        <v>0</v>
      </c>
      <c r="G194" s="441">
        <f>G104*'2.Hao hut &amp; % chai '!I135</f>
        <v>0</v>
      </c>
      <c r="H194" s="441">
        <f>H104*'2.Hao hut &amp; % chai '!J135</f>
        <v>0</v>
      </c>
      <c r="I194" s="441">
        <f>I104*'2.Hao hut &amp; % chai '!K135</f>
        <v>0</v>
      </c>
      <c r="J194" s="441">
        <f>J104*'2.Hao hut &amp; % chai '!L135</f>
        <v>0</v>
      </c>
      <c r="K194" s="441">
        <f>K104*'2.Hao hut &amp; % chai '!M135</f>
        <v>0</v>
      </c>
      <c r="L194" s="441">
        <f>L104*'2.Hao hut &amp; % chai '!N135</f>
        <v>0</v>
      </c>
      <c r="M194" s="441">
        <f>M104*'2.Hao hut &amp; % chai '!O135</f>
        <v>0</v>
      </c>
      <c r="N194" s="441">
        <f>N104*'2.Hao hut &amp; % chai '!P135</f>
        <v>0</v>
      </c>
      <c r="O194" s="441">
        <f>O104*'2.Hao hut &amp; % chai '!Q135</f>
        <v>0</v>
      </c>
      <c r="P194" s="441">
        <f>P104*'2.Hao hut &amp; % chai '!R135</f>
        <v>0</v>
      </c>
      <c r="Q194" s="441">
        <f>Q104*'2.Hao hut &amp; % chai '!S135</f>
        <v>0</v>
      </c>
      <c r="R194" s="440">
        <f t="shared" si="72"/>
        <v>0</v>
      </c>
      <c r="T194" s="441"/>
      <c r="U194" s="441"/>
      <c r="V194" s="441"/>
      <c r="W194" s="441"/>
      <c r="X194" s="441"/>
      <c r="Y194" s="441"/>
      <c r="Z194" s="441"/>
      <c r="AA194" s="441"/>
      <c r="AB194" s="441"/>
      <c r="AC194" s="441"/>
      <c r="AD194" s="441"/>
      <c r="AE194" s="441"/>
      <c r="AF194" s="440">
        <f t="shared" si="73"/>
        <v>0</v>
      </c>
    </row>
    <row r="195" spans="2:32">
      <c r="B195" s="438">
        <v>4</v>
      </c>
      <c r="C195" s="439" t="s">
        <v>534</v>
      </c>
      <c r="D195" s="439"/>
      <c r="E195" s="441"/>
      <c r="F195" s="441">
        <f>F105*'2.Hao hut &amp; % chai '!H136</f>
        <v>0</v>
      </c>
      <c r="G195" s="441">
        <f>G105*'2.Hao hut &amp; % chai '!I136</f>
        <v>0</v>
      </c>
      <c r="H195" s="441">
        <f>H105*'2.Hao hut &amp; % chai '!J136</f>
        <v>0</v>
      </c>
      <c r="I195" s="441">
        <f>I105*'2.Hao hut &amp; % chai '!K136</f>
        <v>0</v>
      </c>
      <c r="J195" s="441">
        <f>J105*'2.Hao hut &amp; % chai '!L136</f>
        <v>0</v>
      </c>
      <c r="K195" s="441">
        <f>K105*'2.Hao hut &amp; % chai '!M136</f>
        <v>0</v>
      </c>
      <c r="L195" s="441">
        <f>L105*'2.Hao hut &amp; % chai '!N136</f>
        <v>0</v>
      </c>
      <c r="M195" s="441">
        <f>M105*'2.Hao hut &amp; % chai '!O136</f>
        <v>0</v>
      </c>
      <c r="N195" s="441">
        <f>N105*'2.Hao hut &amp; % chai '!P136</f>
        <v>0</v>
      </c>
      <c r="O195" s="441">
        <f>O105*'2.Hao hut &amp; % chai '!Q136</f>
        <v>0</v>
      </c>
      <c r="P195" s="441">
        <f>P105*'2.Hao hut &amp; % chai '!R136</f>
        <v>0</v>
      </c>
      <c r="Q195" s="441">
        <f>Q105*'2.Hao hut &amp; % chai '!S136</f>
        <v>0</v>
      </c>
      <c r="R195" s="440">
        <f t="shared" si="72"/>
        <v>0</v>
      </c>
      <c r="T195" s="441"/>
      <c r="U195" s="441"/>
      <c r="V195" s="441"/>
      <c r="W195" s="441"/>
      <c r="X195" s="441"/>
      <c r="Y195" s="441"/>
      <c r="Z195" s="441"/>
      <c r="AA195" s="441"/>
      <c r="AB195" s="441"/>
      <c r="AC195" s="441"/>
      <c r="AD195" s="441"/>
      <c r="AE195" s="441"/>
      <c r="AF195" s="440">
        <f t="shared" si="73"/>
        <v>0</v>
      </c>
    </row>
    <row r="196" spans="2:32">
      <c r="B196" s="438">
        <v>5</v>
      </c>
      <c r="C196" s="439" t="s">
        <v>535</v>
      </c>
      <c r="D196" s="439"/>
      <c r="E196" s="441"/>
      <c r="F196" s="441">
        <f>F106*'2.Hao hut &amp; % chai '!H137</f>
        <v>0</v>
      </c>
      <c r="G196" s="441">
        <f>G106*'2.Hao hut &amp; % chai '!I137</f>
        <v>0</v>
      </c>
      <c r="H196" s="441">
        <f>H106*'2.Hao hut &amp; % chai '!J137</f>
        <v>0</v>
      </c>
      <c r="I196" s="441">
        <f>I106*'2.Hao hut &amp; % chai '!K137</f>
        <v>0</v>
      </c>
      <c r="J196" s="441">
        <f>J106*'2.Hao hut &amp; % chai '!L137</f>
        <v>0</v>
      </c>
      <c r="K196" s="441">
        <f>K106*'2.Hao hut &amp; % chai '!M137</f>
        <v>0</v>
      </c>
      <c r="L196" s="441">
        <f>L106*'2.Hao hut &amp; % chai '!N137</f>
        <v>0</v>
      </c>
      <c r="M196" s="441">
        <f>M106*'2.Hao hut &amp; % chai '!O137</f>
        <v>0</v>
      </c>
      <c r="N196" s="441">
        <f>N106*'2.Hao hut &amp; % chai '!P137</f>
        <v>0</v>
      </c>
      <c r="O196" s="441">
        <f>O106*'2.Hao hut &amp; % chai '!Q137</f>
        <v>0</v>
      </c>
      <c r="P196" s="441">
        <f>P106*'2.Hao hut &amp; % chai '!R137</f>
        <v>0</v>
      </c>
      <c r="Q196" s="441">
        <f>Q106*'2.Hao hut &amp; % chai '!S137</f>
        <v>0</v>
      </c>
      <c r="R196" s="440">
        <f t="shared" si="72"/>
        <v>0</v>
      </c>
      <c r="T196" s="441"/>
      <c r="U196" s="441"/>
      <c r="V196" s="441"/>
      <c r="W196" s="441"/>
      <c r="X196" s="441"/>
      <c r="Y196" s="441"/>
      <c r="Z196" s="441"/>
      <c r="AA196" s="441"/>
      <c r="AB196" s="441"/>
      <c r="AC196" s="441"/>
      <c r="AD196" s="441"/>
      <c r="AE196" s="441"/>
      <c r="AF196" s="440">
        <f t="shared" si="73"/>
        <v>0</v>
      </c>
    </row>
    <row r="197" spans="2:32">
      <c r="B197" s="438">
        <v>6</v>
      </c>
      <c r="C197" s="439" t="s">
        <v>536</v>
      </c>
      <c r="D197" s="439"/>
      <c r="E197" s="441"/>
      <c r="F197" s="441">
        <f>F107*'2.Hao hut &amp; % chai '!H138</f>
        <v>0</v>
      </c>
      <c r="G197" s="441">
        <f>G107*'2.Hao hut &amp; % chai '!I138</f>
        <v>0</v>
      </c>
      <c r="H197" s="441">
        <f>H107*'2.Hao hut &amp; % chai '!J138</f>
        <v>0</v>
      </c>
      <c r="I197" s="441">
        <f>I107*'2.Hao hut &amp; % chai '!K138</f>
        <v>0</v>
      </c>
      <c r="J197" s="441">
        <f>J107*'2.Hao hut &amp; % chai '!L138</f>
        <v>0</v>
      </c>
      <c r="K197" s="441">
        <f>K107*'2.Hao hut &amp; % chai '!M138</f>
        <v>0</v>
      </c>
      <c r="L197" s="441">
        <f>L107*'2.Hao hut &amp; % chai '!N138</f>
        <v>0</v>
      </c>
      <c r="M197" s="441">
        <f>M107*'2.Hao hut &amp; % chai '!O138</f>
        <v>0</v>
      </c>
      <c r="N197" s="441">
        <f>N107*'2.Hao hut &amp; % chai '!P138</f>
        <v>0</v>
      </c>
      <c r="O197" s="441">
        <f>O107*'2.Hao hut &amp; % chai '!Q138</f>
        <v>0</v>
      </c>
      <c r="P197" s="441">
        <f>P107*'2.Hao hut &amp; % chai '!R138</f>
        <v>0</v>
      </c>
      <c r="Q197" s="441">
        <f>Q107*'2.Hao hut &amp; % chai '!S138</f>
        <v>0</v>
      </c>
      <c r="R197" s="440">
        <f t="shared" si="72"/>
        <v>0</v>
      </c>
      <c r="T197" s="441"/>
      <c r="U197" s="441"/>
      <c r="V197" s="441"/>
      <c r="W197" s="441"/>
      <c r="X197" s="441"/>
      <c r="Y197" s="441"/>
      <c r="Z197" s="441"/>
      <c r="AA197" s="441"/>
      <c r="AB197" s="441"/>
      <c r="AC197" s="441"/>
      <c r="AD197" s="441"/>
      <c r="AE197" s="441"/>
      <c r="AF197" s="440">
        <f t="shared" si="73"/>
        <v>0</v>
      </c>
    </row>
    <row r="198" spans="2:32">
      <c r="B198" s="438">
        <v>7</v>
      </c>
      <c r="C198" s="439" t="s">
        <v>537</v>
      </c>
      <c r="D198" s="439"/>
      <c r="E198" s="441"/>
      <c r="F198" s="441">
        <f>F108*'2.Hao hut &amp; % chai '!H139</f>
        <v>0</v>
      </c>
      <c r="G198" s="441">
        <f>G108*'2.Hao hut &amp; % chai '!I139</f>
        <v>0</v>
      </c>
      <c r="H198" s="441">
        <f>H108*'2.Hao hut &amp; % chai '!J139</f>
        <v>0</v>
      </c>
      <c r="I198" s="441">
        <f>I108*'2.Hao hut &amp; % chai '!K139</f>
        <v>0</v>
      </c>
      <c r="J198" s="441">
        <f>J108*'2.Hao hut &amp; % chai '!L139</f>
        <v>0</v>
      </c>
      <c r="K198" s="441">
        <f>K108*'2.Hao hut &amp; % chai '!M139</f>
        <v>0</v>
      </c>
      <c r="L198" s="441">
        <f>L108*'2.Hao hut &amp; % chai '!N139</f>
        <v>0</v>
      </c>
      <c r="M198" s="441">
        <f>M108*'2.Hao hut &amp; % chai '!O139</f>
        <v>0</v>
      </c>
      <c r="N198" s="441">
        <f>N108*'2.Hao hut &amp; % chai '!P139</f>
        <v>0</v>
      </c>
      <c r="O198" s="441">
        <f>O108*'2.Hao hut &amp; % chai '!Q139</f>
        <v>0</v>
      </c>
      <c r="P198" s="441">
        <f>P108*'2.Hao hut &amp; % chai '!R139</f>
        <v>0</v>
      </c>
      <c r="Q198" s="441">
        <f>Q108*'2.Hao hut &amp; % chai '!S139</f>
        <v>0</v>
      </c>
      <c r="R198" s="440">
        <f t="shared" si="72"/>
        <v>0</v>
      </c>
      <c r="T198" s="441"/>
      <c r="U198" s="441"/>
      <c r="V198" s="441"/>
      <c r="W198" s="441"/>
      <c r="X198" s="441"/>
      <c r="Y198" s="441"/>
      <c r="Z198" s="441"/>
      <c r="AA198" s="441"/>
      <c r="AB198" s="441"/>
      <c r="AC198" s="441"/>
      <c r="AD198" s="441"/>
      <c r="AE198" s="441"/>
      <c r="AF198" s="440">
        <f t="shared" si="73"/>
        <v>0</v>
      </c>
    </row>
    <row r="199" spans="2:32">
      <c r="B199" s="438">
        <v>8</v>
      </c>
      <c r="C199" s="439" t="s">
        <v>538</v>
      </c>
      <c r="D199" s="439"/>
      <c r="E199" s="441"/>
      <c r="F199" s="441">
        <f>F109*'2.Hao hut &amp; % chai '!H140</f>
        <v>0</v>
      </c>
      <c r="G199" s="441">
        <f>G109*'2.Hao hut &amp; % chai '!I140</f>
        <v>0</v>
      </c>
      <c r="H199" s="441">
        <f>H109*'2.Hao hut &amp; % chai '!J140</f>
        <v>0</v>
      </c>
      <c r="I199" s="441">
        <f>I109*'2.Hao hut &amp; % chai '!K140</f>
        <v>0</v>
      </c>
      <c r="J199" s="441">
        <f>J109*'2.Hao hut &amp; % chai '!L140</f>
        <v>0</v>
      </c>
      <c r="K199" s="441">
        <f>K109*'2.Hao hut &amp; % chai '!M140</f>
        <v>0</v>
      </c>
      <c r="L199" s="441">
        <f>L109*'2.Hao hut &amp; % chai '!N140</f>
        <v>0</v>
      </c>
      <c r="M199" s="441">
        <f>M109*'2.Hao hut &amp; % chai '!O140</f>
        <v>0</v>
      </c>
      <c r="N199" s="441">
        <f>N109*'2.Hao hut &amp; % chai '!P140</f>
        <v>0</v>
      </c>
      <c r="O199" s="441">
        <f>O109*'2.Hao hut &amp; % chai '!Q140</f>
        <v>0</v>
      </c>
      <c r="P199" s="441">
        <f>P109*'2.Hao hut &amp; % chai '!R140</f>
        <v>0</v>
      </c>
      <c r="Q199" s="441">
        <f>Q109*'2.Hao hut &amp; % chai '!S140</f>
        <v>0</v>
      </c>
      <c r="R199" s="440">
        <f t="shared" si="72"/>
        <v>0</v>
      </c>
      <c r="T199" s="441"/>
      <c r="U199" s="441"/>
      <c r="V199" s="441"/>
      <c r="W199" s="441"/>
      <c r="X199" s="441"/>
      <c r="Y199" s="441"/>
      <c r="Z199" s="441"/>
      <c r="AA199" s="441"/>
      <c r="AB199" s="441"/>
      <c r="AC199" s="441"/>
      <c r="AD199" s="441"/>
      <c r="AE199" s="441"/>
      <c r="AF199" s="440">
        <f t="shared" si="73"/>
        <v>0</v>
      </c>
    </row>
    <row r="200" spans="2:32">
      <c r="B200" s="438">
        <v>9</v>
      </c>
      <c r="C200" s="439" t="s">
        <v>539</v>
      </c>
      <c r="D200" s="439"/>
      <c r="E200" s="441"/>
      <c r="F200" s="441">
        <f>F110*'2.Hao hut &amp; % chai '!H141</f>
        <v>0</v>
      </c>
      <c r="G200" s="441">
        <f>G110*'2.Hao hut &amp; % chai '!I141</f>
        <v>0</v>
      </c>
      <c r="H200" s="441">
        <f>H110*'2.Hao hut &amp; % chai '!J141</f>
        <v>0</v>
      </c>
      <c r="I200" s="441">
        <f>I110*'2.Hao hut &amp; % chai '!K141</f>
        <v>0</v>
      </c>
      <c r="J200" s="441">
        <f>J110*'2.Hao hut &amp; % chai '!L141</f>
        <v>0</v>
      </c>
      <c r="K200" s="441">
        <f>K110*'2.Hao hut &amp; % chai '!M141</f>
        <v>0</v>
      </c>
      <c r="L200" s="441">
        <f>L110*'2.Hao hut &amp; % chai '!N141</f>
        <v>0</v>
      </c>
      <c r="M200" s="441">
        <f>M110*'2.Hao hut &amp; % chai '!O141</f>
        <v>0</v>
      </c>
      <c r="N200" s="441">
        <f>N110*'2.Hao hut &amp; % chai '!P141</f>
        <v>0</v>
      </c>
      <c r="O200" s="441">
        <f>O110*'2.Hao hut &amp; % chai '!Q141</f>
        <v>0</v>
      </c>
      <c r="P200" s="441">
        <f>P110*'2.Hao hut &amp; % chai '!R141</f>
        <v>0</v>
      </c>
      <c r="Q200" s="441">
        <f>Q110*'2.Hao hut &amp; % chai '!S141</f>
        <v>0</v>
      </c>
      <c r="R200" s="440">
        <f t="shared" si="72"/>
        <v>0</v>
      </c>
      <c r="T200" s="441"/>
      <c r="U200" s="441"/>
      <c r="V200" s="441"/>
      <c r="W200" s="441"/>
      <c r="X200" s="441"/>
      <c r="Y200" s="441"/>
      <c r="Z200" s="441"/>
      <c r="AA200" s="441"/>
      <c r="AB200" s="441"/>
      <c r="AC200" s="441"/>
      <c r="AD200" s="441"/>
      <c r="AE200" s="441"/>
      <c r="AF200" s="440">
        <f t="shared" si="73"/>
        <v>0</v>
      </c>
    </row>
    <row r="201" spans="2:32">
      <c r="B201" s="438">
        <v>10</v>
      </c>
      <c r="C201" s="439" t="s">
        <v>540</v>
      </c>
      <c r="D201" s="439"/>
      <c r="E201" s="441"/>
      <c r="F201" s="441">
        <f>F111*'2.Hao hut &amp; % chai '!H142</f>
        <v>26775</v>
      </c>
      <c r="G201" s="441">
        <f>G111*'2.Hao hut &amp; % chai '!I142</f>
        <v>20825</v>
      </c>
      <c r="H201" s="441">
        <f>H111*'2.Hao hut &amp; % chai '!J142</f>
        <v>29750</v>
      </c>
      <c r="I201" s="441">
        <f>I111*'2.Hao hut &amp; % chai '!K142</f>
        <v>37250</v>
      </c>
      <c r="J201" s="441">
        <f>J111*'2.Hao hut &amp; % chai '!L142</f>
        <v>37250</v>
      </c>
      <c r="K201" s="441">
        <f>K111*'2.Hao hut &amp; % chai '!M142</f>
        <v>37250</v>
      </c>
      <c r="L201" s="441">
        <f>L111*'2.Hao hut &amp; % chai '!N142</f>
        <v>37250</v>
      </c>
      <c r="M201" s="441">
        <f>M111*'2.Hao hut &amp; % chai '!O142</f>
        <v>37250</v>
      </c>
      <c r="N201" s="441">
        <f>N111*'2.Hao hut &amp; % chai '!P142</f>
        <v>37250</v>
      </c>
      <c r="O201" s="441">
        <f>O111*'2.Hao hut &amp; % chai '!Q142</f>
        <v>38740</v>
      </c>
      <c r="P201" s="441">
        <f>P111*'2.Hao hut &amp; % chai '!R142</f>
        <v>38740</v>
      </c>
      <c r="Q201" s="441">
        <f>Q111*'2.Hao hut &amp; % chai '!S142</f>
        <v>38740</v>
      </c>
      <c r="R201" s="440">
        <f t="shared" si="72"/>
        <v>417070</v>
      </c>
      <c r="T201" s="441"/>
      <c r="U201" s="441"/>
      <c r="V201" s="441"/>
      <c r="W201" s="441"/>
      <c r="X201" s="441"/>
      <c r="Y201" s="441"/>
      <c r="Z201" s="441"/>
      <c r="AA201" s="441"/>
      <c r="AB201" s="441"/>
      <c r="AC201" s="441"/>
      <c r="AD201" s="441"/>
      <c r="AE201" s="441"/>
      <c r="AF201" s="440">
        <f t="shared" si="73"/>
        <v>0</v>
      </c>
    </row>
    <row r="202" spans="2:32">
      <c r="B202" s="438">
        <v>11</v>
      </c>
      <c r="C202" s="439" t="s">
        <v>541</v>
      </c>
      <c r="D202" s="439"/>
      <c r="E202" s="441"/>
      <c r="F202" s="441">
        <f>F112*'2.Hao hut &amp; % chai '!H143</f>
        <v>0</v>
      </c>
      <c r="G202" s="441">
        <f>G112*'2.Hao hut &amp; % chai '!I143</f>
        <v>0</v>
      </c>
      <c r="H202" s="441">
        <f>H112*'2.Hao hut &amp; % chai '!J143</f>
        <v>0</v>
      </c>
      <c r="I202" s="441">
        <f>I112*'2.Hao hut &amp; % chai '!K143</f>
        <v>0</v>
      </c>
      <c r="J202" s="441">
        <f>J112*'2.Hao hut &amp; % chai '!L143</f>
        <v>0</v>
      </c>
      <c r="K202" s="441">
        <f>K112*'2.Hao hut &amp; % chai '!M143</f>
        <v>0</v>
      </c>
      <c r="L202" s="441">
        <f>L112*'2.Hao hut &amp; % chai '!N143</f>
        <v>0</v>
      </c>
      <c r="M202" s="441">
        <f>M112*'2.Hao hut &amp; % chai '!O143</f>
        <v>0</v>
      </c>
      <c r="N202" s="441">
        <f>N112*'2.Hao hut &amp; % chai '!P143</f>
        <v>0</v>
      </c>
      <c r="O202" s="441">
        <f>O112*'2.Hao hut &amp; % chai '!Q143</f>
        <v>0</v>
      </c>
      <c r="P202" s="441">
        <f>P112*'2.Hao hut &amp; % chai '!R143</f>
        <v>0</v>
      </c>
      <c r="Q202" s="441">
        <f>Q112*'2.Hao hut &amp; % chai '!S143</f>
        <v>0</v>
      </c>
      <c r="R202" s="440">
        <f t="shared" si="72"/>
        <v>0</v>
      </c>
      <c r="T202" s="441"/>
      <c r="U202" s="441"/>
      <c r="V202" s="441"/>
      <c r="W202" s="441"/>
      <c r="X202" s="441"/>
      <c r="Y202" s="441"/>
      <c r="Z202" s="441"/>
      <c r="AA202" s="441"/>
      <c r="AB202" s="441"/>
      <c r="AC202" s="441"/>
      <c r="AD202" s="441"/>
      <c r="AE202" s="441"/>
      <c r="AF202" s="440">
        <f t="shared" si="73"/>
        <v>0</v>
      </c>
    </row>
    <row r="203" spans="2:32">
      <c r="B203" s="438">
        <v>12</v>
      </c>
      <c r="C203" s="439" t="s">
        <v>542</v>
      </c>
      <c r="D203" s="439"/>
      <c r="E203" s="441"/>
      <c r="F203" s="441">
        <f>F113*'2.Hao hut &amp; % chai '!H144</f>
        <v>0</v>
      </c>
      <c r="G203" s="441">
        <f>G113*'2.Hao hut &amp; % chai '!I144</f>
        <v>0</v>
      </c>
      <c r="H203" s="441">
        <f>H113*'2.Hao hut &amp; % chai '!J144</f>
        <v>0</v>
      </c>
      <c r="I203" s="441">
        <f>I113*'2.Hao hut &amp; % chai '!K144</f>
        <v>0</v>
      </c>
      <c r="J203" s="441">
        <f>J113*'2.Hao hut &amp; % chai '!L144</f>
        <v>0</v>
      </c>
      <c r="K203" s="441">
        <f>K113*'2.Hao hut &amp; % chai '!M144</f>
        <v>0</v>
      </c>
      <c r="L203" s="441">
        <f>L113*'2.Hao hut &amp; % chai '!N144</f>
        <v>0</v>
      </c>
      <c r="M203" s="441">
        <f>M113*'2.Hao hut &amp; % chai '!O144</f>
        <v>0</v>
      </c>
      <c r="N203" s="441">
        <f>N113*'2.Hao hut &amp; % chai '!P144</f>
        <v>0</v>
      </c>
      <c r="O203" s="441">
        <f>O113*'2.Hao hut &amp; % chai '!Q144</f>
        <v>0</v>
      </c>
      <c r="P203" s="441">
        <f>P113*'2.Hao hut &amp; % chai '!R144</f>
        <v>0</v>
      </c>
      <c r="Q203" s="441">
        <f>Q113*'2.Hao hut &amp; % chai '!S144</f>
        <v>0</v>
      </c>
      <c r="R203" s="440">
        <f t="shared" si="72"/>
        <v>0</v>
      </c>
      <c r="T203" s="441"/>
      <c r="U203" s="441"/>
      <c r="V203" s="441"/>
      <c r="W203" s="441"/>
      <c r="X203" s="441"/>
      <c r="Y203" s="441"/>
      <c r="Z203" s="441"/>
      <c r="AA203" s="441"/>
      <c r="AB203" s="441"/>
      <c r="AC203" s="441"/>
      <c r="AD203" s="441"/>
      <c r="AE203" s="441"/>
      <c r="AF203" s="440">
        <f t="shared" si="73"/>
        <v>0</v>
      </c>
    </row>
    <row r="204" spans="2:32">
      <c r="B204" s="438">
        <v>13</v>
      </c>
      <c r="C204" s="439" t="s">
        <v>543</v>
      </c>
      <c r="D204" s="439"/>
      <c r="E204" s="441"/>
      <c r="F204" s="457">
        <f>F114*'2.Hao hut &amp; % chai '!H145</f>
        <v>0</v>
      </c>
      <c r="G204" s="457">
        <f>G114*'2.Hao hut &amp; % chai '!I145</f>
        <v>0</v>
      </c>
      <c r="H204" s="457">
        <f>H114*'2.Hao hut &amp; % chai '!J145</f>
        <v>0</v>
      </c>
      <c r="I204" s="457">
        <f>I114*'2.Hao hut &amp; % chai '!K145</f>
        <v>0</v>
      </c>
      <c r="J204" s="457">
        <f>J114*'2.Hao hut &amp; % chai '!L145</f>
        <v>0</v>
      </c>
      <c r="K204" s="457">
        <f>K114*'2.Hao hut &amp; % chai '!M145</f>
        <v>0</v>
      </c>
      <c r="L204" s="457">
        <f>L114*'2.Hao hut &amp; % chai '!N145</f>
        <v>0</v>
      </c>
      <c r="M204" s="457">
        <f>M114*'2.Hao hut &amp; % chai '!O145</f>
        <v>0</v>
      </c>
      <c r="N204" s="457">
        <f>N114*'2.Hao hut &amp; % chai '!P145</f>
        <v>0</v>
      </c>
      <c r="O204" s="457">
        <f>O114*'2.Hao hut &amp; % chai '!Q145</f>
        <v>0</v>
      </c>
      <c r="P204" s="457">
        <f>P114*'2.Hao hut &amp; % chai '!R145</f>
        <v>0</v>
      </c>
      <c r="Q204" s="457">
        <f>Q114*'2.Hao hut &amp; % chai '!S145</f>
        <v>0</v>
      </c>
      <c r="R204" s="458">
        <f t="shared" si="72"/>
        <v>0</v>
      </c>
      <c r="T204" s="457"/>
      <c r="U204" s="457"/>
      <c r="V204" s="457"/>
      <c r="W204" s="457"/>
      <c r="X204" s="457"/>
      <c r="Y204" s="457"/>
      <c r="Z204" s="457"/>
      <c r="AA204" s="457"/>
      <c r="AB204" s="457"/>
      <c r="AC204" s="457"/>
      <c r="AD204" s="457"/>
      <c r="AE204" s="457"/>
      <c r="AF204" s="458">
        <f t="shared" si="73"/>
        <v>0</v>
      </c>
    </row>
    <row r="205" spans="2:32">
      <c r="B205" s="438">
        <v>14</v>
      </c>
      <c r="C205" s="439" t="s">
        <v>544</v>
      </c>
      <c r="D205" s="439"/>
      <c r="E205" s="441"/>
      <c r="F205" s="441">
        <f>F115*'2.Hao hut &amp; % chai '!H146</f>
        <v>0</v>
      </c>
      <c r="G205" s="441">
        <f>G115*'2.Hao hut &amp; % chai '!I146</f>
        <v>0</v>
      </c>
      <c r="H205" s="441">
        <f>H115*'2.Hao hut &amp; % chai '!J146</f>
        <v>0</v>
      </c>
      <c r="I205" s="441">
        <f>I115*'2.Hao hut &amp; % chai '!K146</f>
        <v>0</v>
      </c>
      <c r="J205" s="441">
        <f>J115*'2.Hao hut &amp; % chai '!L146</f>
        <v>0</v>
      </c>
      <c r="K205" s="441">
        <f>K115*'2.Hao hut &amp; % chai '!M146</f>
        <v>0</v>
      </c>
      <c r="L205" s="441">
        <f>L115*'2.Hao hut &amp; % chai '!N146</f>
        <v>0</v>
      </c>
      <c r="M205" s="441">
        <f>M115*'2.Hao hut &amp; % chai '!O146</f>
        <v>0</v>
      </c>
      <c r="N205" s="441">
        <f>N115*'2.Hao hut &amp; % chai '!P146</f>
        <v>0</v>
      </c>
      <c r="O205" s="441">
        <f>O115*'2.Hao hut &amp; % chai '!Q146</f>
        <v>0</v>
      </c>
      <c r="P205" s="441">
        <f>P115*'2.Hao hut &amp; % chai '!R146</f>
        <v>0</v>
      </c>
      <c r="Q205" s="441">
        <f>Q115*'2.Hao hut &amp; % chai '!S146</f>
        <v>0</v>
      </c>
      <c r="R205" s="440">
        <f t="shared" si="72"/>
        <v>0</v>
      </c>
      <c r="T205" s="441"/>
      <c r="U205" s="441"/>
      <c r="V205" s="441"/>
      <c r="W205" s="441"/>
      <c r="X205" s="441"/>
      <c r="Y205" s="441"/>
      <c r="Z205" s="441"/>
      <c r="AA205" s="441"/>
      <c r="AB205" s="441"/>
      <c r="AC205" s="441"/>
      <c r="AD205" s="441"/>
      <c r="AE205" s="441"/>
      <c r="AF205" s="440">
        <f t="shared" si="73"/>
        <v>0</v>
      </c>
    </row>
    <row r="206" spans="2:32">
      <c r="B206" s="442">
        <v>15</v>
      </c>
      <c r="C206" s="443" t="s">
        <v>175</v>
      </c>
      <c r="D206" s="443"/>
      <c r="E206" s="445"/>
      <c r="F206" s="445">
        <f>F116*'2.Hao hut &amp; % chai '!H147</f>
        <v>0</v>
      </c>
      <c r="G206" s="445">
        <f>G116*'2.Hao hut &amp; % chai '!I147</f>
        <v>0</v>
      </c>
      <c r="H206" s="445">
        <f>H116*'2.Hao hut &amp; % chai '!J147</f>
        <v>0</v>
      </c>
      <c r="I206" s="445">
        <f>I116*'2.Hao hut &amp; % chai '!K147</f>
        <v>0</v>
      </c>
      <c r="J206" s="445">
        <f>J116*'2.Hao hut &amp; % chai '!L147</f>
        <v>0</v>
      </c>
      <c r="K206" s="445">
        <f>K116*'2.Hao hut &amp; % chai '!M147</f>
        <v>0</v>
      </c>
      <c r="L206" s="445">
        <f>L116*'2.Hao hut &amp; % chai '!N147</f>
        <v>0</v>
      </c>
      <c r="M206" s="445">
        <f>M116*'2.Hao hut &amp; % chai '!O147</f>
        <v>0</v>
      </c>
      <c r="N206" s="445">
        <f>N116*'2.Hao hut &amp; % chai '!P147</f>
        <v>0</v>
      </c>
      <c r="O206" s="445">
        <f>O116*'2.Hao hut &amp; % chai '!Q147</f>
        <v>0</v>
      </c>
      <c r="P206" s="445">
        <f>P116*'2.Hao hut &amp; % chai '!R147</f>
        <v>0</v>
      </c>
      <c r="Q206" s="445">
        <f>Q116*'2.Hao hut &amp; % chai '!S147</f>
        <v>0</v>
      </c>
      <c r="R206" s="444">
        <f t="shared" si="72"/>
        <v>0</v>
      </c>
      <c r="T206" s="445"/>
      <c r="U206" s="445"/>
      <c r="V206" s="445"/>
      <c r="W206" s="445"/>
      <c r="X206" s="445"/>
      <c r="Y206" s="445"/>
      <c r="Z206" s="445"/>
      <c r="AA206" s="445"/>
      <c r="AB206" s="445"/>
      <c r="AC206" s="445"/>
      <c r="AD206" s="445"/>
      <c r="AE206" s="445"/>
      <c r="AF206" s="444">
        <f t="shared" si="73"/>
        <v>0</v>
      </c>
    </row>
    <row r="207" spans="2:32">
      <c r="B207" s="173"/>
      <c r="C207" s="174" t="s">
        <v>480</v>
      </c>
      <c r="D207" s="174"/>
      <c r="E207" s="175">
        <f>SUM(E192:E205)</f>
        <v>0</v>
      </c>
      <c r="F207" s="176">
        <f>SUM(F192:F206)</f>
        <v>26775</v>
      </c>
      <c r="G207" s="176">
        <f t="shared" ref="G207:P207" si="74">SUM(G192:G206)</f>
        <v>20825</v>
      </c>
      <c r="H207" s="176">
        <f t="shared" si="74"/>
        <v>29750</v>
      </c>
      <c r="I207" s="176">
        <f t="shared" si="74"/>
        <v>37250</v>
      </c>
      <c r="J207" s="176">
        <f t="shared" si="74"/>
        <v>37250</v>
      </c>
      <c r="K207" s="176">
        <f t="shared" si="74"/>
        <v>37250</v>
      </c>
      <c r="L207" s="176">
        <f t="shared" si="74"/>
        <v>37250</v>
      </c>
      <c r="M207" s="176">
        <f t="shared" si="74"/>
        <v>37250</v>
      </c>
      <c r="N207" s="176">
        <f t="shared" si="74"/>
        <v>37250</v>
      </c>
      <c r="O207" s="176">
        <f t="shared" si="74"/>
        <v>78988</v>
      </c>
      <c r="P207" s="176">
        <f t="shared" si="74"/>
        <v>78988</v>
      </c>
      <c r="Q207" s="176">
        <f>SUM(Q192:Q206)</f>
        <v>78988</v>
      </c>
      <c r="R207" s="176">
        <f>SUM(R192:R206)</f>
        <v>537814</v>
      </c>
      <c r="T207" s="176">
        <f>SUM(T192:T206)</f>
        <v>0</v>
      </c>
      <c r="U207" s="176">
        <f t="shared" ref="U207:AD207" si="75">SUM(U192:U206)</f>
        <v>0</v>
      </c>
      <c r="V207" s="176">
        <f t="shared" si="75"/>
        <v>0</v>
      </c>
      <c r="W207" s="176">
        <f t="shared" si="75"/>
        <v>0</v>
      </c>
      <c r="X207" s="176">
        <f t="shared" si="75"/>
        <v>0</v>
      </c>
      <c r="Y207" s="176">
        <f t="shared" si="75"/>
        <v>0</v>
      </c>
      <c r="Z207" s="176">
        <f t="shared" si="75"/>
        <v>0</v>
      </c>
      <c r="AA207" s="176">
        <f t="shared" si="75"/>
        <v>0</v>
      </c>
      <c r="AB207" s="176">
        <f t="shared" si="75"/>
        <v>0</v>
      </c>
      <c r="AC207" s="176">
        <f t="shared" si="75"/>
        <v>0</v>
      </c>
      <c r="AD207" s="176">
        <f t="shared" si="75"/>
        <v>0</v>
      </c>
      <c r="AE207" s="176">
        <f>SUM(AE192:AE206)</f>
        <v>0</v>
      </c>
      <c r="AF207" s="176">
        <f>SUM(AF192:AF206)</f>
        <v>0</v>
      </c>
    </row>
    <row r="209" spans="2:32">
      <c r="B209" s="12" t="s">
        <v>676</v>
      </c>
    </row>
    <row r="210" spans="2:32" ht="25.5">
      <c r="B210" s="197" t="s">
        <v>36</v>
      </c>
      <c r="C210" s="197" t="s">
        <v>677</v>
      </c>
      <c r="D210" s="197" t="s">
        <v>257</v>
      </c>
      <c r="E210" s="181" t="s">
        <v>148</v>
      </c>
      <c r="F210" s="181" t="s">
        <v>149</v>
      </c>
      <c r="G210" s="181" t="s">
        <v>150</v>
      </c>
      <c r="H210" s="181" t="s">
        <v>151</v>
      </c>
      <c r="I210" s="181" t="s">
        <v>152</v>
      </c>
      <c r="J210" s="181" t="s">
        <v>153</v>
      </c>
      <c r="K210" s="181" t="s">
        <v>154</v>
      </c>
      <c r="L210" s="181" t="s">
        <v>155</v>
      </c>
      <c r="M210" s="181" t="s">
        <v>156</v>
      </c>
      <c r="N210" s="181" t="s">
        <v>157</v>
      </c>
      <c r="O210" s="181" t="s">
        <v>158</v>
      </c>
      <c r="P210" s="181" t="s">
        <v>159</v>
      </c>
      <c r="Q210" s="181" t="s">
        <v>160</v>
      </c>
      <c r="R210" s="181" t="s">
        <v>2150</v>
      </c>
      <c r="T210" s="749" t="s">
        <v>149</v>
      </c>
      <c r="U210" s="749" t="s">
        <v>150</v>
      </c>
      <c r="V210" s="749" t="s">
        <v>151</v>
      </c>
      <c r="W210" s="749" t="s">
        <v>152</v>
      </c>
      <c r="X210" s="749" t="s">
        <v>153</v>
      </c>
      <c r="Y210" s="749" t="s">
        <v>154</v>
      </c>
      <c r="Z210" s="749" t="s">
        <v>155</v>
      </c>
      <c r="AA210" s="749" t="s">
        <v>156</v>
      </c>
      <c r="AB210" s="749" t="s">
        <v>157</v>
      </c>
      <c r="AC210" s="749" t="s">
        <v>158</v>
      </c>
      <c r="AD210" s="749" t="s">
        <v>159</v>
      </c>
      <c r="AE210" s="749" t="s">
        <v>160</v>
      </c>
      <c r="AF210" s="749" t="s">
        <v>148</v>
      </c>
    </row>
    <row r="211" spans="2:32">
      <c r="B211" s="387">
        <v>1</v>
      </c>
      <c r="C211" s="403" t="s">
        <v>678</v>
      </c>
      <c r="D211" s="403"/>
      <c r="E211" s="461"/>
      <c r="F211" s="462">
        <f>F$174</f>
        <v>24750</v>
      </c>
      <c r="G211" s="462">
        <f t="shared" ref="G211:R211" si="76">G$174</f>
        <v>19250</v>
      </c>
      <c r="H211" s="462">
        <f t="shared" si="76"/>
        <v>27500</v>
      </c>
      <c r="I211" s="462">
        <f t="shared" si="76"/>
        <v>27500</v>
      </c>
      <c r="J211" s="462">
        <f t="shared" si="76"/>
        <v>27500</v>
      </c>
      <c r="K211" s="462">
        <f t="shared" si="76"/>
        <v>27500</v>
      </c>
      <c r="L211" s="462">
        <f t="shared" si="76"/>
        <v>27500</v>
      </c>
      <c r="M211" s="462">
        <f t="shared" si="76"/>
        <v>27500</v>
      </c>
      <c r="N211" s="462">
        <f t="shared" si="76"/>
        <v>27500</v>
      </c>
      <c r="O211" s="462">
        <f t="shared" si="76"/>
        <v>28600</v>
      </c>
      <c r="P211" s="462">
        <f t="shared" si="76"/>
        <v>28600</v>
      </c>
      <c r="Q211" s="462">
        <f t="shared" si="76"/>
        <v>28600</v>
      </c>
      <c r="R211" s="463">
        <f t="shared" si="76"/>
        <v>322300</v>
      </c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3">
        <f>AF$174</f>
        <v>0</v>
      </c>
    </row>
    <row r="212" spans="2:32">
      <c r="B212" s="392">
        <v>2</v>
      </c>
      <c r="C212" s="464" t="s">
        <v>679</v>
      </c>
      <c r="D212" s="464"/>
      <c r="E212" s="465"/>
      <c r="F212" s="466">
        <f>F$181</f>
        <v>87750</v>
      </c>
      <c r="G212" s="466">
        <f t="shared" ref="G212:R212" si="77">G$181</f>
        <v>68250</v>
      </c>
      <c r="H212" s="466">
        <f t="shared" si="77"/>
        <v>97500</v>
      </c>
      <c r="I212" s="466">
        <f t="shared" si="77"/>
        <v>130000</v>
      </c>
      <c r="J212" s="466">
        <f t="shared" si="77"/>
        <v>130000</v>
      </c>
      <c r="K212" s="466">
        <f t="shared" si="77"/>
        <v>130000</v>
      </c>
      <c r="L212" s="466">
        <f t="shared" si="77"/>
        <v>130000</v>
      </c>
      <c r="M212" s="466">
        <f t="shared" si="77"/>
        <v>130000</v>
      </c>
      <c r="N212" s="466">
        <f t="shared" si="77"/>
        <v>130000</v>
      </c>
      <c r="O212" s="466">
        <f t="shared" si="77"/>
        <v>135200</v>
      </c>
      <c r="P212" s="466">
        <f t="shared" si="77"/>
        <v>135200</v>
      </c>
      <c r="Q212" s="466">
        <f t="shared" si="77"/>
        <v>135200</v>
      </c>
      <c r="R212" s="467">
        <f t="shared" si="77"/>
        <v>1439100</v>
      </c>
      <c r="T212" s="466"/>
      <c r="U212" s="466"/>
      <c r="V212" s="466"/>
      <c r="W212" s="466"/>
      <c r="X212" s="466"/>
      <c r="Y212" s="466"/>
      <c r="Z212" s="466"/>
      <c r="AA212" s="466"/>
      <c r="AB212" s="466"/>
      <c r="AC212" s="466"/>
      <c r="AD212" s="466"/>
      <c r="AE212" s="466"/>
      <c r="AF212" s="467">
        <f>AF$181</f>
        <v>0</v>
      </c>
    </row>
    <row r="213" spans="2:32">
      <c r="B213" s="392">
        <v>3</v>
      </c>
      <c r="C213" s="464" t="s">
        <v>680</v>
      </c>
      <c r="D213" s="464"/>
      <c r="E213" s="465"/>
      <c r="F213" s="466">
        <f>F$188</f>
        <v>0</v>
      </c>
      <c r="G213" s="466">
        <f t="shared" ref="G213:R213" si="78">G$188</f>
        <v>0</v>
      </c>
      <c r="H213" s="466">
        <f t="shared" si="78"/>
        <v>0</v>
      </c>
      <c r="I213" s="466">
        <f t="shared" si="78"/>
        <v>0</v>
      </c>
      <c r="J213" s="466">
        <f t="shared" si="78"/>
        <v>0</v>
      </c>
      <c r="K213" s="466">
        <f t="shared" si="78"/>
        <v>0</v>
      </c>
      <c r="L213" s="466">
        <f t="shared" si="78"/>
        <v>0</v>
      </c>
      <c r="M213" s="466">
        <f t="shared" si="78"/>
        <v>0</v>
      </c>
      <c r="N213" s="466">
        <f t="shared" si="78"/>
        <v>0</v>
      </c>
      <c r="O213" s="466">
        <f t="shared" si="78"/>
        <v>0</v>
      </c>
      <c r="P213" s="466">
        <f t="shared" si="78"/>
        <v>0</v>
      </c>
      <c r="Q213" s="466">
        <f t="shared" si="78"/>
        <v>0</v>
      </c>
      <c r="R213" s="467">
        <f t="shared" si="78"/>
        <v>0</v>
      </c>
      <c r="T213" s="466"/>
      <c r="U213" s="466"/>
      <c r="V213" s="466"/>
      <c r="W213" s="466"/>
      <c r="X213" s="466"/>
      <c r="Y213" s="466"/>
      <c r="Z213" s="466"/>
      <c r="AA213" s="466"/>
      <c r="AB213" s="466"/>
      <c r="AC213" s="466"/>
      <c r="AD213" s="466"/>
      <c r="AE213" s="466"/>
      <c r="AF213" s="467">
        <f>AF$188</f>
        <v>0</v>
      </c>
    </row>
    <row r="214" spans="2:32">
      <c r="B214" s="397">
        <v>4</v>
      </c>
      <c r="C214" s="405" t="s">
        <v>681</v>
      </c>
      <c r="D214" s="405"/>
      <c r="E214" s="468"/>
      <c r="F214" s="469">
        <f>F$207</f>
        <v>26775</v>
      </c>
      <c r="G214" s="469">
        <f t="shared" ref="G214:R214" si="79">G$207</f>
        <v>20825</v>
      </c>
      <c r="H214" s="469">
        <f t="shared" si="79"/>
        <v>29750</v>
      </c>
      <c r="I214" s="469">
        <f t="shared" si="79"/>
        <v>37250</v>
      </c>
      <c r="J214" s="469">
        <f t="shared" si="79"/>
        <v>37250</v>
      </c>
      <c r="K214" s="469">
        <f t="shared" si="79"/>
        <v>37250</v>
      </c>
      <c r="L214" s="469">
        <f t="shared" si="79"/>
        <v>37250</v>
      </c>
      <c r="M214" s="469">
        <f t="shared" si="79"/>
        <v>37250</v>
      </c>
      <c r="N214" s="469">
        <f t="shared" si="79"/>
        <v>37250</v>
      </c>
      <c r="O214" s="469">
        <f t="shared" si="79"/>
        <v>78988</v>
      </c>
      <c r="P214" s="469">
        <f t="shared" si="79"/>
        <v>78988</v>
      </c>
      <c r="Q214" s="469">
        <f t="shared" si="79"/>
        <v>78988</v>
      </c>
      <c r="R214" s="470">
        <f t="shared" si="79"/>
        <v>537814</v>
      </c>
      <c r="T214" s="469"/>
      <c r="U214" s="469"/>
      <c r="V214" s="469"/>
      <c r="W214" s="469"/>
      <c r="X214" s="469"/>
      <c r="Y214" s="469"/>
      <c r="Z214" s="469"/>
      <c r="AA214" s="469"/>
      <c r="AB214" s="469"/>
      <c r="AC214" s="469"/>
      <c r="AD214" s="469"/>
      <c r="AE214" s="469"/>
      <c r="AF214" s="470">
        <f>AF$207</f>
        <v>0</v>
      </c>
    </row>
    <row r="215" spans="2:32">
      <c r="B215" s="173"/>
      <c r="C215" s="174" t="s">
        <v>480</v>
      </c>
      <c r="D215" s="174"/>
      <c r="E215" s="175">
        <f>SUM(E200:E213)</f>
        <v>0</v>
      </c>
      <c r="F215" s="176">
        <f>SUM(F211:F214)</f>
        <v>139275</v>
      </c>
      <c r="G215" s="176">
        <f t="shared" ref="G215:Q215" si="80">SUM(G211:G214)</f>
        <v>108325</v>
      </c>
      <c r="H215" s="176">
        <f t="shared" si="80"/>
        <v>154750</v>
      </c>
      <c r="I215" s="176">
        <f t="shared" si="80"/>
        <v>194750</v>
      </c>
      <c r="J215" s="176">
        <f t="shared" si="80"/>
        <v>194750</v>
      </c>
      <c r="K215" s="176">
        <f t="shared" si="80"/>
        <v>194750</v>
      </c>
      <c r="L215" s="176">
        <f t="shared" si="80"/>
        <v>194750</v>
      </c>
      <c r="M215" s="176">
        <f t="shared" si="80"/>
        <v>194750</v>
      </c>
      <c r="N215" s="176">
        <f t="shared" si="80"/>
        <v>194750</v>
      </c>
      <c r="O215" s="176">
        <f t="shared" si="80"/>
        <v>242788</v>
      </c>
      <c r="P215" s="176">
        <f t="shared" si="80"/>
        <v>242788</v>
      </c>
      <c r="Q215" s="176">
        <f t="shared" si="80"/>
        <v>242788</v>
      </c>
      <c r="R215" s="176">
        <f>SUM(R211:R214)</f>
        <v>2299214</v>
      </c>
      <c r="T215" s="176">
        <f>SUM(T211:T214)</f>
        <v>0</v>
      </c>
      <c r="U215" s="176">
        <f t="shared" ref="U215:AE215" si="81">SUM(U211:U214)</f>
        <v>0</v>
      </c>
      <c r="V215" s="176">
        <f t="shared" si="81"/>
        <v>0</v>
      </c>
      <c r="W215" s="176">
        <f t="shared" si="81"/>
        <v>0</v>
      </c>
      <c r="X215" s="176">
        <f t="shared" si="81"/>
        <v>0</v>
      </c>
      <c r="Y215" s="176">
        <f t="shared" si="81"/>
        <v>0</v>
      </c>
      <c r="Z215" s="176">
        <f t="shared" si="81"/>
        <v>0</v>
      </c>
      <c r="AA215" s="176">
        <f t="shared" si="81"/>
        <v>0</v>
      </c>
      <c r="AB215" s="176">
        <f t="shared" si="81"/>
        <v>0</v>
      </c>
      <c r="AC215" s="176">
        <f t="shared" si="81"/>
        <v>0</v>
      </c>
      <c r="AD215" s="176">
        <f t="shared" si="81"/>
        <v>0</v>
      </c>
      <c r="AE215" s="176">
        <f t="shared" si="81"/>
        <v>0</v>
      </c>
      <c r="AF215" s="176">
        <f>SUM(AF211:AF214)</f>
        <v>0</v>
      </c>
    </row>
    <row r="217" spans="2:32" ht="22.15" customHeight="1">
      <c r="C217" s="223" t="s">
        <v>682</v>
      </c>
      <c r="D217" s="12"/>
    </row>
    <row r="218" spans="2:32" ht="25.5">
      <c r="B218" s="197" t="s">
        <v>36</v>
      </c>
      <c r="C218" s="197" t="s">
        <v>677</v>
      </c>
      <c r="D218" s="197" t="s">
        <v>257</v>
      </c>
      <c r="E218" s="181" t="s">
        <v>148</v>
      </c>
      <c r="F218" s="181" t="s">
        <v>149</v>
      </c>
      <c r="G218" s="181" t="s">
        <v>150</v>
      </c>
      <c r="H218" s="181" t="s">
        <v>151</v>
      </c>
      <c r="I218" s="181" t="s">
        <v>152</v>
      </c>
      <c r="J218" s="181" t="s">
        <v>153</v>
      </c>
      <c r="K218" s="181" t="s">
        <v>154</v>
      </c>
      <c r="L218" s="181" t="s">
        <v>155</v>
      </c>
      <c r="M218" s="181" t="s">
        <v>156</v>
      </c>
      <c r="N218" s="181" t="s">
        <v>157</v>
      </c>
      <c r="O218" s="181" t="s">
        <v>158</v>
      </c>
      <c r="P218" s="181" t="s">
        <v>159</v>
      </c>
      <c r="Q218" s="181" t="s">
        <v>160</v>
      </c>
      <c r="R218" s="181" t="s">
        <v>2150</v>
      </c>
      <c r="T218" s="749" t="s">
        <v>149</v>
      </c>
      <c r="U218" s="749" t="s">
        <v>150</v>
      </c>
      <c r="V218" s="749" t="s">
        <v>151</v>
      </c>
      <c r="W218" s="749" t="s">
        <v>152</v>
      </c>
      <c r="X218" s="749" t="s">
        <v>153</v>
      </c>
      <c r="Y218" s="749" t="s">
        <v>154</v>
      </c>
      <c r="Z218" s="749" t="s">
        <v>155</v>
      </c>
      <c r="AA218" s="749" t="s">
        <v>156</v>
      </c>
      <c r="AB218" s="749" t="s">
        <v>157</v>
      </c>
      <c r="AC218" s="749" t="s">
        <v>158</v>
      </c>
      <c r="AD218" s="749" t="s">
        <v>159</v>
      </c>
      <c r="AE218" s="749" t="s">
        <v>160</v>
      </c>
      <c r="AF218" s="749" t="s">
        <v>148</v>
      </c>
    </row>
    <row r="219" spans="2:32" ht="18.600000000000001" customHeight="1">
      <c r="B219" s="387">
        <v>1</v>
      </c>
      <c r="C219" s="403" t="s">
        <v>683</v>
      </c>
      <c r="D219" s="403" t="s">
        <v>564</v>
      </c>
      <c r="E219" s="403"/>
      <c r="F219" s="503">
        <f>(F97+F136)*'1.NVL Chai'!H$34</f>
        <v>7607250000</v>
      </c>
      <c r="G219" s="503">
        <f>(G97+G136)*'1.NVL Chai'!I$34</f>
        <v>5916750000</v>
      </c>
      <c r="H219" s="503">
        <f>(H97+H136)*'1.NVL Chai'!J$34</f>
        <v>8452500000</v>
      </c>
      <c r="I219" s="503">
        <f>(I97+I136)*'1.NVL Chai'!K$34</f>
        <v>10552500000</v>
      </c>
      <c r="J219" s="503">
        <f>(J97+J136)*'1.NVL Chai'!L$34</f>
        <v>10552500000</v>
      </c>
      <c r="K219" s="503">
        <f>(K97+K136)*'1.NVL Chai'!M$34</f>
        <v>10552500000</v>
      </c>
      <c r="L219" s="503">
        <f>(L97+L136)*'1.NVL Chai'!N$34</f>
        <v>10552500000</v>
      </c>
      <c r="M219" s="503">
        <f>(M97+M136)*'1.NVL Chai'!O$34</f>
        <v>10552500000</v>
      </c>
      <c r="N219" s="503">
        <f>(N97+N136)*'1.NVL Chai'!P$34</f>
        <v>10552500000</v>
      </c>
      <c r="O219" s="503">
        <f>(O97+O136)*'1.NVL Chai'!Q$34</f>
        <v>4266600000</v>
      </c>
      <c r="P219" s="503">
        <f>(P97+P136)*'1.NVL Chai'!R$34</f>
        <v>4266600000</v>
      </c>
      <c r="Q219" s="503">
        <f>(Q97+Q136)*'1.NVL Chai'!S$34</f>
        <v>4266600000</v>
      </c>
      <c r="R219" s="419">
        <f>SUM(F219:Q219)</f>
        <v>98091300000</v>
      </c>
      <c r="T219" s="503">
        <f>(T97+T136)*'1.NVL Chai'!V$34</f>
        <v>0</v>
      </c>
      <c r="U219" s="503">
        <f>(U97+U136)*'1.NVL Chai'!W$34</f>
        <v>0</v>
      </c>
      <c r="V219" s="503">
        <f>(V97+V136)*'1.NVL Chai'!X$34</f>
        <v>0</v>
      </c>
      <c r="W219" s="503">
        <f>(W97+W136)*'1.NVL Chai'!Y$34</f>
        <v>0</v>
      </c>
      <c r="X219" s="503">
        <f>(X97+X136)*'1.NVL Chai'!Z$34</f>
        <v>0</v>
      </c>
      <c r="Y219" s="503">
        <f>(Y97+Y136)*'1.NVL Chai'!AA$34</f>
        <v>0</v>
      </c>
      <c r="Z219" s="503">
        <f>(Z97+Z136)*'1.NVL Chai'!AB$34</f>
        <v>0</v>
      </c>
      <c r="AA219" s="503">
        <f>(AA97+AA136)*'1.NVL Chai'!AC$34</f>
        <v>0</v>
      </c>
      <c r="AB219" s="503">
        <f>(AB97+AB136)*'1.NVL Chai'!AD$34</f>
        <v>0</v>
      </c>
      <c r="AC219" s="503">
        <f>(AC97+AC136)*'1.NVL Chai'!AE$34</f>
        <v>0</v>
      </c>
      <c r="AD219" s="503">
        <f>(AD97+AD136)*'1.NVL Chai'!AF$34</f>
        <v>0</v>
      </c>
      <c r="AE219" s="503">
        <f>(AE97+AE136)*'1.NVL Chai'!AG$34</f>
        <v>0</v>
      </c>
      <c r="AF219" s="419">
        <f>SUM(T219:AE219)</f>
        <v>0</v>
      </c>
    </row>
    <row r="220" spans="2:32" ht="18.600000000000001" customHeight="1">
      <c r="B220" s="392">
        <v>2</v>
      </c>
      <c r="C220" s="464" t="s">
        <v>549</v>
      </c>
      <c r="D220" s="403" t="s">
        <v>564</v>
      </c>
      <c r="E220" s="464"/>
      <c r="F220" s="504">
        <f>F215*'1.NVL Chai'!H34</f>
        <v>1392750000</v>
      </c>
      <c r="G220" s="504">
        <f>G215*'1.NVL Chai'!I34</f>
        <v>1083250000</v>
      </c>
      <c r="H220" s="504">
        <f>H215*'1.NVL Chai'!J34</f>
        <v>1547500000</v>
      </c>
      <c r="I220" s="504">
        <f>I215*'1.NVL Chai'!K34</f>
        <v>1947500000</v>
      </c>
      <c r="J220" s="504">
        <f>J215*'1.NVL Chai'!L34</f>
        <v>1947500000</v>
      </c>
      <c r="K220" s="504">
        <f>K215*'1.NVL Chai'!M34</f>
        <v>1947500000</v>
      </c>
      <c r="L220" s="504">
        <f>L215*'1.NVL Chai'!N34</f>
        <v>1947500000</v>
      </c>
      <c r="M220" s="504">
        <f>M215*'1.NVL Chai'!O34</f>
        <v>1947500000</v>
      </c>
      <c r="N220" s="504">
        <f>N215*'1.NVL Chai'!P34</f>
        <v>1947500000</v>
      </c>
      <c r="O220" s="504">
        <f>O215*'1.NVL Chai'!Q34</f>
        <v>2427880000</v>
      </c>
      <c r="P220" s="504">
        <f>P215*'1.NVL Chai'!R34</f>
        <v>2427880000</v>
      </c>
      <c r="Q220" s="504">
        <f>Q215*'1.NVL Chai'!S34</f>
        <v>2427880000</v>
      </c>
      <c r="R220" s="472">
        <f>SUM(F220:Q220)</f>
        <v>22992140000</v>
      </c>
      <c r="T220" s="504">
        <f>T215*'1.NVL Chai'!V34</f>
        <v>0</v>
      </c>
      <c r="U220" s="504">
        <f>U215*'1.NVL Chai'!W34</f>
        <v>0</v>
      </c>
      <c r="V220" s="504">
        <f>V215*'1.NVL Chai'!X34</f>
        <v>0</v>
      </c>
      <c r="W220" s="504">
        <f>W215*'1.NVL Chai'!Y34</f>
        <v>0</v>
      </c>
      <c r="X220" s="504">
        <f>X215*'1.NVL Chai'!Z34</f>
        <v>0</v>
      </c>
      <c r="Y220" s="504">
        <f>Y215*'1.NVL Chai'!AA34</f>
        <v>0</v>
      </c>
      <c r="Z220" s="504">
        <f>Z215*'1.NVL Chai'!AB34</f>
        <v>0</v>
      </c>
      <c r="AA220" s="504">
        <f>AA215*'1.NVL Chai'!AC34</f>
        <v>0</v>
      </c>
      <c r="AB220" s="504">
        <f>AB215*'1.NVL Chai'!AD34</f>
        <v>0</v>
      </c>
      <c r="AC220" s="504">
        <f>AC215*'1.NVL Chai'!AE34</f>
        <v>0</v>
      </c>
      <c r="AD220" s="504">
        <f>AD215*'1.NVL Chai'!AF34</f>
        <v>0</v>
      </c>
      <c r="AE220" s="504">
        <f>AE215*'1.NVL Chai'!AG34</f>
        <v>0</v>
      </c>
      <c r="AF220" s="472">
        <f>SUM(T220:AE220)</f>
        <v>0</v>
      </c>
    </row>
    <row r="221" spans="2:32" ht="18.600000000000001" customHeight="1">
      <c r="B221" s="392" t="s">
        <v>684</v>
      </c>
      <c r="C221" s="465" t="s">
        <v>685</v>
      </c>
      <c r="D221" s="403" t="s">
        <v>564</v>
      </c>
      <c r="E221" s="464"/>
      <c r="F221" s="472">
        <f t="shared" ref="F221:Q221" si="82">SUM(F219:F220)</f>
        <v>9000000000</v>
      </c>
      <c r="G221" s="472">
        <f t="shared" si="82"/>
        <v>7000000000</v>
      </c>
      <c r="H221" s="472">
        <f t="shared" si="82"/>
        <v>10000000000</v>
      </c>
      <c r="I221" s="472">
        <f t="shared" si="82"/>
        <v>12500000000</v>
      </c>
      <c r="J221" s="472">
        <f t="shared" si="82"/>
        <v>12500000000</v>
      </c>
      <c r="K221" s="472">
        <f t="shared" si="82"/>
        <v>12500000000</v>
      </c>
      <c r="L221" s="472">
        <f t="shared" si="82"/>
        <v>12500000000</v>
      </c>
      <c r="M221" s="472">
        <f t="shared" si="82"/>
        <v>12500000000</v>
      </c>
      <c r="N221" s="472">
        <f t="shared" si="82"/>
        <v>12500000000</v>
      </c>
      <c r="O221" s="472">
        <f t="shared" si="82"/>
        <v>6694480000</v>
      </c>
      <c r="P221" s="472">
        <f t="shared" si="82"/>
        <v>6694480000</v>
      </c>
      <c r="Q221" s="472">
        <f t="shared" si="82"/>
        <v>6694480000</v>
      </c>
      <c r="R221" s="472">
        <f>SUM(R219:R220)</f>
        <v>121083440000</v>
      </c>
      <c r="T221" s="472">
        <f t="shared" ref="T221:AE221" si="83">SUM(T219:T220)</f>
        <v>0</v>
      </c>
      <c r="U221" s="472">
        <f t="shared" si="83"/>
        <v>0</v>
      </c>
      <c r="V221" s="472">
        <f t="shared" si="83"/>
        <v>0</v>
      </c>
      <c r="W221" s="472">
        <f t="shared" si="83"/>
        <v>0</v>
      </c>
      <c r="X221" s="472">
        <f t="shared" si="83"/>
        <v>0</v>
      </c>
      <c r="Y221" s="472">
        <f t="shared" si="83"/>
        <v>0</v>
      </c>
      <c r="Z221" s="472">
        <f t="shared" si="83"/>
        <v>0</v>
      </c>
      <c r="AA221" s="472">
        <f t="shared" si="83"/>
        <v>0</v>
      </c>
      <c r="AB221" s="472">
        <f t="shared" si="83"/>
        <v>0</v>
      </c>
      <c r="AC221" s="472">
        <f t="shared" si="83"/>
        <v>0</v>
      </c>
      <c r="AD221" s="472">
        <f t="shared" si="83"/>
        <v>0</v>
      </c>
      <c r="AE221" s="472">
        <f t="shared" si="83"/>
        <v>0</v>
      </c>
      <c r="AF221" s="472">
        <f>SUM(AF219:AF220)</f>
        <v>0</v>
      </c>
    </row>
    <row r="222" spans="2:32" ht="18.600000000000001" customHeight="1">
      <c r="B222" s="392">
        <v>4</v>
      </c>
      <c r="C222" s="465" t="s">
        <v>686</v>
      </c>
      <c r="D222" s="403" t="s">
        <v>564</v>
      </c>
      <c r="E222" s="464"/>
      <c r="F222" s="472">
        <f>'1.NVL Chai'!H42</f>
        <v>9000000000</v>
      </c>
      <c r="G222" s="472">
        <f>'1.NVL Chai'!I42</f>
        <v>7000000000</v>
      </c>
      <c r="H222" s="472">
        <f>'1.NVL Chai'!J42</f>
        <v>10000000000</v>
      </c>
      <c r="I222" s="472">
        <f>'1.NVL Chai'!K42</f>
        <v>12500000000</v>
      </c>
      <c r="J222" s="472">
        <f>'1.NVL Chai'!L42</f>
        <v>12500000000</v>
      </c>
      <c r="K222" s="472">
        <f>'1.NVL Chai'!M42</f>
        <v>12500000000</v>
      </c>
      <c r="L222" s="472">
        <f>'1.NVL Chai'!N42</f>
        <v>12500000000</v>
      </c>
      <c r="M222" s="472">
        <f>'1.NVL Chai'!O42</f>
        <v>12500000000</v>
      </c>
      <c r="N222" s="472">
        <f>'1.NVL Chai'!P42</f>
        <v>12500000000</v>
      </c>
      <c r="O222" s="472">
        <f>'1.NVL Chai'!Q42</f>
        <v>13000000000</v>
      </c>
      <c r="P222" s="472">
        <f>'1.NVL Chai'!R42</f>
        <v>13000000000</v>
      </c>
      <c r="Q222" s="472">
        <f>'1.NVL Chai'!S42</f>
        <v>13000000000</v>
      </c>
      <c r="R222" s="472">
        <f>'1.NVL Chai'!T42</f>
        <v>140000000000</v>
      </c>
      <c r="T222" s="472">
        <f>'1.NVL Chai'!V42</f>
        <v>0</v>
      </c>
      <c r="U222" s="472">
        <f>'1.NVL Chai'!W42</f>
        <v>0</v>
      </c>
      <c r="V222" s="472">
        <f>'1.NVL Chai'!X42</f>
        <v>0</v>
      </c>
      <c r="W222" s="472">
        <f>'1.NVL Chai'!Y42</f>
        <v>0</v>
      </c>
      <c r="X222" s="472">
        <f>'1.NVL Chai'!Z42</f>
        <v>0</v>
      </c>
      <c r="Y222" s="472">
        <f>'1.NVL Chai'!AA42</f>
        <v>0</v>
      </c>
      <c r="Z222" s="472">
        <f>'1.NVL Chai'!AB42</f>
        <v>0</v>
      </c>
      <c r="AA222" s="472">
        <f>'1.NVL Chai'!AC42</f>
        <v>0</v>
      </c>
      <c r="AB222" s="472">
        <f>'1.NVL Chai'!AD42</f>
        <v>0</v>
      </c>
      <c r="AC222" s="472">
        <f>'1.NVL Chai'!AE42</f>
        <v>0</v>
      </c>
      <c r="AD222" s="472">
        <f>'1.NVL Chai'!AF42</f>
        <v>0</v>
      </c>
      <c r="AE222" s="472">
        <f>'1.NVL Chai'!AG42</f>
        <v>0</v>
      </c>
      <c r="AF222" s="472">
        <f>'1.NVL Chai'!AH42</f>
        <v>0</v>
      </c>
    </row>
    <row r="223" spans="2:32" ht="18.600000000000001" customHeight="1">
      <c r="B223" s="392" t="s">
        <v>687</v>
      </c>
      <c r="C223" s="465" t="s">
        <v>688</v>
      </c>
      <c r="D223" s="403" t="s">
        <v>564</v>
      </c>
      <c r="E223" s="464"/>
      <c r="F223" s="473">
        <f>F222-F221</f>
        <v>0</v>
      </c>
      <c r="G223" s="473">
        <f>G222-G221</f>
        <v>0</v>
      </c>
      <c r="H223" s="473">
        <f t="shared" ref="H223:Q223" si="84">H222-H221</f>
        <v>0</v>
      </c>
      <c r="I223" s="473">
        <f t="shared" si="84"/>
        <v>0</v>
      </c>
      <c r="J223" s="473">
        <f t="shared" si="84"/>
        <v>0</v>
      </c>
      <c r="K223" s="473">
        <f t="shared" si="84"/>
        <v>0</v>
      </c>
      <c r="L223" s="473">
        <f t="shared" si="84"/>
        <v>0</v>
      </c>
      <c r="M223" s="473">
        <f t="shared" si="84"/>
        <v>0</v>
      </c>
      <c r="N223" s="473">
        <f t="shared" si="84"/>
        <v>0</v>
      </c>
      <c r="O223" s="473">
        <f t="shared" si="84"/>
        <v>6305520000</v>
      </c>
      <c r="P223" s="473">
        <f t="shared" si="84"/>
        <v>6305520000</v>
      </c>
      <c r="Q223" s="473">
        <f t="shared" si="84"/>
        <v>6305520000</v>
      </c>
      <c r="R223" s="473">
        <f>R222-R221</f>
        <v>18916560000</v>
      </c>
      <c r="T223" s="473">
        <f>T222-T221</f>
        <v>0</v>
      </c>
      <c r="U223" s="473">
        <f>U222-U221</f>
        <v>0</v>
      </c>
      <c r="V223" s="473">
        <f t="shared" ref="V223:AE223" si="85">V222-V221</f>
        <v>0</v>
      </c>
      <c r="W223" s="473">
        <f t="shared" si="85"/>
        <v>0</v>
      </c>
      <c r="X223" s="473">
        <f t="shared" si="85"/>
        <v>0</v>
      </c>
      <c r="Y223" s="473">
        <f t="shared" si="85"/>
        <v>0</v>
      </c>
      <c r="Z223" s="473">
        <f t="shared" si="85"/>
        <v>0</v>
      </c>
      <c r="AA223" s="473">
        <f t="shared" si="85"/>
        <v>0</v>
      </c>
      <c r="AB223" s="473">
        <f t="shared" si="85"/>
        <v>0</v>
      </c>
      <c r="AC223" s="473">
        <f t="shared" si="85"/>
        <v>0</v>
      </c>
      <c r="AD223" s="473">
        <f t="shared" si="85"/>
        <v>0</v>
      </c>
      <c r="AE223" s="473">
        <f t="shared" si="85"/>
        <v>0</v>
      </c>
      <c r="AF223" s="473">
        <f>AF222-AF221</f>
        <v>0</v>
      </c>
    </row>
    <row r="224" spans="2:32" ht="18.600000000000001" customHeight="1">
      <c r="B224" s="392">
        <v>6</v>
      </c>
      <c r="C224" s="464" t="s">
        <v>689</v>
      </c>
      <c r="D224" s="403" t="s">
        <v>564</v>
      </c>
      <c r="E224" s="464"/>
      <c r="F224" s="474">
        <f>'4.Doanh thu'!F60</f>
        <v>7626150000</v>
      </c>
      <c r="G224" s="474">
        <f>'4.Doanh thu'!G60</f>
        <v>5931450000</v>
      </c>
      <c r="H224" s="474">
        <f>'4.Doanh thu'!H60</f>
        <v>8473500000</v>
      </c>
      <c r="I224" s="474">
        <f>'4.Doanh thu'!I60</f>
        <v>10563750000</v>
      </c>
      <c r="J224" s="474">
        <f>'4.Doanh thu'!J60</f>
        <v>10563750000</v>
      </c>
      <c r="K224" s="474">
        <f>'4.Doanh thu'!K60</f>
        <v>10563750000</v>
      </c>
      <c r="L224" s="474">
        <f>'4.Doanh thu'!L60</f>
        <v>10563750000</v>
      </c>
      <c r="M224" s="474">
        <f>'4.Doanh thu'!M60</f>
        <v>10563750000</v>
      </c>
      <c r="N224" s="474">
        <f>'4.Doanh thu'!N60</f>
        <v>10563750000</v>
      </c>
      <c r="O224" s="474">
        <f>'4.Doanh thu'!O60</f>
        <v>924300000</v>
      </c>
      <c r="P224" s="474">
        <f>'4.Doanh thu'!P60</f>
        <v>924300000</v>
      </c>
      <c r="Q224" s="474">
        <f>'4.Doanh thu'!Q60</f>
        <v>924300000</v>
      </c>
      <c r="R224" s="472">
        <f>'4.Doanh thu'!R60</f>
        <v>88186500000</v>
      </c>
      <c r="T224" s="474">
        <f>'4.Doanh thu'!T60</f>
        <v>1877320344</v>
      </c>
      <c r="U224" s="474">
        <f>'4.Doanh thu'!U60</f>
        <v>6536495328</v>
      </c>
      <c r="V224" s="474">
        <f>'4.Doanh thu'!V60</f>
        <v>14483896306</v>
      </c>
      <c r="W224" s="474">
        <f>'4.Doanh thu'!W60</f>
        <v>12027076405</v>
      </c>
      <c r="X224" s="474">
        <f>'4.Doanh thu'!X60</f>
        <v>14830555437</v>
      </c>
      <c r="Y224" s="474">
        <f>'4.Doanh thu'!Y60</f>
        <v>17615726167</v>
      </c>
      <c r="Z224" s="474">
        <f>'4.Doanh thu'!Z60</f>
        <v>19354907734</v>
      </c>
      <c r="AA224" s="474">
        <f>'4.Doanh thu'!AA60</f>
        <v>17560185740</v>
      </c>
      <c r="AB224" s="474">
        <f>'4.Doanh thu'!AB60</f>
        <v>13594466926</v>
      </c>
      <c r="AC224" s="474">
        <f>'4.Doanh thu'!AC60</f>
        <v>11323387000</v>
      </c>
      <c r="AD224" s="474">
        <f>'4.Doanh thu'!AD60</f>
        <v>5098885000</v>
      </c>
      <c r="AE224" s="474">
        <f>'4.Doanh thu'!AE60</f>
        <v>5797914500</v>
      </c>
      <c r="AF224" s="472">
        <f>'4.Doanh thu'!AF60</f>
        <v>140100816887</v>
      </c>
    </row>
    <row r="225" spans="2:32" ht="18.600000000000001" customHeight="1">
      <c r="B225" s="392">
        <v>7</v>
      </c>
      <c r="C225" s="464" t="s">
        <v>690</v>
      </c>
      <c r="D225" s="403" t="s">
        <v>564</v>
      </c>
      <c r="E225" s="464"/>
      <c r="F225" s="474">
        <f>'4.Doanh thu'!F138</f>
        <v>3889068750</v>
      </c>
      <c r="G225" s="474">
        <f>'4.Doanh thu'!G138</f>
        <v>3024831250</v>
      </c>
      <c r="H225" s="474">
        <f>'4.Doanh thu'!H138</f>
        <v>4321187500</v>
      </c>
      <c r="I225" s="474">
        <f>'4.Doanh thu'!I138</f>
        <v>5410562500</v>
      </c>
      <c r="J225" s="474">
        <f>'4.Doanh thu'!J138</f>
        <v>5410562500</v>
      </c>
      <c r="K225" s="474">
        <f>'4.Doanh thu'!K138</f>
        <v>5410562500</v>
      </c>
      <c r="L225" s="474">
        <f>'4.Doanh thu'!L138</f>
        <v>5410562500</v>
      </c>
      <c r="M225" s="474">
        <f>'4.Doanh thu'!M138</f>
        <v>5410562500</v>
      </c>
      <c r="N225" s="474">
        <f>'4.Doanh thu'!N138</f>
        <v>5410562500</v>
      </c>
      <c r="O225" s="474">
        <f>'4.Doanh thu'!O138</f>
        <v>5626985000</v>
      </c>
      <c r="P225" s="474">
        <f>'4.Doanh thu'!P138</f>
        <v>5626985000</v>
      </c>
      <c r="Q225" s="474">
        <f>'4.Doanh thu'!Q138</f>
        <v>5626985000</v>
      </c>
      <c r="R225" s="472">
        <f>'4.Doanh thu'!R138</f>
        <v>60579417500</v>
      </c>
      <c r="T225" s="474">
        <f>'4.Doanh thu'!T138</f>
        <v>3471802198</v>
      </c>
      <c r="U225" s="474">
        <f>'4.Doanh thu'!U138</f>
        <v>154468000</v>
      </c>
      <c r="V225" s="474">
        <f>'4.Doanh thu'!V138</f>
        <v>1758766986</v>
      </c>
      <c r="W225" s="474">
        <f>'4.Doanh thu'!W138</f>
        <v>2745395200</v>
      </c>
      <c r="X225" s="474">
        <f>'4.Doanh thu'!X138</f>
        <v>2751511500</v>
      </c>
      <c r="Y225" s="474">
        <f>'4.Doanh thu'!Y138</f>
        <v>1527402500</v>
      </c>
      <c r="Z225" s="474">
        <f>'4.Doanh thu'!Z138</f>
        <v>2439234980</v>
      </c>
      <c r="AA225" s="474">
        <f>'4.Doanh thu'!AA138</f>
        <v>3312041620</v>
      </c>
      <c r="AB225" s="474">
        <f>'4.Doanh thu'!AB138</f>
        <v>3047040720</v>
      </c>
      <c r="AC225" s="474">
        <f>'4.Doanh thu'!AC138</f>
        <v>3124456500</v>
      </c>
      <c r="AD225" s="474">
        <f>'4.Doanh thu'!AD138</f>
        <v>2097063000</v>
      </c>
      <c r="AE225" s="474">
        <f>'4.Doanh thu'!AE138</f>
        <v>4301845500</v>
      </c>
      <c r="AF225" s="472">
        <f>'4.Doanh thu'!AF138</f>
        <v>30731028704</v>
      </c>
    </row>
    <row r="226" spans="2:32" ht="18.600000000000001" customHeight="1">
      <c r="B226" s="392" t="s">
        <v>691</v>
      </c>
      <c r="C226" s="465" t="s">
        <v>692</v>
      </c>
      <c r="D226" s="403" t="s">
        <v>564</v>
      </c>
      <c r="E226" s="464"/>
      <c r="F226" s="472">
        <f>F224+F225</f>
        <v>11515218750</v>
      </c>
      <c r="G226" s="472">
        <f t="shared" ref="G226:R226" si="86">G224+G225</f>
        <v>8956281250</v>
      </c>
      <c r="H226" s="472">
        <f t="shared" si="86"/>
        <v>12794687500</v>
      </c>
      <c r="I226" s="472">
        <f t="shared" si="86"/>
        <v>15974312500</v>
      </c>
      <c r="J226" s="472">
        <f t="shared" si="86"/>
        <v>15974312500</v>
      </c>
      <c r="K226" s="472">
        <f t="shared" si="86"/>
        <v>15974312500</v>
      </c>
      <c r="L226" s="472">
        <f t="shared" si="86"/>
        <v>15974312500</v>
      </c>
      <c r="M226" s="472">
        <f t="shared" si="86"/>
        <v>15974312500</v>
      </c>
      <c r="N226" s="472">
        <f t="shared" si="86"/>
        <v>15974312500</v>
      </c>
      <c r="O226" s="472">
        <f t="shared" si="86"/>
        <v>6551285000</v>
      </c>
      <c r="P226" s="472">
        <f t="shared" si="86"/>
        <v>6551285000</v>
      </c>
      <c r="Q226" s="472">
        <f t="shared" si="86"/>
        <v>6551285000</v>
      </c>
      <c r="R226" s="472">
        <f t="shared" si="86"/>
        <v>148765917500</v>
      </c>
      <c r="T226" s="472">
        <f>T224+T225</f>
        <v>5349122542</v>
      </c>
      <c r="U226" s="472">
        <f t="shared" ref="U226:AF226" si="87">U224+U225</f>
        <v>6690963328</v>
      </c>
      <c r="V226" s="472">
        <f t="shared" si="87"/>
        <v>16242663292</v>
      </c>
      <c r="W226" s="472">
        <f t="shared" si="87"/>
        <v>14772471605</v>
      </c>
      <c r="X226" s="472">
        <f t="shared" si="87"/>
        <v>17582066937</v>
      </c>
      <c r="Y226" s="472">
        <f t="shared" si="87"/>
        <v>19143128667</v>
      </c>
      <c r="Z226" s="472">
        <f t="shared" si="87"/>
        <v>21794142714</v>
      </c>
      <c r="AA226" s="472">
        <f t="shared" si="87"/>
        <v>20872227360</v>
      </c>
      <c r="AB226" s="472">
        <f t="shared" si="87"/>
        <v>16641507646</v>
      </c>
      <c r="AC226" s="472">
        <f t="shared" si="87"/>
        <v>14447843500</v>
      </c>
      <c r="AD226" s="472">
        <f t="shared" si="87"/>
        <v>7195948000</v>
      </c>
      <c r="AE226" s="472">
        <f t="shared" si="87"/>
        <v>10099760000</v>
      </c>
      <c r="AF226" s="472">
        <f t="shared" si="87"/>
        <v>170831845591</v>
      </c>
    </row>
    <row r="227" spans="2:32" ht="18.600000000000001" customHeight="1">
      <c r="B227" s="392" t="s">
        <v>693</v>
      </c>
      <c r="C227" s="465" t="s">
        <v>694</v>
      </c>
      <c r="D227" s="403" t="s">
        <v>564</v>
      </c>
      <c r="E227" s="464"/>
      <c r="F227" s="474">
        <f>F226-F221</f>
        <v>2515218750</v>
      </c>
      <c r="G227" s="474">
        <f t="shared" ref="G227:R227" si="88">G226-G221</f>
        <v>1956281250</v>
      </c>
      <c r="H227" s="474">
        <f t="shared" si="88"/>
        <v>2794687500</v>
      </c>
      <c r="I227" s="474">
        <f t="shared" si="88"/>
        <v>3474312500</v>
      </c>
      <c r="J227" s="474">
        <f t="shared" si="88"/>
        <v>3474312500</v>
      </c>
      <c r="K227" s="474">
        <f t="shared" si="88"/>
        <v>3474312500</v>
      </c>
      <c r="L227" s="474">
        <f t="shared" si="88"/>
        <v>3474312500</v>
      </c>
      <c r="M227" s="474">
        <f t="shared" si="88"/>
        <v>3474312500</v>
      </c>
      <c r="N227" s="474">
        <f t="shared" si="88"/>
        <v>3474312500</v>
      </c>
      <c r="O227" s="474">
        <f t="shared" si="88"/>
        <v>-143195000</v>
      </c>
      <c r="P227" s="474">
        <f t="shared" si="88"/>
        <v>-143195000</v>
      </c>
      <c r="Q227" s="474">
        <f t="shared" si="88"/>
        <v>-143195000</v>
      </c>
      <c r="R227" s="472">
        <f t="shared" si="88"/>
        <v>27682477500</v>
      </c>
      <c r="T227" s="474">
        <f>T226-T221</f>
        <v>5349122542</v>
      </c>
      <c r="U227" s="474">
        <f t="shared" ref="U227:AF227" si="89">U226-U221</f>
        <v>6690963328</v>
      </c>
      <c r="V227" s="474">
        <f t="shared" si="89"/>
        <v>16242663292</v>
      </c>
      <c r="W227" s="474">
        <f t="shared" si="89"/>
        <v>14772471605</v>
      </c>
      <c r="X227" s="474">
        <f t="shared" si="89"/>
        <v>17582066937</v>
      </c>
      <c r="Y227" s="474">
        <f t="shared" si="89"/>
        <v>19143128667</v>
      </c>
      <c r="Z227" s="474">
        <f t="shared" si="89"/>
        <v>21794142714</v>
      </c>
      <c r="AA227" s="474">
        <f t="shared" si="89"/>
        <v>20872227360</v>
      </c>
      <c r="AB227" s="474">
        <f t="shared" si="89"/>
        <v>16641507646</v>
      </c>
      <c r="AC227" s="474">
        <f t="shared" si="89"/>
        <v>14447843500</v>
      </c>
      <c r="AD227" s="474">
        <f t="shared" si="89"/>
        <v>7195948000</v>
      </c>
      <c r="AE227" s="474">
        <f t="shared" si="89"/>
        <v>10099760000</v>
      </c>
      <c r="AF227" s="472">
        <f t="shared" si="89"/>
        <v>170831845591</v>
      </c>
    </row>
    <row r="228" spans="2:32" ht="18.600000000000001" customHeight="1">
      <c r="B228" s="392">
        <v>10</v>
      </c>
      <c r="C228" s="465" t="s">
        <v>695</v>
      </c>
      <c r="D228" s="403" t="s">
        <v>531</v>
      </c>
      <c r="E228" s="464"/>
      <c r="F228" s="441">
        <f>'4.Doanh thu'!F$80+'4.Doanh thu'!F$22</f>
        <v>760725</v>
      </c>
      <c r="G228" s="441">
        <f>'4.Doanh thu'!G$80+'4.Doanh thu'!G$22</f>
        <v>591675</v>
      </c>
      <c r="H228" s="441">
        <f>'4.Doanh thu'!H$80+'4.Doanh thu'!H$22</f>
        <v>845250</v>
      </c>
      <c r="I228" s="441">
        <f>'4.Doanh thu'!I$80+'4.Doanh thu'!I$22</f>
        <v>1055250</v>
      </c>
      <c r="J228" s="441">
        <f>'4.Doanh thu'!J$80+'4.Doanh thu'!J$22</f>
        <v>1055250</v>
      </c>
      <c r="K228" s="441">
        <f>'4.Doanh thu'!K$80+'4.Doanh thu'!K$22</f>
        <v>1055250</v>
      </c>
      <c r="L228" s="441">
        <f>'4.Doanh thu'!L$80+'4.Doanh thu'!L$22</f>
        <v>1055250</v>
      </c>
      <c r="M228" s="441">
        <f>'4.Doanh thu'!M$80+'4.Doanh thu'!M$22</f>
        <v>1055250</v>
      </c>
      <c r="N228" s="441">
        <f>'4.Doanh thu'!N$80+'4.Doanh thu'!N$22</f>
        <v>1055250</v>
      </c>
      <c r="O228" s="441">
        <f>'4.Doanh thu'!O$80+'4.Doanh thu'!O$22</f>
        <v>426660</v>
      </c>
      <c r="P228" s="441">
        <f>'4.Doanh thu'!P$80+'4.Doanh thu'!P$22</f>
        <v>426660</v>
      </c>
      <c r="Q228" s="441">
        <f>'4.Doanh thu'!Q$80+'4.Doanh thu'!Q$22</f>
        <v>426660</v>
      </c>
      <c r="R228" s="440">
        <f>'4.Doanh thu'!R$80+'4.Doanh thu'!R$22</f>
        <v>9809130</v>
      </c>
      <c r="T228" s="441">
        <f>'4.Doanh thu'!T$80+'4.Doanh thu'!T$22</f>
        <v>296908</v>
      </c>
      <c r="U228" s="441">
        <f>'4.Doanh thu'!U$80+'4.Doanh thu'!U$22</f>
        <v>363752</v>
      </c>
      <c r="V228" s="441">
        <f>'4.Doanh thu'!V$80+'4.Doanh thu'!V$22</f>
        <v>887750</v>
      </c>
      <c r="W228" s="441">
        <f>'4.Doanh thu'!W$80+'4.Doanh thu'!W$22</f>
        <v>800712</v>
      </c>
      <c r="X228" s="441">
        <f>'4.Doanh thu'!X$80+'4.Doanh thu'!X$22</f>
        <v>911632</v>
      </c>
      <c r="Y228" s="441">
        <f>'4.Doanh thu'!Y$80+'4.Doanh thu'!Y$22</f>
        <v>1005231</v>
      </c>
      <c r="Z228" s="441">
        <f>'4.Doanh thu'!Z$80+'4.Doanh thu'!Z$22</f>
        <v>1120090</v>
      </c>
      <c r="AA228" s="441">
        <f>'4.Doanh thu'!AA$80+'4.Doanh thu'!AA$22</f>
        <v>1080389</v>
      </c>
      <c r="AB228" s="441">
        <f>'4.Doanh thu'!AB$80+'4.Doanh thu'!AB$22</f>
        <v>994697</v>
      </c>
      <c r="AC228" s="441">
        <f>'4.Doanh thu'!AC$80+'4.Doanh thu'!AC$22</f>
        <v>962658</v>
      </c>
      <c r="AD228" s="441">
        <f>'4.Doanh thu'!AD$80+'4.Doanh thu'!AD$22</f>
        <v>484234</v>
      </c>
      <c r="AE228" s="441">
        <f>'4.Doanh thu'!AE$80+'4.Doanh thu'!AE$22</f>
        <v>664265</v>
      </c>
      <c r="AF228" s="440">
        <f>'4.Doanh thu'!AF$80+'4.Doanh thu'!AF$22</f>
        <v>9572318</v>
      </c>
    </row>
    <row r="229" spans="2:32" ht="18.600000000000001" customHeight="1">
      <c r="B229" s="392" t="s">
        <v>696</v>
      </c>
      <c r="C229" s="468" t="s">
        <v>697</v>
      </c>
      <c r="D229" s="403" t="s">
        <v>698</v>
      </c>
      <c r="E229" s="405"/>
      <c r="F229" s="406">
        <f>F227/F228</f>
        <v>3306.3442768411714</v>
      </c>
      <c r="G229" s="406">
        <f t="shared" ref="G229:R229" si="90">G227/G228</f>
        <v>3306.3442768411714</v>
      </c>
      <c r="H229" s="406">
        <f t="shared" si="90"/>
        <v>3306.3442768411714</v>
      </c>
      <c r="I229" s="406">
        <f t="shared" si="90"/>
        <v>3292.4070125562662</v>
      </c>
      <c r="J229" s="406">
        <f t="shared" si="90"/>
        <v>3292.4070125562662</v>
      </c>
      <c r="K229" s="406">
        <f t="shared" si="90"/>
        <v>3292.4070125562662</v>
      </c>
      <c r="L229" s="406">
        <f t="shared" si="90"/>
        <v>3292.4070125562662</v>
      </c>
      <c r="M229" s="406">
        <f t="shared" si="90"/>
        <v>3292.4070125562662</v>
      </c>
      <c r="N229" s="406">
        <f t="shared" si="90"/>
        <v>3292.4070125562662</v>
      </c>
      <c r="O229" s="406">
        <f t="shared" si="90"/>
        <v>-335.61852528945764</v>
      </c>
      <c r="P229" s="406">
        <f t="shared" si="90"/>
        <v>-335.61852528945764</v>
      </c>
      <c r="Q229" s="406">
        <f t="shared" si="90"/>
        <v>-335.61852528945764</v>
      </c>
      <c r="R229" s="475">
        <f t="shared" si="90"/>
        <v>2822.1134290196992</v>
      </c>
      <c r="T229" s="406">
        <f>T227/T228</f>
        <v>18016.094352459349</v>
      </c>
      <c r="U229" s="406">
        <f t="shared" ref="U229:AF229" si="91">U227/U228</f>
        <v>18394.299764674834</v>
      </c>
      <c r="V229" s="406">
        <f t="shared" si="91"/>
        <v>18296.438515347789</v>
      </c>
      <c r="W229" s="406">
        <f t="shared" si="91"/>
        <v>18449.169745176794</v>
      </c>
      <c r="X229" s="406">
        <f t="shared" si="91"/>
        <v>19286.36438497113</v>
      </c>
      <c r="Y229" s="406">
        <f t="shared" si="91"/>
        <v>19043.512055438005</v>
      </c>
      <c r="Z229" s="406">
        <f t="shared" si="91"/>
        <v>19457.492446142722</v>
      </c>
      <c r="AA229" s="406">
        <f t="shared" si="91"/>
        <v>19319.177962752306</v>
      </c>
      <c r="AB229" s="406">
        <f t="shared" si="91"/>
        <v>16730.228045324355</v>
      </c>
      <c r="AC229" s="406">
        <f t="shared" si="91"/>
        <v>15008.282796174757</v>
      </c>
      <c r="AD229" s="406">
        <f t="shared" si="91"/>
        <v>14860.476546463073</v>
      </c>
      <c r="AE229" s="406">
        <f t="shared" si="91"/>
        <v>15204.413901078637</v>
      </c>
      <c r="AF229" s="475">
        <f t="shared" si="91"/>
        <v>17846.444883151606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9"/>
  </sheetPr>
  <dimension ref="B1:AR16"/>
  <sheetViews>
    <sheetView showGridLines="0" topLeftCell="G1" zoomScale="85" zoomScaleNormal="85" workbookViewId="0">
      <selection activeCell="K12" sqref="K12:V12"/>
    </sheetView>
  </sheetViews>
  <sheetFormatPr defaultRowHeight="15" outlineLevelCol="1"/>
  <cols>
    <col min="1" max="1" width="3.7109375" customWidth="1"/>
    <col min="2" max="2" width="7.28515625" customWidth="1"/>
    <col min="3" max="3" width="10.85546875" hidden="1" customWidth="1" outlineLevel="1"/>
    <col min="4" max="4" width="15" hidden="1" customWidth="1" outlineLevel="1"/>
    <col min="5" max="5" width="33.5703125" customWidth="1" collapsed="1"/>
    <col min="6" max="6" width="32.5703125" customWidth="1" outlineLevel="1"/>
    <col min="7" max="7" width="29.7109375" customWidth="1" outlineLevel="1"/>
    <col min="8" max="8" width="13.42578125" customWidth="1" outlineLevel="1"/>
    <col min="9" max="9" width="10.140625" customWidth="1" outlineLevel="1"/>
    <col min="10" max="10" width="7" customWidth="1" outlineLevel="1"/>
    <col min="11" max="11" width="5.7109375" customWidth="1"/>
    <col min="12" max="22" width="6.140625" bestFit="1" customWidth="1"/>
    <col min="23" max="23" width="11" style="421" customWidth="1"/>
    <col min="24" max="24" width="1" customWidth="1"/>
    <col min="25" max="25" width="5.7109375" customWidth="1" outlineLevel="1"/>
    <col min="26" max="36" width="6.140625" customWidth="1" outlineLevel="1"/>
    <col min="37" max="37" width="11" style="421" bestFit="1" customWidth="1"/>
    <col min="38" max="38" width="4.7109375" hidden="1" customWidth="1" outlineLevel="1"/>
    <col min="39" max="39" width="11" style="421" hidden="1" customWidth="1" outlineLevel="1"/>
    <col min="40" max="40" width="3.7109375" hidden="1" customWidth="1" outlineLevel="1"/>
    <col min="41" max="41" width="12.28515625" style="421" hidden="1" customWidth="1" outlineLevel="1"/>
    <col min="42" max="42" width="1.5703125" customWidth="1" collapsed="1"/>
  </cols>
  <sheetData>
    <row r="1" spans="2:44" s="11" customFormat="1" ht="12.75">
      <c r="B1" s="177"/>
      <c r="C1" s="177"/>
      <c r="D1" s="177"/>
      <c r="E1" s="177"/>
      <c r="F1" s="177"/>
      <c r="G1" s="17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9"/>
      <c r="AM1" s="19"/>
      <c r="AO1" s="19"/>
    </row>
    <row r="2" spans="2:44" s="11" customFormat="1" ht="12.75">
      <c r="B2" s="14"/>
      <c r="C2" s="14"/>
      <c r="D2" s="14"/>
      <c r="E2" s="1"/>
      <c r="F2" s="1"/>
      <c r="G2" s="1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9"/>
      <c r="AM2" s="19"/>
      <c r="AO2" s="19"/>
    </row>
    <row r="3" spans="2:44" s="11" customFormat="1" ht="12.75">
      <c r="B3" s="67" t="s">
        <v>972</v>
      </c>
      <c r="C3" s="67"/>
      <c r="D3" s="67"/>
      <c r="E3" s="67"/>
      <c r="F3" s="67"/>
      <c r="G3" s="6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415" t="s">
        <v>145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415"/>
      <c r="AM3" s="415"/>
      <c r="AO3" s="415"/>
    </row>
    <row r="4" spans="2:44" s="11" customFormat="1" ht="38.25">
      <c r="B4" s="182" t="s">
        <v>36</v>
      </c>
      <c r="C4" s="182" t="s">
        <v>700</v>
      </c>
      <c r="D4" s="183" t="s">
        <v>482</v>
      </c>
      <c r="E4" s="520" t="s">
        <v>483</v>
      </c>
      <c r="F4" s="199" t="s">
        <v>484</v>
      </c>
      <c r="G4" s="182" t="s">
        <v>701</v>
      </c>
      <c r="H4" s="182" t="s">
        <v>354</v>
      </c>
      <c r="I4" s="186" t="s">
        <v>702</v>
      </c>
      <c r="J4" s="124" t="s">
        <v>703</v>
      </c>
      <c r="K4" s="124" t="s">
        <v>149</v>
      </c>
      <c r="L4" s="124" t="s">
        <v>150</v>
      </c>
      <c r="M4" s="124" t="s">
        <v>151</v>
      </c>
      <c r="N4" s="124" t="s">
        <v>152</v>
      </c>
      <c r="O4" s="124" t="s">
        <v>153</v>
      </c>
      <c r="P4" s="124" t="s">
        <v>154</v>
      </c>
      <c r="Q4" s="124" t="s">
        <v>155</v>
      </c>
      <c r="R4" s="124" t="s">
        <v>156</v>
      </c>
      <c r="S4" s="124" t="s">
        <v>157</v>
      </c>
      <c r="T4" s="124" t="s">
        <v>158</v>
      </c>
      <c r="U4" s="124" t="s">
        <v>159</v>
      </c>
      <c r="V4" s="124" t="s">
        <v>160</v>
      </c>
      <c r="W4" s="124" t="s">
        <v>2150</v>
      </c>
      <c r="Y4" s="749" t="s">
        <v>149</v>
      </c>
      <c r="Z4" s="749" t="s">
        <v>150</v>
      </c>
      <c r="AA4" s="749" t="s">
        <v>151</v>
      </c>
      <c r="AB4" s="749" t="s">
        <v>152</v>
      </c>
      <c r="AC4" s="749" t="s">
        <v>153</v>
      </c>
      <c r="AD4" s="749" t="s">
        <v>154</v>
      </c>
      <c r="AE4" s="749" t="s">
        <v>155</v>
      </c>
      <c r="AF4" s="749" t="s">
        <v>156</v>
      </c>
      <c r="AG4" s="749" t="s">
        <v>157</v>
      </c>
      <c r="AH4" s="834" t="s">
        <v>158</v>
      </c>
      <c r="AI4" s="834" t="s">
        <v>159</v>
      </c>
      <c r="AJ4" s="834" t="s">
        <v>160</v>
      </c>
      <c r="AK4" s="749" t="s">
        <v>148</v>
      </c>
      <c r="AM4" s="749" t="s">
        <v>526</v>
      </c>
      <c r="AO4" s="749" t="s">
        <v>527</v>
      </c>
      <c r="AQ4" s="757" t="s">
        <v>528</v>
      </c>
      <c r="AR4" s="758" t="s">
        <v>529</v>
      </c>
    </row>
    <row r="5" spans="2:44" s="11" customFormat="1" ht="12.75">
      <c r="B5" s="387">
        <v>1</v>
      </c>
      <c r="C5" s="387"/>
      <c r="D5" s="389" t="s">
        <v>913</v>
      </c>
      <c r="E5" s="388" t="s">
        <v>954</v>
      </c>
      <c r="F5" s="389" t="s">
        <v>973</v>
      </c>
      <c r="G5" s="403" t="s">
        <v>974</v>
      </c>
      <c r="H5" s="403" t="s">
        <v>454</v>
      </c>
      <c r="I5" s="404" t="s">
        <v>712</v>
      </c>
      <c r="J5" s="404"/>
      <c r="K5" s="391">
        <f>'Dinh muc'!$G$18*('3.Thanh pham'!F$97)</f>
        <v>184800000</v>
      </c>
      <c r="L5" s="391">
        <f>'Dinh muc'!$G$18*('3.Thanh pham'!G$97)</f>
        <v>143733333.33333331</v>
      </c>
      <c r="M5" s="391">
        <f>'Dinh muc'!$G$18*('3.Thanh pham'!H$97)</f>
        <v>205333333.33333331</v>
      </c>
      <c r="N5" s="391">
        <f>'Dinh muc'!$G$18*('3.Thanh pham'!I$97)</f>
        <v>256000000</v>
      </c>
      <c r="O5" s="391">
        <f>'Dinh muc'!$G$18*('3.Thanh pham'!J$97)</f>
        <v>256000000</v>
      </c>
      <c r="P5" s="391">
        <f>'Dinh muc'!$G$18*('3.Thanh pham'!K$97)</f>
        <v>256000000</v>
      </c>
      <c r="Q5" s="391">
        <f>'Dinh muc'!$G$18*('3.Thanh pham'!L$97)</f>
        <v>256000000</v>
      </c>
      <c r="R5" s="391">
        <f>'Dinh muc'!$G$18*('3.Thanh pham'!M$97)</f>
        <v>256000000</v>
      </c>
      <c r="S5" s="391">
        <f>'Dinh muc'!$G$18*('3.Thanh pham'!N$97)</f>
        <v>256000000</v>
      </c>
      <c r="T5" s="391">
        <f>'Dinh muc'!$G$18*('3.Thanh pham'!O$97)</f>
        <v>27733333.333333332</v>
      </c>
      <c r="U5" s="391">
        <f>'Dinh muc'!$G$18*('3.Thanh pham'!P$97)</f>
        <v>27733333.333333332</v>
      </c>
      <c r="V5" s="391">
        <f>'Dinh muc'!$G$18*('3.Thanh pham'!Q$97)</f>
        <v>27733333.333333332</v>
      </c>
      <c r="W5" s="419">
        <f>SUM(K5:V5)</f>
        <v>2153066666.6666665</v>
      </c>
      <c r="Y5" s="391">
        <v>91100000</v>
      </c>
      <c r="Z5" s="391">
        <v>114449767.11921515</v>
      </c>
      <c r="AA5" s="391">
        <v>291900000</v>
      </c>
      <c r="AB5" s="391">
        <v>255100000</v>
      </c>
      <c r="AC5" s="391">
        <v>287700000</v>
      </c>
      <c r="AD5" s="391">
        <v>330500000</v>
      </c>
      <c r="AE5" s="391">
        <v>365500000</v>
      </c>
      <c r="AF5" s="391">
        <v>358900000</v>
      </c>
      <c r="AG5" s="391">
        <v>327900000</v>
      </c>
      <c r="AH5" s="391">
        <v>294000000</v>
      </c>
      <c r="AI5" s="391">
        <v>169119000</v>
      </c>
      <c r="AJ5" s="391">
        <v>210800000</v>
      </c>
      <c r="AK5" s="419">
        <f>SUM(Y5:AJ5)</f>
        <v>3096968767.119215</v>
      </c>
      <c r="AM5" s="419">
        <v>1908089700</v>
      </c>
      <c r="AO5" s="419">
        <v>1657669600</v>
      </c>
      <c r="AQ5" s="391">
        <f>IFERROR(W5-AK5,0)</f>
        <v>-943902100.4525485</v>
      </c>
      <c r="AR5" s="751">
        <f>IFERROR((W5/AK5)-1,0)</f>
        <v>-0.30478257012923049</v>
      </c>
    </row>
    <row r="6" spans="2:44" s="11" customFormat="1" ht="12.75">
      <c r="B6" s="397">
        <v>2</v>
      </c>
      <c r="C6" s="397"/>
      <c r="D6" s="399" t="s">
        <v>913</v>
      </c>
      <c r="E6" s="398" t="s">
        <v>954</v>
      </c>
      <c r="F6" s="399" t="s">
        <v>973</v>
      </c>
      <c r="G6" s="405" t="s">
        <v>975</v>
      </c>
      <c r="H6" s="405" t="s">
        <v>454</v>
      </c>
      <c r="I6" s="406" t="s">
        <v>712</v>
      </c>
      <c r="J6" s="406"/>
      <c r="K6" s="401">
        <f>'Dinh muc'!$G$37*'3.Thanh pham'!F$136</f>
        <v>74300625</v>
      </c>
      <c r="L6" s="401">
        <f>'Dinh muc'!$G$37*'3.Thanh pham'!G$136</f>
        <v>57789375</v>
      </c>
      <c r="M6" s="401">
        <f>'Dinh muc'!$G$37*'3.Thanh pham'!H$136</f>
        <v>82556250</v>
      </c>
      <c r="N6" s="401">
        <f>'Dinh muc'!$G$37*'3.Thanh pham'!I$136</f>
        <v>103368750</v>
      </c>
      <c r="O6" s="401">
        <f>'Dinh muc'!$G$37*'3.Thanh pham'!J$136</f>
        <v>103368750</v>
      </c>
      <c r="P6" s="401">
        <f>'Dinh muc'!$G$37*'3.Thanh pham'!K$136</f>
        <v>103368750</v>
      </c>
      <c r="Q6" s="401">
        <f>'Dinh muc'!$G$37*'3.Thanh pham'!L$136</f>
        <v>103368750</v>
      </c>
      <c r="R6" s="401">
        <f>'Dinh muc'!$G$37*'3.Thanh pham'!M$136</f>
        <v>103368750</v>
      </c>
      <c r="S6" s="401">
        <f>'Dinh muc'!$G$37*'3.Thanh pham'!N$136</f>
        <v>103368750</v>
      </c>
      <c r="T6" s="401">
        <f>'Dinh muc'!$G$37*'3.Thanh pham'!O$136</f>
        <v>107503500</v>
      </c>
      <c r="U6" s="401">
        <f>'Dinh muc'!$G$37*'3.Thanh pham'!P$136</f>
        <v>107503500</v>
      </c>
      <c r="V6" s="401">
        <f>'Dinh muc'!$G$37*'3.Thanh pham'!Q$136</f>
        <v>107503500</v>
      </c>
      <c r="W6" s="420">
        <f>SUM(K6:V6)</f>
        <v>1157369250</v>
      </c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20">
        <f>SUM(Y6:AJ6)</f>
        <v>0</v>
      </c>
      <c r="AM6" s="420"/>
      <c r="AO6" s="420"/>
      <c r="AQ6" s="391">
        <f>IFERROR(W6-AK6,0)</f>
        <v>1157369250</v>
      </c>
      <c r="AR6" s="751">
        <f>IFERROR((W6/AK6)-1,0)</f>
        <v>0</v>
      </c>
    </row>
    <row r="7" spans="2:44" s="11" customFormat="1" ht="12.75">
      <c r="B7" s="286">
        <v>3</v>
      </c>
      <c r="C7" s="286"/>
      <c r="D7" s="281"/>
      <c r="E7" s="398" t="s">
        <v>954</v>
      </c>
      <c r="F7" s="399" t="s">
        <v>973</v>
      </c>
      <c r="G7" s="405" t="s">
        <v>2205</v>
      </c>
      <c r="H7" s="405" t="s">
        <v>454</v>
      </c>
      <c r="I7" s="406" t="s">
        <v>712</v>
      </c>
      <c r="J7" s="505"/>
      <c r="K7" s="287">
        <f>'Dinh muc'!$G$55*'3.Thanh pham'!F155</f>
        <v>0</v>
      </c>
      <c r="L7" s="287">
        <f>'Dinh muc'!$G$55*'3.Thanh pham'!G155</f>
        <v>0</v>
      </c>
      <c r="M7" s="287">
        <f>'Dinh muc'!$G$55*'3.Thanh pham'!H155</f>
        <v>0</v>
      </c>
      <c r="N7" s="287">
        <f>'Dinh muc'!$G$55*'3.Thanh pham'!I155</f>
        <v>0</v>
      </c>
      <c r="O7" s="287">
        <f>'Dinh muc'!$G$55*'3.Thanh pham'!J155</f>
        <v>0</v>
      </c>
      <c r="P7" s="287">
        <f>'Dinh muc'!$G$55*'3.Thanh pham'!K155</f>
        <v>0</v>
      </c>
      <c r="Q7" s="287">
        <f>'Dinh muc'!$G$55*'3.Thanh pham'!L155</f>
        <v>0</v>
      </c>
      <c r="R7" s="287">
        <f>'Dinh muc'!$G$55*'3.Thanh pham'!M155</f>
        <v>0</v>
      </c>
      <c r="S7" s="287">
        <f>'Dinh muc'!$G$55*'3.Thanh pham'!N155</f>
        <v>0</v>
      </c>
      <c r="T7" s="287">
        <f>'Dinh muc'!$G$55*'3.Thanh pham'!O155</f>
        <v>194420200</v>
      </c>
      <c r="U7" s="287">
        <f>'Dinh muc'!$G$55*'3.Thanh pham'!P155</f>
        <v>194420200</v>
      </c>
      <c r="V7" s="287">
        <f>'Dinh muc'!$G$55*'3.Thanh pham'!Q155</f>
        <v>194420200</v>
      </c>
      <c r="W7" s="420">
        <f>SUM(K7:V7)</f>
        <v>583260600</v>
      </c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506"/>
      <c r="AM7" s="506"/>
      <c r="AO7" s="506"/>
      <c r="AQ7" s="391">
        <f>IFERROR(W7-AK7,0)</f>
        <v>583260600</v>
      </c>
      <c r="AR7" s="751">
        <f>IFERROR((W7/AK7)-1,0)</f>
        <v>0</v>
      </c>
    </row>
    <row r="8" spans="2:44" s="12" customFormat="1" ht="12.75">
      <c r="B8" s="193"/>
      <c r="C8" s="193"/>
      <c r="D8" s="192"/>
      <c r="E8" s="193"/>
      <c r="F8" s="193"/>
      <c r="G8" s="476" t="s">
        <v>976</v>
      </c>
      <c r="H8" s="192"/>
      <c r="I8" s="1004"/>
      <c r="J8" s="385">
        <f>SUM(J5:J6)</f>
        <v>0</v>
      </c>
      <c r="K8" s="385">
        <f>SUM(K5:K7)</f>
        <v>259100625</v>
      </c>
      <c r="L8" s="385">
        <f t="shared" ref="L8:V8" si="0">SUM(L5:L7)</f>
        <v>201522708.33333331</v>
      </c>
      <c r="M8" s="385">
        <f t="shared" si="0"/>
        <v>287889583.33333331</v>
      </c>
      <c r="N8" s="385">
        <f t="shared" si="0"/>
        <v>359368750</v>
      </c>
      <c r="O8" s="385">
        <f t="shared" si="0"/>
        <v>359368750</v>
      </c>
      <c r="P8" s="385">
        <f>SUM(P5:P7)</f>
        <v>359368750</v>
      </c>
      <c r="Q8" s="385">
        <f t="shared" si="0"/>
        <v>359368750</v>
      </c>
      <c r="R8" s="385">
        <f t="shared" si="0"/>
        <v>359368750</v>
      </c>
      <c r="S8" s="385">
        <f t="shared" si="0"/>
        <v>359368750</v>
      </c>
      <c r="T8" s="385">
        <f t="shared" si="0"/>
        <v>329657033.33333337</v>
      </c>
      <c r="U8" s="385">
        <f t="shared" si="0"/>
        <v>329657033.33333337</v>
      </c>
      <c r="V8" s="385">
        <f t="shared" si="0"/>
        <v>329657033.33333337</v>
      </c>
      <c r="W8" s="385">
        <f>SUM(W5:W7)</f>
        <v>3893696516.6666665</v>
      </c>
      <c r="Y8" s="385">
        <f>SUM(Y5:Y7)</f>
        <v>91100000</v>
      </c>
      <c r="Z8" s="385">
        <f t="shared" ref="Z8:AK8" si="1">SUM(Z5:Z7)</f>
        <v>114449767.11921515</v>
      </c>
      <c r="AA8" s="385">
        <f t="shared" si="1"/>
        <v>291900000</v>
      </c>
      <c r="AB8" s="385">
        <f t="shared" si="1"/>
        <v>255100000</v>
      </c>
      <c r="AC8" s="385">
        <f t="shared" si="1"/>
        <v>287700000</v>
      </c>
      <c r="AD8" s="385">
        <f t="shared" si="1"/>
        <v>330500000</v>
      </c>
      <c r="AE8" s="385">
        <f t="shared" si="1"/>
        <v>365500000</v>
      </c>
      <c r="AF8" s="385">
        <f t="shared" si="1"/>
        <v>358900000</v>
      </c>
      <c r="AG8" s="385">
        <f t="shared" si="1"/>
        <v>327900000</v>
      </c>
      <c r="AH8" s="385">
        <f t="shared" si="1"/>
        <v>294000000</v>
      </c>
      <c r="AI8" s="385">
        <f t="shared" si="1"/>
        <v>169119000</v>
      </c>
      <c r="AJ8" s="385">
        <f t="shared" si="1"/>
        <v>210800000</v>
      </c>
      <c r="AK8" s="385">
        <f t="shared" si="1"/>
        <v>3096968767.119215</v>
      </c>
      <c r="AM8" s="385">
        <f>SUM(AM5:AM7)</f>
        <v>1908089700</v>
      </c>
      <c r="AO8" s="385">
        <f>SUM(AO5:AO7)</f>
        <v>1657669600</v>
      </c>
      <c r="AQ8" s="385">
        <f>IFERROR(W8-AK8,0)</f>
        <v>796727749.5474515</v>
      </c>
      <c r="AR8" s="756">
        <f>IFERROR((W8/AK8)-1,0)</f>
        <v>0.25726050517731358</v>
      </c>
    </row>
    <row r="9" spans="2:44">
      <c r="X9" s="11"/>
    </row>
    <row r="10" spans="2:44" s="11" customFormat="1" ht="12.75">
      <c r="B10" s="67" t="s">
        <v>977</v>
      </c>
      <c r="C10" s="67"/>
      <c r="D10" s="67"/>
      <c r="E10" s="67"/>
      <c r="F10" s="67"/>
      <c r="G10" s="6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415" t="s">
        <v>145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415"/>
      <c r="AM10" s="415"/>
      <c r="AO10" s="415"/>
    </row>
    <row r="11" spans="2:44" s="11" customFormat="1" ht="38.25">
      <c r="B11" s="182" t="s">
        <v>36</v>
      </c>
      <c r="C11" s="182" t="s">
        <v>700</v>
      </c>
      <c r="D11" s="183" t="s">
        <v>482</v>
      </c>
      <c r="E11" s="520" t="s">
        <v>483</v>
      </c>
      <c r="F11" s="199" t="s">
        <v>484</v>
      </c>
      <c r="G11" s="182" t="s">
        <v>701</v>
      </c>
      <c r="H11" s="182" t="s">
        <v>354</v>
      </c>
      <c r="I11" s="186" t="s">
        <v>702</v>
      </c>
      <c r="J11" s="124" t="s">
        <v>703</v>
      </c>
      <c r="K11" s="124" t="s">
        <v>149</v>
      </c>
      <c r="L11" s="124" t="s">
        <v>150</v>
      </c>
      <c r="M11" s="124" t="s">
        <v>151</v>
      </c>
      <c r="N11" s="124" t="s">
        <v>152</v>
      </c>
      <c r="O11" s="124" t="s">
        <v>153</v>
      </c>
      <c r="P11" s="124" t="s">
        <v>154</v>
      </c>
      <c r="Q11" s="124" t="s">
        <v>155</v>
      </c>
      <c r="R11" s="124" t="s">
        <v>156</v>
      </c>
      <c r="S11" s="124" t="s">
        <v>157</v>
      </c>
      <c r="T11" s="124" t="s">
        <v>158</v>
      </c>
      <c r="U11" s="124" t="s">
        <v>159</v>
      </c>
      <c r="V11" s="124" t="s">
        <v>160</v>
      </c>
      <c r="W11" s="124" t="s">
        <v>161</v>
      </c>
      <c r="Y11" s="749" t="s">
        <v>149</v>
      </c>
      <c r="Z11" s="749" t="s">
        <v>150</v>
      </c>
      <c r="AA11" s="749" t="s">
        <v>151</v>
      </c>
      <c r="AB11" s="749" t="s">
        <v>152</v>
      </c>
      <c r="AC11" s="749" t="s">
        <v>153</v>
      </c>
      <c r="AD11" s="749" t="s">
        <v>154</v>
      </c>
      <c r="AE11" s="749" t="s">
        <v>155</v>
      </c>
      <c r="AF11" s="749" t="s">
        <v>156</v>
      </c>
      <c r="AG11" s="749" t="s">
        <v>157</v>
      </c>
      <c r="AH11" s="749" t="s">
        <v>158</v>
      </c>
      <c r="AI11" s="749" t="s">
        <v>159</v>
      </c>
      <c r="AJ11" s="749" t="s">
        <v>160</v>
      </c>
      <c r="AK11" s="749" t="s">
        <v>148</v>
      </c>
      <c r="AM11" s="749" t="s">
        <v>526</v>
      </c>
      <c r="AO11" s="749" t="s">
        <v>527</v>
      </c>
      <c r="AQ11" s="757" t="s">
        <v>528</v>
      </c>
      <c r="AR11" s="758" t="s">
        <v>529</v>
      </c>
    </row>
    <row r="12" spans="2:44" s="11" customFormat="1" ht="12.75">
      <c r="B12" s="387">
        <v>1</v>
      </c>
      <c r="C12" s="387"/>
      <c r="D12" s="389" t="s">
        <v>913</v>
      </c>
      <c r="E12" s="388" t="s">
        <v>954</v>
      </c>
      <c r="F12" s="389" t="s">
        <v>973</v>
      </c>
      <c r="G12" s="403" t="s">
        <v>978</v>
      </c>
      <c r="H12" s="403" t="s">
        <v>454</v>
      </c>
      <c r="I12" s="404" t="s">
        <v>712</v>
      </c>
      <c r="J12" s="404"/>
      <c r="K12" s="1408"/>
      <c r="L12" s="1408"/>
      <c r="M12" s="1408"/>
      <c r="N12" s="1408"/>
      <c r="O12" s="1408"/>
      <c r="P12" s="1408"/>
      <c r="Q12" s="1408"/>
      <c r="R12" s="1408"/>
      <c r="S12" s="1408"/>
      <c r="T12" s="1408"/>
      <c r="U12" s="1408"/>
      <c r="V12" s="1408"/>
      <c r="W12" s="419"/>
      <c r="Y12" s="1408">
        <v>0</v>
      </c>
      <c r="Z12" s="1408">
        <v>25250232.880784858</v>
      </c>
      <c r="AA12" s="1408">
        <v>0</v>
      </c>
      <c r="AB12" s="1408">
        <v>0</v>
      </c>
      <c r="AC12" s="1408">
        <v>0</v>
      </c>
      <c r="AD12" s="1408">
        <v>0</v>
      </c>
      <c r="AE12" s="1408">
        <v>0</v>
      </c>
      <c r="AF12" s="1408">
        <v>0</v>
      </c>
      <c r="AG12" s="1408">
        <v>0</v>
      </c>
      <c r="AH12" s="1408">
        <v>0</v>
      </c>
      <c r="AI12" s="1408">
        <v>2481000</v>
      </c>
      <c r="AJ12" s="1408">
        <v>3200000</v>
      </c>
      <c r="AK12" s="419">
        <f>SUM(Y12:AJ12)</f>
        <v>30931232.880784858</v>
      </c>
      <c r="AM12" s="419"/>
      <c r="AO12" s="419"/>
      <c r="AQ12" s="391">
        <f>IFERROR(W12-AK12,0)</f>
        <v>-30931232.880784858</v>
      </c>
      <c r="AR12" s="751">
        <f>IFERROR((W12/AK12)-1,0)</f>
        <v>-1</v>
      </c>
    </row>
    <row r="13" spans="2:44" s="11" customFormat="1" ht="12.75">
      <c r="B13" s="397"/>
      <c r="C13" s="397"/>
      <c r="D13" s="399"/>
      <c r="E13" s="398"/>
      <c r="F13" s="399"/>
      <c r="G13" s="405"/>
      <c r="H13" s="405"/>
      <c r="I13" s="406"/>
      <c r="J13" s="406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20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  <c r="AI13" s="401"/>
      <c r="AJ13" s="401"/>
      <c r="AK13" s="419">
        <f>SUM(Y13:AJ13)</f>
        <v>0</v>
      </c>
      <c r="AM13" s="420"/>
      <c r="AO13" s="420"/>
      <c r="AQ13" s="391">
        <f>IFERROR(W13-AK13,0)</f>
        <v>0</v>
      </c>
      <c r="AR13" s="751">
        <f>IFERROR((W13/AK13)-1,0)</f>
        <v>0</v>
      </c>
    </row>
    <row r="14" spans="2:44" s="12" customFormat="1" ht="12.75">
      <c r="B14" s="193"/>
      <c r="C14" s="193"/>
      <c r="D14" s="192"/>
      <c r="E14" s="193"/>
      <c r="F14" s="193"/>
      <c r="G14" s="476" t="s">
        <v>976</v>
      </c>
      <c r="H14" s="192"/>
      <c r="I14" s="1004"/>
      <c r="J14" s="385">
        <f>SUM(J12:J13)</f>
        <v>0</v>
      </c>
      <c r="K14" s="385">
        <f t="shared" ref="K14:W14" si="2">SUM(K12:K13)</f>
        <v>0</v>
      </c>
      <c r="L14" s="385">
        <f>SUM(L12:L13)</f>
        <v>0</v>
      </c>
      <c r="M14" s="385">
        <f t="shared" si="2"/>
        <v>0</v>
      </c>
      <c r="N14" s="385">
        <f t="shared" si="2"/>
        <v>0</v>
      </c>
      <c r="O14" s="385">
        <f t="shared" si="2"/>
        <v>0</v>
      </c>
      <c r="P14" s="385">
        <f t="shared" si="2"/>
        <v>0</v>
      </c>
      <c r="Q14" s="385">
        <f t="shared" si="2"/>
        <v>0</v>
      </c>
      <c r="R14" s="385">
        <f t="shared" si="2"/>
        <v>0</v>
      </c>
      <c r="S14" s="385">
        <f t="shared" si="2"/>
        <v>0</v>
      </c>
      <c r="T14" s="385">
        <f t="shared" si="2"/>
        <v>0</v>
      </c>
      <c r="U14" s="385">
        <f t="shared" si="2"/>
        <v>0</v>
      </c>
      <c r="V14" s="385">
        <f t="shared" si="2"/>
        <v>0</v>
      </c>
      <c r="W14" s="385">
        <f t="shared" si="2"/>
        <v>0</v>
      </c>
      <c r="Y14" s="385">
        <f>SUM(Y12:Y13)</f>
        <v>0</v>
      </c>
      <c r="Z14" s="385">
        <f>SUM(Z12:Z13)</f>
        <v>25250232.880784858</v>
      </c>
      <c r="AA14" s="385">
        <f t="shared" ref="AA14:AK14" si="3">SUM(AA12:AA13)</f>
        <v>0</v>
      </c>
      <c r="AB14" s="385">
        <f t="shared" si="3"/>
        <v>0</v>
      </c>
      <c r="AC14" s="385">
        <f t="shared" si="3"/>
        <v>0</v>
      </c>
      <c r="AD14" s="385">
        <f t="shared" si="3"/>
        <v>0</v>
      </c>
      <c r="AE14" s="385">
        <f t="shared" si="3"/>
        <v>0</v>
      </c>
      <c r="AF14" s="385">
        <f t="shared" si="3"/>
        <v>0</v>
      </c>
      <c r="AG14" s="385">
        <f t="shared" si="3"/>
        <v>0</v>
      </c>
      <c r="AH14" s="385">
        <f t="shared" si="3"/>
        <v>0</v>
      </c>
      <c r="AI14" s="385">
        <f t="shared" si="3"/>
        <v>2481000</v>
      </c>
      <c r="AJ14" s="385">
        <f t="shared" si="3"/>
        <v>3200000</v>
      </c>
      <c r="AK14" s="385">
        <f t="shared" si="3"/>
        <v>30931232.880784858</v>
      </c>
      <c r="AM14" s="385">
        <f>SUM(AM12:AM13)</f>
        <v>0</v>
      </c>
      <c r="AO14" s="385">
        <f>SUM(AO12:AO13)</f>
        <v>0</v>
      </c>
      <c r="AQ14" s="385">
        <f>IFERROR(W14-AK14,0)</f>
        <v>-30931232.880784858</v>
      </c>
      <c r="AR14" s="756">
        <f>IFERROR((W14/AK14)-1,0)</f>
        <v>-1</v>
      </c>
    </row>
    <row r="15" spans="2:44">
      <c r="X15" s="11"/>
    </row>
    <row r="16" spans="2:44">
      <c r="X16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9"/>
  </sheetPr>
  <dimension ref="A1:AR210"/>
  <sheetViews>
    <sheetView showGridLines="0" topLeftCell="K1" zoomScale="80" zoomScaleNormal="80" workbookViewId="0">
      <pane ySplit="4" topLeftCell="A93" activePane="bottomLeft" state="frozen"/>
      <selection activeCell="I22" sqref="I22"/>
      <selection pane="bottomLeft" activeCell="Y6" sqref="Y6:AJ155"/>
    </sheetView>
  </sheetViews>
  <sheetFormatPr defaultColWidth="8.7109375" defaultRowHeight="12.75" outlineLevelRow="2" outlineLevelCol="1"/>
  <cols>
    <col min="1" max="1" width="1.42578125" style="11" customWidth="1"/>
    <col min="2" max="2" width="4.7109375" style="14" customWidth="1"/>
    <col min="3" max="3" width="7.28515625" style="14" hidden="1" customWidth="1" outlineLevel="1"/>
    <col min="4" max="4" width="14.5703125" style="178" hidden="1" customWidth="1" outlineLevel="1"/>
    <col min="5" max="5" width="41.7109375" style="14" customWidth="1" collapsed="1"/>
    <col min="6" max="6" width="32.5703125" style="14" hidden="1" customWidth="1" outlineLevel="1"/>
    <col min="7" max="7" width="41.85546875" style="178" customWidth="1" collapsed="1"/>
    <col min="8" max="8" width="24.140625" style="178" hidden="1" customWidth="1" outlineLevel="1"/>
    <col min="9" max="9" width="15.28515625" style="11" hidden="1" customWidth="1" outlineLevel="1"/>
    <col min="10" max="10" width="9.28515625" style="18" hidden="1" customWidth="1" outlineLevel="1"/>
    <col min="11" max="11" width="13.28515625" style="18" customWidth="1" collapsed="1"/>
    <col min="12" max="22" width="13.28515625" style="18" customWidth="1" outlineLevel="1"/>
    <col min="23" max="23" width="20.28515625" style="19" customWidth="1"/>
    <col min="24" max="24" width="0.85546875" style="11" customWidth="1"/>
    <col min="25" max="33" width="5.7109375" style="18" customWidth="1" outlineLevel="1"/>
    <col min="34" max="36" width="6.5703125" style="18" customWidth="1" outlineLevel="1"/>
    <col min="37" max="37" width="10.7109375" style="19" customWidth="1"/>
    <col min="38" max="38" width="1.5703125" style="11" customWidth="1"/>
    <col min="39" max="39" width="8.28515625" style="19" hidden="1" customWidth="1" outlineLevel="1"/>
    <col min="40" max="40" width="2" style="11" hidden="1" customWidth="1" outlineLevel="1"/>
    <col min="41" max="41" width="8.28515625" style="19" hidden="1" customWidth="1" outlineLevel="1"/>
    <col min="42" max="42" width="2.28515625" style="11" hidden="1" customWidth="1" outlineLevel="1"/>
    <col min="43" max="43" width="8.28515625" style="19" customWidth="1" collapsed="1"/>
    <col min="44" max="44" width="8.28515625" style="752" customWidth="1"/>
    <col min="45" max="46" width="8.7109375" style="11"/>
    <col min="47" max="47" width="9.5703125" style="11" bestFit="1" customWidth="1"/>
    <col min="48" max="16384" width="8.7109375" style="11"/>
  </cols>
  <sheetData>
    <row r="1" spans="2:44">
      <c r="B1" s="177"/>
      <c r="C1" s="177"/>
      <c r="D1" s="177"/>
      <c r="E1" s="177"/>
      <c r="F1" s="177"/>
      <c r="W1" s="782">
        <f>+W71+W127+W16+W17</f>
        <v>16971215232.72155</v>
      </c>
      <c r="AK1" s="417"/>
    </row>
    <row r="2" spans="2:44">
      <c r="D2" s="2"/>
      <c r="E2" s="1"/>
      <c r="F2" s="1"/>
      <c r="G2" s="1"/>
      <c r="K2" s="18">
        <f>SUM(K19:K23,K119:K123)</f>
        <v>264703058.41379312</v>
      </c>
      <c r="L2" s="18">
        <f t="shared" ref="L2:V2" si="0">SUM(L19:L23,L119:L123)</f>
        <v>205880156.54406133</v>
      </c>
      <c r="M2" s="18">
        <f t="shared" si="0"/>
        <v>294114509.34865898</v>
      </c>
      <c r="N2" s="18">
        <f t="shared" si="0"/>
        <v>367664190.30103999</v>
      </c>
      <c r="O2" s="18">
        <f t="shared" si="0"/>
        <v>367664190.30103999</v>
      </c>
      <c r="P2" s="18">
        <f t="shared" si="0"/>
        <v>367664190.30103999</v>
      </c>
      <c r="Q2" s="18">
        <f t="shared" si="0"/>
        <v>367664190.30103999</v>
      </c>
      <c r="R2" s="18">
        <f t="shared" si="0"/>
        <v>367664190.30103999</v>
      </c>
      <c r="S2" s="18">
        <f t="shared" si="0"/>
        <v>367664190.30103999</v>
      </c>
      <c r="T2" s="18">
        <f>SUM(T19:T23,T119:T123)</f>
        <v>600446081.21044207</v>
      </c>
      <c r="U2" s="18">
        <f t="shared" si="0"/>
        <v>600446081.21044207</v>
      </c>
      <c r="V2" s="18">
        <f t="shared" si="0"/>
        <v>600446081.21044207</v>
      </c>
      <c r="W2" s="782">
        <f>SUM(W28:W40,W50:W62,W71)</f>
        <v>22495822662.893929</v>
      </c>
    </row>
    <row r="3" spans="2:44" ht="15">
      <c r="B3" s="1253" t="s">
        <v>699</v>
      </c>
      <c r="C3" s="1296"/>
      <c r="D3" s="1297"/>
      <c r="E3" s="1296"/>
      <c r="F3" s="67"/>
      <c r="G3" s="67"/>
      <c r="N3" s="18">
        <f>O121/552000/2</f>
        <v>0</v>
      </c>
      <c r="W3" s="415" t="s">
        <v>145</v>
      </c>
      <c r="Y3" s="18">
        <v>1</v>
      </c>
      <c r="Z3" s="18">
        <f>Y3+1</f>
        <v>2</v>
      </c>
      <c r="AA3" s="18">
        <f t="shared" ref="AA3:AJ3" si="1">Z3+1</f>
        <v>3</v>
      </c>
      <c r="AB3" s="18">
        <f t="shared" si="1"/>
        <v>4</v>
      </c>
      <c r="AC3" s="18">
        <f t="shared" si="1"/>
        <v>5</v>
      </c>
      <c r="AD3" s="18">
        <f t="shared" si="1"/>
        <v>6</v>
      </c>
      <c r="AE3" s="18">
        <f t="shared" si="1"/>
        <v>7</v>
      </c>
      <c r="AF3" s="18">
        <f t="shared" si="1"/>
        <v>8</v>
      </c>
      <c r="AG3" s="18">
        <f t="shared" si="1"/>
        <v>9</v>
      </c>
      <c r="AH3" s="18">
        <f t="shared" si="1"/>
        <v>10</v>
      </c>
      <c r="AI3" s="18">
        <f t="shared" si="1"/>
        <v>11</v>
      </c>
      <c r="AJ3" s="18">
        <f t="shared" si="1"/>
        <v>12</v>
      </c>
      <c r="AK3" s="415"/>
      <c r="AM3" s="415"/>
      <c r="AO3" s="415"/>
      <c r="AQ3" s="415"/>
      <c r="AR3" s="753"/>
    </row>
    <row r="4" spans="2:44" ht="60">
      <c r="B4" s="1254" t="s">
        <v>36</v>
      </c>
      <c r="C4" s="182" t="s">
        <v>700</v>
      </c>
      <c r="D4" s="183" t="s">
        <v>482</v>
      </c>
      <c r="E4" s="1257" t="s">
        <v>483</v>
      </c>
      <c r="F4" s="280" t="s">
        <v>484</v>
      </c>
      <c r="G4" s="182" t="s">
        <v>701</v>
      </c>
      <c r="H4" s="182" t="s">
        <v>354</v>
      </c>
      <c r="I4" s="427" t="s">
        <v>702</v>
      </c>
      <c r="J4" s="124" t="s">
        <v>703</v>
      </c>
      <c r="K4" s="1259" t="s">
        <v>149</v>
      </c>
      <c r="L4" s="1259" t="s">
        <v>150</v>
      </c>
      <c r="M4" s="1259" t="s">
        <v>151</v>
      </c>
      <c r="N4" s="1259" t="s">
        <v>152</v>
      </c>
      <c r="O4" s="1259" t="s">
        <v>153</v>
      </c>
      <c r="P4" s="1259" t="s">
        <v>154</v>
      </c>
      <c r="Q4" s="1259" t="s">
        <v>155</v>
      </c>
      <c r="R4" s="1259" t="s">
        <v>156</v>
      </c>
      <c r="S4" s="1259" t="s">
        <v>157</v>
      </c>
      <c r="T4" s="1259" t="s">
        <v>158</v>
      </c>
      <c r="U4" s="1259" t="s">
        <v>159</v>
      </c>
      <c r="V4" s="1259" t="s">
        <v>160</v>
      </c>
      <c r="W4" s="1259" t="s">
        <v>2150</v>
      </c>
      <c r="X4" s="1260"/>
      <c r="Y4" s="749" t="s">
        <v>149</v>
      </c>
      <c r="Z4" s="749" t="s">
        <v>150</v>
      </c>
      <c r="AA4" s="749" t="s">
        <v>151</v>
      </c>
      <c r="AB4" s="749" t="s">
        <v>152</v>
      </c>
      <c r="AC4" s="749" t="s">
        <v>153</v>
      </c>
      <c r="AD4" s="749" t="s">
        <v>154</v>
      </c>
      <c r="AE4" s="749" t="s">
        <v>155</v>
      </c>
      <c r="AF4" s="749" t="s">
        <v>156</v>
      </c>
      <c r="AG4" s="749" t="s">
        <v>157</v>
      </c>
      <c r="AH4" s="834" t="s">
        <v>158</v>
      </c>
      <c r="AI4" s="834" t="s">
        <v>159</v>
      </c>
      <c r="AJ4" s="834" t="s">
        <v>160</v>
      </c>
      <c r="AK4" s="1261" t="s">
        <v>148</v>
      </c>
      <c r="AL4" s="1260"/>
      <c r="AM4" s="749" t="s">
        <v>526</v>
      </c>
      <c r="AO4" s="749" t="s">
        <v>527</v>
      </c>
      <c r="AQ4" s="1262" t="s">
        <v>528</v>
      </c>
      <c r="AR4" s="1263" t="s">
        <v>529</v>
      </c>
    </row>
    <row r="5" spans="2:44" s="12" customFormat="1" ht="21" customHeight="1">
      <c r="B5" s="1236" t="s">
        <v>108</v>
      </c>
      <c r="C5" s="278"/>
      <c r="D5" s="188"/>
      <c r="E5" s="1240" t="s">
        <v>176</v>
      </c>
      <c r="F5" s="189"/>
      <c r="G5" s="189"/>
      <c r="H5" s="189"/>
      <c r="I5" s="189"/>
      <c r="J5" s="191">
        <f>SUM(J6:J26)</f>
        <v>0</v>
      </c>
      <c r="K5" s="1198">
        <f>SUM(K6:K26)</f>
        <v>1125143116.9068003</v>
      </c>
      <c r="L5" s="1198">
        <f t="shared" ref="L5:V5" si="2">SUM(L6:L26)</f>
        <v>857480921.60699844</v>
      </c>
      <c r="M5" s="1198">
        <f t="shared" si="2"/>
        <v>1258533043.1528549</v>
      </c>
      <c r="N5" s="1198">
        <f t="shared" si="2"/>
        <v>1367372739.5223188</v>
      </c>
      <c r="O5" s="1198">
        <f t="shared" si="2"/>
        <v>1378321892.7146266</v>
      </c>
      <c r="P5" s="1198">
        <f t="shared" si="2"/>
        <v>1383421072.5223188</v>
      </c>
      <c r="Q5" s="1198">
        <f t="shared" si="2"/>
        <v>1408135418.5607805</v>
      </c>
      <c r="R5" s="1198">
        <f t="shared" si="2"/>
        <v>1408100418.5607805</v>
      </c>
      <c r="S5" s="1198">
        <f t="shared" si="2"/>
        <v>1343163316.599242</v>
      </c>
      <c r="T5" s="1198">
        <f t="shared" si="2"/>
        <v>1362803503.6492593</v>
      </c>
      <c r="U5" s="1198">
        <f t="shared" si="2"/>
        <v>1361436479.5723362</v>
      </c>
      <c r="V5" s="1198">
        <f t="shared" si="2"/>
        <v>1351704991.6107976</v>
      </c>
      <c r="W5" s="1198">
        <f>SUM(W6:W26)</f>
        <v>15605616914.979111</v>
      </c>
      <c r="X5" s="1199"/>
      <c r="Y5" s="191">
        <f>SUM(Y6:Y26)</f>
        <v>580328732</v>
      </c>
      <c r="Z5" s="191">
        <f t="shared" ref="Z5:AK5" si="3">SUM(Z6:Z26)</f>
        <v>500639499</v>
      </c>
      <c r="AA5" s="191">
        <f t="shared" si="3"/>
        <v>768813157</v>
      </c>
      <c r="AB5" s="191">
        <f t="shared" si="3"/>
        <v>800939062</v>
      </c>
      <c r="AC5" s="191">
        <f t="shared" si="3"/>
        <v>784287481</v>
      </c>
      <c r="AD5" s="191">
        <f t="shared" si="3"/>
        <v>910734378</v>
      </c>
      <c r="AE5" s="191">
        <f t="shared" si="3"/>
        <v>1082080719</v>
      </c>
      <c r="AF5" s="191">
        <f t="shared" si="3"/>
        <v>1097926991</v>
      </c>
      <c r="AG5" s="191">
        <f t="shared" si="3"/>
        <v>1121105421</v>
      </c>
      <c r="AH5" s="191">
        <f t="shared" si="3"/>
        <v>987394079.94871795</v>
      </c>
      <c r="AI5" s="191">
        <f t="shared" si="3"/>
        <v>774681889.94871783</v>
      </c>
      <c r="AJ5" s="191">
        <f t="shared" si="3"/>
        <v>794231831.94871783</v>
      </c>
      <c r="AK5" s="1198">
        <f t="shared" si="3"/>
        <v>10203163241.846153</v>
      </c>
      <c r="AL5" s="1199"/>
      <c r="AM5" s="191">
        <f>SUM(AM6:AM26)</f>
        <v>4523468277</v>
      </c>
      <c r="AO5" s="191">
        <f>SUM(AO6:AO26)</f>
        <v>0</v>
      </c>
      <c r="AQ5" s="1198">
        <f>IFERROR(W5-AK5,0)</f>
        <v>5402453673.1329575</v>
      </c>
      <c r="AR5" s="1208">
        <f>IFERROR((W5/AK5)-1,0)</f>
        <v>0.52948811511472416</v>
      </c>
    </row>
    <row r="6" spans="2:44" ht="15.75">
      <c r="B6" s="1237">
        <v>1</v>
      </c>
      <c r="C6" s="387"/>
      <c r="D6" s="388">
        <v>6220002601</v>
      </c>
      <c r="E6" s="1241" t="s">
        <v>504</v>
      </c>
      <c r="F6" s="389" t="s">
        <v>489</v>
      </c>
      <c r="G6" s="389" t="s">
        <v>504</v>
      </c>
      <c r="H6" s="388" t="s">
        <v>359</v>
      </c>
      <c r="I6" s="429" t="s">
        <v>704</v>
      </c>
      <c r="J6" s="391"/>
      <c r="K6" s="1200">
        <f>SUMIFS(LUONG!F:F,LUONG!$C:$C,CPSX!$D6)</f>
        <v>470267001</v>
      </c>
      <c r="L6" s="1200">
        <f>SUMIFS(LUONG!G:G,LUONG!$C:$C,CPSX!$D6)</f>
        <v>328194194</v>
      </c>
      <c r="M6" s="1200">
        <f>SUMIFS(LUONG!H:H,LUONG!$C:$C,CPSX!$D6)</f>
        <v>560652615</v>
      </c>
      <c r="N6" s="1200">
        <f>SUMIFS(LUONG!I:I,LUONG!$C:$C,CPSX!$D6)</f>
        <v>545474194</v>
      </c>
      <c r="O6" s="1200">
        <f>SUMIFS(LUONG!J:J,LUONG!$C:$C,CPSX!$D6)</f>
        <v>566419808</v>
      </c>
      <c r="P6" s="1200">
        <f>SUMIFS(LUONG!K:K,LUONG!$C:$C,CPSX!$D6)</f>
        <v>561714194</v>
      </c>
      <c r="Q6" s="1200">
        <f>SUMIFS(LUONG!L:L,LUONG!$C:$C,CPSX!$D6)</f>
        <v>588427001</v>
      </c>
      <c r="R6" s="1200">
        <f>SUMIFS(LUONG!M:M,LUONG!$C:$C,CPSX!$D6)</f>
        <v>588427001</v>
      </c>
      <c r="S6" s="1200">
        <f>SUMIFS(LUONG!N:N,LUONG!$C:$C,CPSX!$D6)</f>
        <v>529234194</v>
      </c>
      <c r="T6" s="1364">
        <f>SUMIFS(LUONG!O:O,LUONG!$C:$C,CPSX!$D6)-T106</f>
        <v>560510496</v>
      </c>
      <c r="U6" s="1364">
        <f>SUMIFS(LUONG!P:P,LUONG!$C:$C,CPSX!$D6)-U106</f>
        <v>554124882</v>
      </c>
      <c r="V6" s="1364">
        <f>SUMIFS(LUONG!Q:Q,LUONG!$C:$C,CPSX!$D6)-V106</f>
        <v>548357688.99999988</v>
      </c>
      <c r="W6" s="1201">
        <f>SUM(K6:V6)</f>
        <v>6401803269</v>
      </c>
      <c r="X6" s="1202"/>
      <c r="Y6" s="1408">
        <v>323444051</v>
      </c>
      <c r="Z6" s="1408">
        <v>205758869</v>
      </c>
      <c r="AA6" s="1408">
        <v>417453852</v>
      </c>
      <c r="AB6" s="1408">
        <v>479670463</v>
      </c>
      <c r="AC6" s="1408">
        <v>424999777</v>
      </c>
      <c r="AD6" s="1408">
        <v>533855666</v>
      </c>
      <c r="AE6" s="1408">
        <v>564627094</v>
      </c>
      <c r="AF6" s="1408">
        <v>622409337</v>
      </c>
      <c r="AG6" s="1408">
        <v>596353633</v>
      </c>
      <c r="AH6" s="1408">
        <v>448331371</v>
      </c>
      <c r="AI6" s="1408">
        <v>275540339</v>
      </c>
      <c r="AJ6" s="1408">
        <v>361480094</v>
      </c>
      <c r="AK6" s="1204">
        <f t="shared" ref="AK6:AK25" si="4">SUM(Y6:AJ6)</f>
        <v>5253924546</v>
      </c>
      <c r="AL6" s="1202"/>
      <c r="AM6" s="391">
        <f t="shared" ref="AM6:AM25" si="5">AM28+AM50</f>
        <v>3333965498</v>
      </c>
      <c r="AO6" s="391">
        <f t="shared" ref="AO6:AO25" si="6">AO28+AO50</f>
        <v>0</v>
      </c>
      <c r="AQ6" s="1200">
        <f>IFERROR(W6-AK6,0)</f>
        <v>1147878723</v>
      </c>
      <c r="AR6" s="1209">
        <f>IFERROR((W6/AK6)-1,0)</f>
        <v>0.21848024518622378</v>
      </c>
    </row>
    <row r="7" spans="2:44" ht="15.75">
      <c r="B7" s="1238">
        <v>2</v>
      </c>
      <c r="C7" s="392"/>
      <c r="D7" s="393">
        <v>6220002602</v>
      </c>
      <c r="E7" s="1242" t="s">
        <v>505</v>
      </c>
      <c r="F7" s="394" t="s">
        <v>489</v>
      </c>
      <c r="G7" s="394" t="s">
        <v>505</v>
      </c>
      <c r="H7" s="393" t="s">
        <v>359</v>
      </c>
      <c r="I7" s="430" t="s">
        <v>704</v>
      </c>
      <c r="J7" s="396"/>
      <c r="K7" s="1203">
        <f>SUMIFS(LUONG!F:F,LUONG!$C:$C,CPSX!$D7)</f>
        <v>11870807</v>
      </c>
      <c r="L7" s="1203">
        <f>SUMIFS(LUONG!G:G,LUONG!$C:$C,CPSX!$D7)</f>
        <v>11870807</v>
      </c>
      <c r="M7" s="1203">
        <f>SUMIFS(LUONG!H:H,LUONG!$C:$C,CPSX!$D7)</f>
        <v>11870807</v>
      </c>
      <c r="N7" s="1203">
        <f>SUMIFS(LUONG!I:I,LUONG!$C:$C,CPSX!$D7)</f>
        <v>11870807</v>
      </c>
      <c r="O7" s="1203">
        <f>SUMIFS(LUONG!J:J,LUONG!$C:$C,CPSX!$D7)</f>
        <v>11870807</v>
      </c>
      <c r="P7" s="1203">
        <f>SUMIFS(LUONG!K:K,LUONG!$C:$C,CPSX!$D7)</f>
        <v>11870807</v>
      </c>
      <c r="Q7" s="1203">
        <f>SUMIFS(LUONG!L:L,LUONG!$C:$C,CPSX!$D7)</f>
        <v>11870807</v>
      </c>
      <c r="R7" s="1203">
        <f>SUMIFS(LUONG!M:M,LUONG!$C:$C,CPSX!$D7)</f>
        <v>11870807</v>
      </c>
      <c r="S7" s="1203">
        <f>SUMIFS(LUONG!N:N,LUONG!$C:$C,CPSX!$D7)</f>
        <v>11870807</v>
      </c>
      <c r="T7" s="1203">
        <f>SUMIFS(LUONG!O:O,LUONG!$C:$C,CPSX!$D7)</f>
        <v>11870807</v>
      </c>
      <c r="U7" s="1203">
        <f>SUMIFS(LUONG!P:P,LUONG!$C:$C,CPSX!$D7)</f>
        <v>11870807</v>
      </c>
      <c r="V7" s="1203">
        <f>SUMIFS(LUONG!Q:Q,LUONG!$C:$C,CPSX!$D7)</f>
        <v>11870807</v>
      </c>
      <c r="W7" s="1204">
        <f t="shared" ref="W7:W23" si="7">SUM(K7:V7)</f>
        <v>142449684</v>
      </c>
      <c r="X7" s="1202"/>
      <c r="Y7" s="1408">
        <v>14193000</v>
      </c>
      <c r="Z7" s="1408">
        <v>13788500</v>
      </c>
      <c r="AA7" s="1408">
        <v>13826500</v>
      </c>
      <c r="AB7" s="1408">
        <v>12610750</v>
      </c>
      <c r="AC7" s="1408">
        <v>12227750</v>
      </c>
      <c r="AD7" s="1408">
        <v>11132584</v>
      </c>
      <c r="AE7" s="1408">
        <v>11132583</v>
      </c>
      <c r="AF7" s="1408">
        <v>10644750</v>
      </c>
      <c r="AG7" s="1408">
        <v>10686417</v>
      </c>
      <c r="AH7" s="1408">
        <v>10657083</v>
      </c>
      <c r="AI7" s="1408">
        <v>10115417</v>
      </c>
      <c r="AJ7" s="1408">
        <v>-15009001</v>
      </c>
      <c r="AK7" s="1204">
        <f t="shared" si="4"/>
        <v>116006333</v>
      </c>
      <c r="AL7" s="1202"/>
      <c r="AM7" s="391">
        <f t="shared" si="5"/>
        <v>141271834</v>
      </c>
      <c r="AO7" s="391">
        <f t="shared" si="6"/>
        <v>0</v>
      </c>
      <c r="AQ7" s="1200">
        <f t="shared" ref="AQ7:AQ26" si="8">IFERROR(W7-AK7,0)</f>
        <v>26443351</v>
      </c>
      <c r="AR7" s="1209">
        <f t="shared" ref="AR7:AR26" si="9">IFERROR((W7/AK7)-1,0)</f>
        <v>0.22794747766055146</v>
      </c>
    </row>
    <row r="8" spans="2:44" ht="15.75">
      <c r="B8" s="1238">
        <v>3</v>
      </c>
      <c r="C8" s="392"/>
      <c r="D8" s="393">
        <v>6220002802</v>
      </c>
      <c r="E8" s="1242" t="s">
        <v>506</v>
      </c>
      <c r="F8" s="394" t="s">
        <v>493</v>
      </c>
      <c r="G8" s="394" t="s">
        <v>506</v>
      </c>
      <c r="H8" s="393" t="s">
        <v>359</v>
      </c>
      <c r="I8" s="430" t="s">
        <v>704</v>
      </c>
      <c r="J8" s="396"/>
      <c r="K8" s="1203">
        <f>SUMIFS(LUONG!F:F,LUONG!$C:$C,CPSX!$D8)</f>
        <v>34320000</v>
      </c>
      <c r="L8" s="1203">
        <f>SUMIFS(LUONG!G:G,LUONG!$C:$C,CPSX!$D8)</f>
        <v>29920000</v>
      </c>
      <c r="M8" s="1203">
        <f>SUMIFS(LUONG!H:H,LUONG!$C:$C,CPSX!$D8)</f>
        <v>29920000</v>
      </c>
      <c r="N8" s="1203">
        <f>SUMIFS(LUONG!I:I,LUONG!$C:$C,CPSX!$D8)</f>
        <v>29920000</v>
      </c>
      <c r="O8" s="1203">
        <f>SUMIFS(LUONG!J:J,LUONG!$C:$C,CPSX!$D8)</f>
        <v>38720000</v>
      </c>
      <c r="P8" s="1203">
        <f>SUMIFS(LUONG!K:K,LUONG!$C:$C,CPSX!$D8)</f>
        <v>29920000</v>
      </c>
      <c r="Q8" s="1203">
        <f>SUMIFS(LUONG!L:L,LUONG!$C:$C,CPSX!$D8)</f>
        <v>29920000</v>
      </c>
      <c r="R8" s="1203">
        <f>SUMIFS(LUONG!M:M,LUONG!$C:$C,CPSX!$D8)</f>
        <v>29920000</v>
      </c>
      <c r="S8" s="1203">
        <f>SUMIFS(LUONG!N:N,LUONG!$C:$C,CPSX!$D8)</f>
        <v>34320000</v>
      </c>
      <c r="T8" s="1203">
        <f>SUMIFS(LUONG!O:O,LUONG!$C:$C,CPSX!$D8)</f>
        <v>29920000</v>
      </c>
      <c r="U8" s="1203">
        <f>SUMIFS(LUONG!P:P,LUONG!$C:$C,CPSX!$D8)</f>
        <v>29920000</v>
      </c>
      <c r="V8" s="1203">
        <f>SUMIFS(LUONG!Q:Q,LUONG!$C:$C,CPSX!$D8)</f>
        <v>29920000</v>
      </c>
      <c r="W8" s="1204">
        <f t="shared" si="7"/>
        <v>376640000</v>
      </c>
      <c r="X8" s="1202"/>
      <c r="Y8" s="1408">
        <v>0</v>
      </c>
      <c r="Z8" s="1408">
        <v>0</v>
      </c>
      <c r="AA8" s="1408">
        <v>0</v>
      </c>
      <c r="AB8" s="1408">
        <v>0</v>
      </c>
      <c r="AC8" s="1408">
        <v>0</v>
      </c>
      <c r="AD8" s="1408">
        <v>0</v>
      </c>
      <c r="AE8" s="1408">
        <v>0</v>
      </c>
      <c r="AF8" s="1408">
        <v>0</v>
      </c>
      <c r="AG8" s="1408">
        <v>0</v>
      </c>
      <c r="AH8" s="1408">
        <v>0</v>
      </c>
      <c r="AI8" s="1408">
        <v>0</v>
      </c>
      <c r="AJ8" s="1408">
        <v>0</v>
      </c>
      <c r="AK8" s="1204">
        <f t="shared" si="4"/>
        <v>0</v>
      </c>
      <c r="AL8" s="1202"/>
      <c r="AM8" s="391">
        <f t="shared" si="5"/>
        <v>0</v>
      </c>
      <c r="AO8" s="391">
        <f t="shared" si="6"/>
        <v>0</v>
      </c>
      <c r="AQ8" s="1200">
        <f t="shared" si="8"/>
        <v>376640000</v>
      </c>
      <c r="AR8" s="1209">
        <f t="shared" si="9"/>
        <v>0</v>
      </c>
    </row>
    <row r="9" spans="2:44" ht="15.75">
      <c r="B9" s="1238">
        <v>4</v>
      </c>
      <c r="C9" s="392"/>
      <c r="D9" s="393">
        <v>6220002806</v>
      </c>
      <c r="E9" s="1242" t="s">
        <v>507</v>
      </c>
      <c r="F9" s="394" t="s">
        <v>489</v>
      </c>
      <c r="G9" s="394" t="s">
        <v>507</v>
      </c>
      <c r="H9" s="393" t="s">
        <v>359</v>
      </c>
      <c r="I9" s="430" t="s">
        <v>704</v>
      </c>
      <c r="J9" s="396"/>
      <c r="K9" s="1203">
        <f>SUMIFS(LUONG!F:F,LUONG!$C:$C,CPSX!$D9)</f>
        <v>1374519</v>
      </c>
      <c r="L9" s="1203">
        <f>SUMIFS(LUONG!G:G,LUONG!$C:$C,CPSX!$D9)</f>
        <v>1374519</v>
      </c>
      <c r="M9" s="1203">
        <f>SUMIFS(LUONG!H:H,LUONG!$C:$C,CPSX!$D9)</f>
        <v>1374519</v>
      </c>
      <c r="N9" s="1203">
        <f>SUMIFS(LUONG!I:I,LUONG!$C:$C,CPSX!$D9)</f>
        <v>1374519</v>
      </c>
      <c r="O9" s="1203">
        <f>SUMIFS(LUONG!J:J,LUONG!$C:$C,CPSX!$D9)</f>
        <v>1374519</v>
      </c>
      <c r="P9" s="1203">
        <f>SUMIFS(LUONG!K:K,LUONG!$C:$C,CPSX!$D9)</f>
        <v>1374519</v>
      </c>
      <c r="Q9" s="1203">
        <f>SUMIFS(LUONG!L:L,LUONG!$C:$C,CPSX!$D9)</f>
        <v>1374519</v>
      </c>
      <c r="R9" s="1203">
        <f>SUMIFS(LUONG!M:M,LUONG!$C:$C,CPSX!$D9)</f>
        <v>1374519</v>
      </c>
      <c r="S9" s="1203">
        <f>SUMIFS(LUONG!N:N,LUONG!$C:$C,CPSX!$D9)</f>
        <v>1374519</v>
      </c>
      <c r="T9" s="1203">
        <f>SUMIFS(LUONG!O:O,LUONG!$C:$C,CPSX!$D9)</f>
        <v>1374519</v>
      </c>
      <c r="U9" s="1203">
        <f>SUMIFS(LUONG!P:P,LUONG!$C:$C,CPSX!$D9)</f>
        <v>1374519</v>
      </c>
      <c r="V9" s="1203">
        <f>SUMIFS(LUONG!Q:Q,LUONG!$C:$C,CPSX!$D9)</f>
        <v>1374519</v>
      </c>
      <c r="W9" s="1204">
        <f t="shared" si="7"/>
        <v>16494228</v>
      </c>
      <c r="X9" s="1202"/>
      <c r="Y9" s="1408">
        <v>9614609</v>
      </c>
      <c r="Z9" s="1408">
        <v>2343935</v>
      </c>
      <c r="AA9" s="1408">
        <v>2350395</v>
      </c>
      <c r="AB9" s="1408">
        <v>2143727</v>
      </c>
      <c r="AC9" s="1408">
        <v>2078620</v>
      </c>
      <c r="AD9" s="1408">
        <v>1892450</v>
      </c>
      <c r="AE9" s="1408">
        <v>1892450</v>
      </c>
      <c r="AF9" s="1408">
        <v>1809522</v>
      </c>
      <c r="AG9" s="1408">
        <v>1816605</v>
      </c>
      <c r="AH9" s="1408">
        <v>1811619</v>
      </c>
      <c r="AI9" s="1408">
        <v>1719540</v>
      </c>
      <c r="AJ9" s="1408">
        <v>1719540</v>
      </c>
      <c r="AK9" s="1204">
        <f t="shared" si="4"/>
        <v>31193012</v>
      </c>
      <c r="AL9" s="1202"/>
      <c r="AM9" s="391">
        <f t="shared" si="5"/>
        <v>20540398</v>
      </c>
      <c r="AO9" s="391">
        <f t="shared" si="6"/>
        <v>0</v>
      </c>
      <c r="AQ9" s="1200">
        <f t="shared" si="8"/>
        <v>-14698784</v>
      </c>
      <c r="AR9" s="1209">
        <f t="shared" si="9"/>
        <v>-0.47122041308482809</v>
      </c>
    </row>
    <row r="10" spans="2:44" ht="15.75">
      <c r="B10" s="1238">
        <v>5</v>
      </c>
      <c r="C10" s="392"/>
      <c r="D10" s="393">
        <v>6220007202</v>
      </c>
      <c r="E10" s="1242" t="s">
        <v>495</v>
      </c>
      <c r="F10" s="394" t="s">
        <v>493</v>
      </c>
      <c r="G10" s="394" t="s">
        <v>495</v>
      </c>
      <c r="H10" s="393" t="s">
        <v>359</v>
      </c>
      <c r="I10" s="430" t="s">
        <v>704</v>
      </c>
      <c r="J10" s="396"/>
      <c r="K10" s="1203">
        <f>SUMIFS(LUONG!F:F,LUONG!$C:$C,CPSX!$D10)</f>
        <v>1910017</v>
      </c>
      <c r="L10" s="1203">
        <f>SUMIFS(LUONG!G:G,LUONG!$C:$C,CPSX!$D10)</f>
        <v>1910017</v>
      </c>
      <c r="M10" s="1203">
        <f>SUMIFS(LUONG!H:H,LUONG!$C:$C,CPSX!$D10)</f>
        <v>1910017</v>
      </c>
      <c r="N10" s="1203">
        <f>SUMIFS(LUONG!I:I,LUONG!$C:$C,CPSX!$D10)</f>
        <v>1910017</v>
      </c>
      <c r="O10" s="1203">
        <f>SUMIFS(LUONG!J:J,LUONG!$C:$C,CPSX!$D10)</f>
        <v>1910017</v>
      </c>
      <c r="P10" s="1203">
        <f>SUMIFS(LUONG!K:K,LUONG!$C:$C,CPSX!$D10)</f>
        <v>1910017</v>
      </c>
      <c r="Q10" s="1203">
        <f>SUMIFS(LUONG!L:L,LUONG!$C:$C,CPSX!$D10)</f>
        <v>1910017</v>
      </c>
      <c r="R10" s="1203">
        <f>SUMIFS(LUONG!M:M,LUONG!$C:$C,CPSX!$D10)</f>
        <v>1910017</v>
      </c>
      <c r="S10" s="1203">
        <f>SUMIFS(LUONG!N:N,LUONG!$C:$C,CPSX!$D10)</f>
        <v>1910017</v>
      </c>
      <c r="T10" s="1203">
        <f>SUMIFS(LUONG!O:O,LUONG!$C:$C,CPSX!$D10)</f>
        <v>1910017</v>
      </c>
      <c r="U10" s="1203">
        <f>SUMIFS(LUONG!P:P,LUONG!$C:$C,CPSX!$D10)</f>
        <v>1910017</v>
      </c>
      <c r="V10" s="1203">
        <f>SUMIFS(LUONG!Q:Q,LUONG!$C:$C,CPSX!$D10)</f>
        <v>1910017</v>
      </c>
      <c r="W10" s="1204">
        <f t="shared" si="7"/>
        <v>22920204</v>
      </c>
      <c r="X10" s="1202"/>
      <c r="Y10" s="1408">
        <v>0</v>
      </c>
      <c r="Z10" s="1408">
        <v>0</v>
      </c>
      <c r="AA10" s="1408">
        <v>0</v>
      </c>
      <c r="AB10" s="1408">
        <v>0</v>
      </c>
      <c r="AC10" s="1408">
        <v>0</v>
      </c>
      <c r="AD10" s="1408">
        <v>0</v>
      </c>
      <c r="AE10" s="1408">
        <v>0</v>
      </c>
      <c r="AF10" s="1408">
        <v>0</v>
      </c>
      <c r="AG10" s="1408">
        <v>0</v>
      </c>
      <c r="AH10" s="1408">
        <v>0</v>
      </c>
      <c r="AI10" s="1408">
        <v>0</v>
      </c>
      <c r="AJ10" s="1408">
        <v>0</v>
      </c>
      <c r="AK10" s="1204">
        <f t="shared" si="4"/>
        <v>0</v>
      </c>
      <c r="AL10" s="1202"/>
      <c r="AM10" s="391">
        <f t="shared" si="5"/>
        <v>0</v>
      </c>
      <c r="AO10" s="391">
        <f t="shared" si="6"/>
        <v>0</v>
      </c>
      <c r="AQ10" s="1200">
        <f t="shared" si="8"/>
        <v>22920204</v>
      </c>
      <c r="AR10" s="1209">
        <f t="shared" si="9"/>
        <v>0</v>
      </c>
    </row>
    <row r="11" spans="2:44" ht="15.75">
      <c r="B11" s="1238">
        <v>6</v>
      </c>
      <c r="C11" s="392"/>
      <c r="D11" s="393">
        <v>6220003201</v>
      </c>
      <c r="E11" s="1242" t="s">
        <v>508</v>
      </c>
      <c r="F11" s="394" t="s">
        <v>493</v>
      </c>
      <c r="G11" s="394" t="s">
        <v>508</v>
      </c>
      <c r="H11" s="393" t="s">
        <v>359</v>
      </c>
      <c r="I11" s="430" t="s">
        <v>704</v>
      </c>
      <c r="J11" s="396"/>
      <c r="K11" s="1203">
        <f>SUMIFS(LUONG!F:F,LUONG!$C:$C,CPSX!$D11)</f>
        <v>57124999.038461529</v>
      </c>
      <c r="L11" s="1203">
        <f>SUMIFS(LUONG!G:G,LUONG!$C:$C,CPSX!$D11)</f>
        <v>40501999.153846152</v>
      </c>
      <c r="M11" s="1203">
        <f>SUMIFS(LUONG!H:H,LUONG!$C:$C,CPSX!$D11)</f>
        <v>65083999.07692308</v>
      </c>
      <c r="N11" s="1203">
        <f>SUMIFS(LUONG!I:I,LUONG!$C:$C,CPSX!$D11)</f>
        <v>65606998.961538464</v>
      </c>
      <c r="O11" s="1203">
        <f>SUMIFS(LUONG!J:J,LUONG!$C:$C,CPSX!$D11)</f>
        <v>62801999.15384616</v>
      </c>
      <c r="P11" s="1203">
        <f>SUMIFS(LUONG!K:K,LUONG!$C:$C,CPSX!$D11)</f>
        <v>67056998.961538464</v>
      </c>
      <c r="Q11" s="1203">
        <f>SUMIFS(LUONG!L:L,LUONG!$C:$C,CPSX!$D11)</f>
        <v>68815999</v>
      </c>
      <c r="R11" s="1203">
        <f>SUMIFS(LUONG!M:M,LUONG!$C:$C,CPSX!$D11)</f>
        <v>68815999</v>
      </c>
      <c r="S11" s="1203">
        <f>SUMIFS(LUONG!N:N,LUONG!$C:$C,CPSX!$D11)</f>
        <v>61874999.038461529</v>
      </c>
      <c r="T11" s="1365">
        <f>SUMIFS(LUONG!O:O,LUONG!$C:$C,CPSX!$D11)-T111</f>
        <v>67532499.038461536</v>
      </c>
      <c r="U11" s="1365">
        <f>SUMIFS(LUONG!P:P,LUONG!$C:$C,CPSX!$D11)-U111</f>
        <v>68214498.961538464</v>
      </c>
      <c r="V11" s="1365">
        <f>SUMIFS(LUONG!Q:Q,LUONG!$C:$C,CPSX!$D11)-V111</f>
        <v>67073499</v>
      </c>
      <c r="W11" s="1204">
        <f t="shared" si="7"/>
        <v>760504488.38461542</v>
      </c>
      <c r="X11" s="1202"/>
      <c r="Y11" s="1408">
        <v>14025000</v>
      </c>
      <c r="Z11" s="1408">
        <v>18875000</v>
      </c>
      <c r="AA11" s="1408">
        <v>37750000</v>
      </c>
      <c r="AB11" s="1408">
        <v>34450000</v>
      </c>
      <c r="AC11" s="1408">
        <v>34950000</v>
      </c>
      <c r="AD11" s="1408">
        <v>37375000</v>
      </c>
      <c r="AE11" s="1408">
        <v>38825000</v>
      </c>
      <c r="AF11" s="1408">
        <v>39200000</v>
      </c>
      <c r="AG11" s="1408">
        <v>38125000</v>
      </c>
      <c r="AH11" s="1408">
        <v>38700000</v>
      </c>
      <c r="AI11" s="1408">
        <v>22550000</v>
      </c>
      <c r="AJ11" s="1408">
        <v>25525000</v>
      </c>
      <c r="AK11" s="1204">
        <f t="shared" si="4"/>
        <v>380350000</v>
      </c>
      <c r="AL11" s="1202"/>
      <c r="AM11" s="391">
        <f t="shared" si="5"/>
        <v>204625000</v>
      </c>
      <c r="AO11" s="391">
        <f t="shared" si="6"/>
        <v>0</v>
      </c>
      <c r="AQ11" s="1200">
        <f t="shared" si="8"/>
        <v>380154488.38461542</v>
      </c>
      <c r="AR11" s="1209">
        <f t="shared" si="9"/>
        <v>0.99948596919841037</v>
      </c>
    </row>
    <row r="12" spans="2:44" ht="15.75">
      <c r="B12" s="1238">
        <v>7</v>
      </c>
      <c r="C12" s="392"/>
      <c r="D12" s="393">
        <v>6220002603</v>
      </c>
      <c r="E12" s="1242" t="s">
        <v>509</v>
      </c>
      <c r="F12" s="394" t="s">
        <v>489</v>
      </c>
      <c r="G12" s="394" t="s">
        <v>509</v>
      </c>
      <c r="H12" s="393" t="s">
        <v>359</v>
      </c>
      <c r="I12" s="430" t="s">
        <v>704</v>
      </c>
      <c r="J12" s="396"/>
      <c r="K12" s="1203">
        <f>SUMIFS(LUONG!F:F,LUONG!$C:$C,CPSX!$D12)</f>
        <v>12249750</v>
      </c>
      <c r="L12" s="1203">
        <f>SUMIFS(LUONG!G:G,LUONG!$C:$C,CPSX!$D12)</f>
        <v>12249750</v>
      </c>
      <c r="M12" s="1203">
        <f>SUMIFS(LUONG!H:H,LUONG!$C:$C,CPSX!$D12)</f>
        <v>12249750</v>
      </c>
      <c r="N12" s="1203">
        <f>SUMIFS(LUONG!I:I,LUONG!$C:$C,CPSX!$D12)</f>
        <v>12249750</v>
      </c>
      <c r="O12" s="1203">
        <f>SUMIFS(LUONG!J:J,LUONG!$C:$C,CPSX!$D12)</f>
        <v>12249750</v>
      </c>
      <c r="P12" s="1203">
        <f>SUMIFS(LUONG!K:K,LUONG!$C:$C,CPSX!$D12)</f>
        <v>12249750</v>
      </c>
      <c r="Q12" s="1203">
        <f>SUMIFS(LUONG!L:L,LUONG!$C:$C,CPSX!$D12)</f>
        <v>12249750</v>
      </c>
      <c r="R12" s="1203">
        <f>SUMIFS(LUONG!M:M,LUONG!$C:$C,CPSX!$D12)</f>
        <v>12249750</v>
      </c>
      <c r="S12" s="1203">
        <f>SUMIFS(LUONG!N:N,LUONG!$C:$C,CPSX!$D12)</f>
        <v>12249750</v>
      </c>
      <c r="T12" s="1203">
        <f>SUMIFS(LUONG!O:O,LUONG!$C:$C,CPSX!$D12)</f>
        <v>12249750</v>
      </c>
      <c r="U12" s="1203">
        <f>SUMIFS(LUONG!P:P,LUONG!$C:$C,CPSX!$D12)</f>
        <v>12249750</v>
      </c>
      <c r="V12" s="1203">
        <f>SUMIFS(LUONG!Q:Q,LUONG!$C:$C,CPSX!$D12)</f>
        <v>12249750</v>
      </c>
      <c r="W12" s="1204">
        <f t="shared" si="7"/>
        <v>146997000</v>
      </c>
      <c r="X12" s="1202"/>
      <c r="Y12" s="1408">
        <v>0</v>
      </c>
      <c r="Z12" s="1408">
        <v>0</v>
      </c>
      <c r="AA12" s="1408">
        <v>0</v>
      </c>
      <c r="AB12" s="1408">
        <v>0</v>
      </c>
      <c r="AC12" s="1408">
        <v>0</v>
      </c>
      <c r="AD12" s="1408">
        <v>0</v>
      </c>
      <c r="AE12" s="1408">
        <v>0</v>
      </c>
      <c r="AF12" s="1408">
        <v>0</v>
      </c>
      <c r="AG12" s="1408">
        <v>0</v>
      </c>
      <c r="AH12" s="1408">
        <v>0</v>
      </c>
      <c r="AI12" s="1408">
        <v>0</v>
      </c>
      <c r="AJ12" s="1408">
        <v>0</v>
      </c>
      <c r="AK12" s="1204">
        <f t="shared" si="4"/>
        <v>0</v>
      </c>
      <c r="AL12" s="1202"/>
      <c r="AM12" s="391">
        <f t="shared" si="5"/>
        <v>0</v>
      </c>
      <c r="AO12" s="391">
        <f t="shared" si="6"/>
        <v>0</v>
      </c>
      <c r="AQ12" s="1200">
        <f t="shared" si="8"/>
        <v>146997000</v>
      </c>
      <c r="AR12" s="1209">
        <f t="shared" si="9"/>
        <v>0</v>
      </c>
    </row>
    <row r="13" spans="2:44" ht="15.75">
      <c r="B13" s="1238">
        <v>8</v>
      </c>
      <c r="C13" s="392"/>
      <c r="D13" s="393">
        <v>6220003401</v>
      </c>
      <c r="E13" s="1242" t="s">
        <v>510</v>
      </c>
      <c r="F13" s="394" t="s">
        <v>493</v>
      </c>
      <c r="G13" s="394" t="s">
        <v>510</v>
      </c>
      <c r="H13" s="393" t="s">
        <v>359</v>
      </c>
      <c r="I13" s="430" t="s">
        <v>704</v>
      </c>
      <c r="J13" s="396"/>
      <c r="K13" s="1203">
        <f>SUMIFS(LUONG!F:F,LUONG!$C:$C,CPSX!$D13)</f>
        <v>35237546</v>
      </c>
      <c r="L13" s="1203">
        <f>SUMIFS(LUONG!G:G,LUONG!$C:$C,CPSX!$D13)</f>
        <v>35237546</v>
      </c>
      <c r="M13" s="1203">
        <f>SUMIFS(LUONG!H:H,LUONG!$C:$C,CPSX!$D13)</f>
        <v>35237546</v>
      </c>
      <c r="N13" s="1203">
        <f>SUMIFS(LUONG!I:I,LUONG!$C:$C,CPSX!$D13)</f>
        <v>35237546</v>
      </c>
      <c r="O13" s="1203">
        <f>SUMIFS(LUONG!J:J,LUONG!$C:$C,CPSX!$D13)</f>
        <v>35237546</v>
      </c>
      <c r="P13" s="1203">
        <f>SUMIFS(LUONG!K:K,LUONG!$C:$C,CPSX!$D13)</f>
        <v>35237546</v>
      </c>
      <c r="Q13" s="1203">
        <f>SUMIFS(LUONG!L:L,LUONG!$C:$C,CPSX!$D13)</f>
        <v>35237546</v>
      </c>
      <c r="R13" s="1203">
        <f>SUMIFS(LUONG!M:M,LUONG!$C:$C,CPSX!$D13)</f>
        <v>35237546</v>
      </c>
      <c r="S13" s="1203">
        <f>SUMIFS(LUONG!N:N,LUONG!$C:$C,CPSX!$D13)</f>
        <v>35237546</v>
      </c>
      <c r="T13" s="1203">
        <f>SUMIFS(LUONG!O:O,LUONG!$C:$C,CPSX!$D13)</f>
        <v>35237546</v>
      </c>
      <c r="U13" s="1203">
        <f>SUMIFS(LUONG!P:P,LUONG!$C:$C,CPSX!$D13)</f>
        <v>35237546</v>
      </c>
      <c r="V13" s="1203">
        <f>SUMIFS(LUONG!Q:Q,LUONG!$C:$C,CPSX!$D13)</f>
        <v>35237546</v>
      </c>
      <c r="W13" s="1204">
        <f t="shared" si="7"/>
        <v>422850552</v>
      </c>
      <c r="X13" s="1202"/>
      <c r="Y13" s="1408">
        <v>32665000</v>
      </c>
      <c r="Z13" s="1408">
        <v>30432500</v>
      </c>
      <c r="AA13" s="1408">
        <v>29198750</v>
      </c>
      <c r="AB13" s="1408">
        <v>25721250</v>
      </c>
      <c r="AC13" s="1408">
        <v>26907500</v>
      </c>
      <c r="AD13" s="1408">
        <v>24381250</v>
      </c>
      <c r="AE13" s="1408">
        <v>23410000</v>
      </c>
      <c r="AF13" s="1408">
        <v>23147500</v>
      </c>
      <c r="AG13" s="1408">
        <v>23265000</v>
      </c>
      <c r="AH13" s="1408">
        <v>22078750</v>
      </c>
      <c r="AI13" s="1408">
        <v>22078750</v>
      </c>
      <c r="AJ13" s="1408">
        <v>21913750</v>
      </c>
      <c r="AK13" s="1204">
        <f t="shared" si="4"/>
        <v>305200000</v>
      </c>
      <c r="AL13" s="1202"/>
      <c r="AM13" s="391">
        <f t="shared" si="5"/>
        <v>347212500</v>
      </c>
      <c r="AO13" s="391">
        <f t="shared" si="6"/>
        <v>0</v>
      </c>
      <c r="AQ13" s="1200">
        <f t="shared" si="8"/>
        <v>117650552</v>
      </c>
      <c r="AR13" s="1209">
        <f t="shared" si="9"/>
        <v>0.38548673656618604</v>
      </c>
    </row>
    <row r="14" spans="2:44" s="1040" customFormat="1" ht="15.75">
      <c r="B14" s="1239">
        <v>9</v>
      </c>
      <c r="C14" s="1041"/>
      <c r="D14" s="1042">
        <v>6220002701</v>
      </c>
      <c r="E14" s="1243" t="s">
        <v>511</v>
      </c>
      <c r="F14" s="1043" t="s">
        <v>489</v>
      </c>
      <c r="G14" s="1043" t="s">
        <v>511</v>
      </c>
      <c r="H14" s="1042" t="s">
        <v>359</v>
      </c>
      <c r="I14" s="1044" t="s">
        <v>704</v>
      </c>
      <c r="J14" s="859"/>
      <c r="K14" s="1205">
        <f>SUMIFS(LUONG!F:F,LUONG!$C:$C,CPSX!$D14)</f>
        <v>75241458</v>
      </c>
      <c r="L14" s="1205">
        <f>SUMIFS(LUONG!G:G,LUONG!$C:$C,CPSX!$D14)</f>
        <v>65712926</v>
      </c>
      <c r="M14" s="1205">
        <f>SUMIFS(LUONG!H:H,LUONG!$C:$C,CPSX!$D14)</f>
        <v>71946342</v>
      </c>
      <c r="N14" s="1205">
        <f>SUMIFS(LUONG!I:I,LUONG!$C:$C,CPSX!$D14)</f>
        <v>79333894</v>
      </c>
      <c r="O14" s="1205">
        <f>SUMIFS(LUONG!J:J,LUONG!$C:$C,CPSX!$D14)</f>
        <v>64642433</v>
      </c>
      <c r="P14" s="1205">
        <f>SUMIFS(LUONG!K:K,LUONG!$C:$C,CPSX!$D14)</f>
        <v>79333894</v>
      </c>
      <c r="Q14" s="1205">
        <f>SUMIFS(LUONG!L:L,LUONG!$C:$C,CPSX!$D14)</f>
        <v>76395599</v>
      </c>
      <c r="R14" s="1205">
        <f>SUMIFS(LUONG!M:M,LUONG!$C:$C,CPSX!$D14)</f>
        <v>76395599</v>
      </c>
      <c r="S14" s="1205">
        <f>SUMIFS(LUONG!N:N,LUONG!$C:$C,CPSX!$D14)</f>
        <v>73457304</v>
      </c>
      <c r="T14" s="1205">
        <f>SUMIFS(LUONG!O:O,LUONG!$C:$C,CPSX!$D14)</f>
        <v>73457304</v>
      </c>
      <c r="U14" s="1205">
        <f>SUMIFS(LUONG!P:P,LUONG!$C:$C,CPSX!$D14)</f>
        <v>79333894</v>
      </c>
      <c r="V14" s="1205">
        <f>SUMIFS(LUONG!Q:Q,LUONG!$C:$C,CPSX!$D14)</f>
        <v>76395599</v>
      </c>
      <c r="W14" s="1206">
        <f t="shared" si="7"/>
        <v>891646246</v>
      </c>
      <c r="X14" s="1207"/>
      <c r="Y14" s="1415">
        <v>0</v>
      </c>
      <c r="Z14" s="1415">
        <v>0</v>
      </c>
      <c r="AA14" s="1415">
        <v>0</v>
      </c>
      <c r="AB14" s="1415">
        <v>0</v>
      </c>
      <c r="AC14" s="1415">
        <v>0</v>
      </c>
      <c r="AD14" s="1415">
        <v>0</v>
      </c>
      <c r="AE14" s="1415">
        <v>0</v>
      </c>
      <c r="AF14" s="1415">
        <v>0</v>
      </c>
      <c r="AG14" s="1415">
        <v>0</v>
      </c>
      <c r="AH14" s="1415">
        <v>0</v>
      </c>
      <c r="AI14" s="1415">
        <v>0</v>
      </c>
      <c r="AJ14" s="1415">
        <v>0</v>
      </c>
      <c r="AK14" s="1206">
        <f t="shared" si="4"/>
        <v>0</v>
      </c>
      <c r="AL14" s="1207"/>
      <c r="AM14" s="391">
        <f t="shared" si="5"/>
        <v>0</v>
      </c>
      <c r="AN14" s="11"/>
      <c r="AO14" s="391">
        <f t="shared" si="6"/>
        <v>0</v>
      </c>
      <c r="AQ14" s="1210">
        <f t="shared" si="8"/>
        <v>891646246</v>
      </c>
      <c r="AR14" s="1211">
        <f t="shared" si="9"/>
        <v>0</v>
      </c>
    </row>
    <row r="15" spans="2:44" s="1040" customFormat="1" outlineLevel="1">
      <c r="B15" s="1041">
        <v>10</v>
      </c>
      <c r="C15" s="1041"/>
      <c r="D15" s="1042" t="s">
        <v>1314</v>
      </c>
      <c r="E15" s="1043" t="s">
        <v>1315</v>
      </c>
      <c r="F15" s="1043" t="s">
        <v>1316</v>
      </c>
      <c r="G15" s="1043" t="s">
        <v>1315</v>
      </c>
      <c r="H15" s="1042" t="s">
        <v>359</v>
      </c>
      <c r="I15" s="1044" t="s">
        <v>704</v>
      </c>
      <c r="J15" s="859"/>
      <c r="K15" s="859">
        <f>SUMIFS(LUONG!F:F,LUONG!$C:$C,CPSX!$D15)</f>
        <v>0</v>
      </c>
      <c r="L15" s="859">
        <f>SUMIFS(LUONG!G:G,LUONG!$C:$C,CPSX!$D15)</f>
        <v>0</v>
      </c>
      <c r="M15" s="859">
        <f>SUMIFS(LUONG!H:H,LUONG!$C:$C,CPSX!$D15)</f>
        <v>0</v>
      </c>
      <c r="N15" s="859">
        <f>SUMIFS(LUONG!I:I,LUONG!$C:$C,CPSX!$D15)</f>
        <v>0</v>
      </c>
      <c r="O15" s="859">
        <f>SUMIFS(LUONG!J:J,LUONG!$C:$C,CPSX!$D15)</f>
        <v>0</v>
      </c>
      <c r="P15" s="859">
        <f>SUMIFS(LUONG!K:K,LUONG!$C:$C,CPSX!$D15)</f>
        <v>0</v>
      </c>
      <c r="Q15" s="859">
        <f>SUMIFS(LUONG!L:L,LUONG!$C:$C,CPSX!$D15)</f>
        <v>0</v>
      </c>
      <c r="R15" s="859">
        <f>SUMIFS(LUONG!M:M,LUONG!$C:$C,CPSX!$D15)</f>
        <v>0</v>
      </c>
      <c r="S15" s="859">
        <f>SUMIFS(LUONG!N:N,LUONG!$C:$C,CPSX!$D15)</f>
        <v>0</v>
      </c>
      <c r="T15" s="859">
        <f>SUMIFS(LUONG!O:O,LUONG!$C:$C,CPSX!$D15)</f>
        <v>0</v>
      </c>
      <c r="U15" s="859">
        <f>SUMIFS(LUONG!P:P,LUONG!$C:$C,CPSX!$D15)</f>
        <v>0</v>
      </c>
      <c r="V15" s="859">
        <f>SUMIFS(LUONG!Q:Q,LUONG!$C:$C,CPSX!$D15)</f>
        <v>0</v>
      </c>
      <c r="W15" s="1045">
        <f t="shared" ref="W15:W21" si="10">SUM(K15:V15)</f>
        <v>0</v>
      </c>
      <c r="Y15" s="1415"/>
      <c r="Z15" s="1415"/>
      <c r="AA15" s="1415"/>
      <c r="AB15" s="1415"/>
      <c r="AC15" s="1415"/>
      <c r="AD15" s="1415"/>
      <c r="AE15" s="1415"/>
      <c r="AF15" s="1415"/>
      <c r="AG15" s="1415"/>
      <c r="AH15" s="1415"/>
      <c r="AI15" s="1415"/>
      <c r="AJ15" s="1415"/>
      <c r="AK15" s="1045"/>
      <c r="AM15" s="391">
        <f t="shared" si="5"/>
        <v>0</v>
      </c>
      <c r="AN15" s="11"/>
      <c r="AO15" s="391">
        <f t="shared" si="6"/>
        <v>0</v>
      </c>
      <c r="AQ15" s="1046"/>
      <c r="AR15" s="1047"/>
    </row>
    <row r="16" spans="2:44" s="1040" customFormat="1" ht="15.75" outlineLevel="1">
      <c r="B16" s="1041">
        <v>11</v>
      </c>
      <c r="C16" s="1041"/>
      <c r="D16" s="1042">
        <v>6220003001</v>
      </c>
      <c r="E16" s="1043" t="s">
        <v>705</v>
      </c>
      <c r="F16" s="1043" t="s">
        <v>493</v>
      </c>
      <c r="G16" s="1043" t="s">
        <v>705</v>
      </c>
      <c r="H16" s="1042" t="s">
        <v>359</v>
      </c>
      <c r="I16" s="1044" t="s">
        <v>706</v>
      </c>
      <c r="J16" s="859"/>
      <c r="K16" s="1205">
        <f>SUMIFS(LUONG!F:F,LUONG!$C:$C,CPSX!$D16)</f>
        <v>0</v>
      </c>
      <c r="L16" s="1205">
        <f>SUMIFS(LUONG!G:G,LUONG!$C:$C,CPSX!$D16)</f>
        <v>0</v>
      </c>
      <c r="M16" s="1205">
        <f>SUMIFS(LUONG!H:H,LUONG!$C:$C,CPSX!$D16)</f>
        <v>0</v>
      </c>
      <c r="N16" s="1205">
        <f>SUMIFS(LUONG!I:I,LUONG!$C:$C,CPSX!$D16)</f>
        <v>0</v>
      </c>
      <c r="O16" s="1205">
        <f>SUMIFS(LUONG!J:J,LUONG!$C:$C,CPSX!$D16)</f>
        <v>0</v>
      </c>
      <c r="P16" s="1205">
        <f>SUMIFS(LUONG!K:K,LUONG!$C:$C,CPSX!$D16)</f>
        <v>0</v>
      </c>
      <c r="Q16" s="1205">
        <f>SUMIFS(LUONG!L:L,LUONG!$C:$C,CPSX!$D16)</f>
        <v>0</v>
      </c>
      <c r="R16" s="1205">
        <f>SUMIFS(LUONG!M:M,LUONG!$C:$C,CPSX!$D16)</f>
        <v>0</v>
      </c>
      <c r="S16" s="1205">
        <f>SUMIFS(LUONG!N:N,LUONG!$C:$C,CPSX!$D16)</f>
        <v>0</v>
      </c>
      <c r="T16" s="1205">
        <f>SUMIFS(LUONG!O:O,LUONG!$C:$C,CPSX!$D16)</f>
        <v>0</v>
      </c>
      <c r="U16" s="1205">
        <f>SUMIFS(LUONG!P:P,LUONG!$C:$C,CPSX!$D16)</f>
        <v>0</v>
      </c>
      <c r="V16" s="1205">
        <f>SUMIFS(LUONG!Q:Q,LUONG!$C:$C,CPSX!$D16)</f>
        <v>0</v>
      </c>
      <c r="W16" s="1206">
        <f t="shared" si="10"/>
        <v>0</v>
      </c>
      <c r="X16" s="1207"/>
      <c r="Y16" s="1415">
        <v>0</v>
      </c>
      <c r="Z16" s="1415">
        <v>0</v>
      </c>
      <c r="AA16" s="1415">
        <v>0</v>
      </c>
      <c r="AB16" s="1415">
        <v>0</v>
      </c>
      <c r="AC16" s="1415">
        <v>0</v>
      </c>
      <c r="AD16" s="1415">
        <v>0</v>
      </c>
      <c r="AE16" s="1415">
        <v>0</v>
      </c>
      <c r="AF16" s="1415">
        <v>0</v>
      </c>
      <c r="AG16" s="1415">
        <v>6684891</v>
      </c>
      <c r="AH16" s="1415">
        <v>1704087</v>
      </c>
      <c r="AI16" s="1415">
        <v>842237</v>
      </c>
      <c r="AJ16" s="1415">
        <v>4915934</v>
      </c>
      <c r="AK16" s="1206">
        <f t="shared" si="4"/>
        <v>14147149</v>
      </c>
      <c r="AL16" s="1207"/>
      <c r="AM16" s="391">
        <f t="shared" si="5"/>
        <v>21328267</v>
      </c>
      <c r="AN16" s="11"/>
      <c r="AO16" s="391">
        <f t="shared" si="6"/>
        <v>0</v>
      </c>
      <c r="AQ16" s="1210">
        <f t="shared" si="8"/>
        <v>-14147149</v>
      </c>
      <c r="AR16" s="1211">
        <f t="shared" si="9"/>
        <v>-1</v>
      </c>
    </row>
    <row r="17" spans="2:44" s="1040" customFormat="1" ht="15.75">
      <c r="B17" s="1041">
        <v>12</v>
      </c>
      <c r="C17" s="1041"/>
      <c r="D17" s="1042"/>
      <c r="E17" s="1391" t="s">
        <v>708</v>
      </c>
      <c r="F17" s="1391" t="s">
        <v>493</v>
      </c>
      <c r="G17" s="1391" t="s">
        <v>709</v>
      </c>
      <c r="H17" s="1392" t="s">
        <v>359</v>
      </c>
      <c r="I17" s="1393" t="s">
        <v>706</v>
      </c>
      <c r="J17" s="1394"/>
      <c r="K17" s="1395">
        <f t="shared" ref="K17:V18" si="11">K39+K61</f>
        <v>1841666</v>
      </c>
      <c r="L17" s="1395">
        <f>L39+L61</f>
        <v>1641666</v>
      </c>
      <c r="M17" s="1395">
        <f t="shared" si="11"/>
        <v>1641666</v>
      </c>
      <c r="N17" s="1395">
        <f t="shared" si="11"/>
        <v>1258333</v>
      </c>
      <c r="O17" s="1395">
        <f t="shared" si="11"/>
        <v>1258333</v>
      </c>
      <c r="P17" s="1395">
        <f t="shared" si="11"/>
        <v>1258333</v>
      </c>
      <c r="Q17" s="1395">
        <f t="shared" si="11"/>
        <v>1062500</v>
      </c>
      <c r="R17" s="1395">
        <f t="shared" si="11"/>
        <v>912500</v>
      </c>
      <c r="S17" s="1395">
        <f t="shared" si="11"/>
        <v>912500</v>
      </c>
      <c r="T17" s="1395">
        <f t="shared" si="11"/>
        <v>695833</v>
      </c>
      <c r="U17" s="1395">
        <f t="shared" si="11"/>
        <v>695833</v>
      </c>
      <c r="V17" s="1395">
        <f t="shared" si="11"/>
        <v>695833</v>
      </c>
      <c r="W17" s="1390">
        <f t="shared" si="10"/>
        <v>13874996</v>
      </c>
      <c r="Y17" s="1415">
        <v>0</v>
      </c>
      <c r="Z17" s="1415">
        <v>0</v>
      </c>
      <c r="AA17" s="1415">
        <v>0</v>
      </c>
      <c r="AB17" s="1415">
        <v>0</v>
      </c>
      <c r="AC17" s="1415">
        <v>0</v>
      </c>
      <c r="AD17" s="1415">
        <v>0</v>
      </c>
      <c r="AE17" s="1415">
        <v>0</v>
      </c>
      <c r="AF17" s="1415">
        <v>0</v>
      </c>
      <c r="AG17" s="1415">
        <v>0</v>
      </c>
      <c r="AH17" s="1415">
        <v>0</v>
      </c>
      <c r="AI17" s="1415">
        <v>0</v>
      </c>
      <c r="AJ17" s="1415">
        <v>0</v>
      </c>
      <c r="AK17" s="1045">
        <f>SUM(Y17:AJ17)</f>
        <v>0</v>
      </c>
      <c r="AM17" s="391">
        <f t="shared" si="5"/>
        <v>0</v>
      </c>
      <c r="AN17" s="11"/>
      <c r="AO17" s="391">
        <f t="shared" si="6"/>
        <v>0</v>
      </c>
      <c r="AQ17" s="1046">
        <f t="shared" si="8"/>
        <v>13874996</v>
      </c>
      <c r="AR17" s="1047">
        <f t="shared" si="9"/>
        <v>0</v>
      </c>
    </row>
    <row r="18" spans="2:44" s="1040" customFormat="1" ht="15.75">
      <c r="B18" s="1239">
        <v>13</v>
      </c>
      <c r="C18" s="1041"/>
      <c r="D18" s="1042">
        <v>6275001801</v>
      </c>
      <c r="E18" s="1243" t="s">
        <v>710</v>
      </c>
      <c r="F18" s="1043" t="s">
        <v>711</v>
      </c>
      <c r="G18" s="1043" t="s">
        <v>710</v>
      </c>
      <c r="H18" s="1042" t="s">
        <v>401</v>
      </c>
      <c r="I18" s="1044" t="s">
        <v>712</v>
      </c>
      <c r="J18" s="859"/>
      <c r="K18" s="1205">
        <f t="shared" si="11"/>
        <v>115678431.81818181</v>
      </c>
      <c r="L18" s="1205">
        <f>L40+L62</f>
        <v>89972113.63636364</v>
      </c>
      <c r="M18" s="1205">
        <f t="shared" si="11"/>
        <v>128531590.90909091</v>
      </c>
      <c r="N18" s="1205">
        <f t="shared" si="11"/>
        <v>160712922.07792208</v>
      </c>
      <c r="O18" s="1205">
        <f t="shared" si="11"/>
        <v>160712922.07792208</v>
      </c>
      <c r="P18" s="1205">
        <f t="shared" si="11"/>
        <v>160712922.07792208</v>
      </c>
      <c r="Q18" s="1205">
        <f t="shared" si="11"/>
        <v>160712922.07792208</v>
      </c>
      <c r="R18" s="1205">
        <f t="shared" si="11"/>
        <v>160712922.07792208</v>
      </c>
      <c r="S18" s="1205">
        <f t="shared" si="11"/>
        <v>160712922.07792208</v>
      </c>
      <c r="T18" s="1205">
        <f t="shared" si="11"/>
        <v>167141438.96103895</v>
      </c>
      <c r="U18" s="1205">
        <f t="shared" si="11"/>
        <v>167141438.96103895</v>
      </c>
      <c r="V18" s="1205">
        <f t="shared" si="11"/>
        <v>167141438.96103895</v>
      </c>
      <c r="W18" s="1206">
        <f t="shared" si="10"/>
        <v>1799883985.7142859</v>
      </c>
      <c r="X18" s="1207"/>
      <c r="Y18" s="1415">
        <v>98923928</v>
      </c>
      <c r="Z18" s="1415">
        <v>67461103</v>
      </c>
      <c r="AA18" s="1415">
        <v>91144682</v>
      </c>
      <c r="AB18" s="1415">
        <v>96660795</v>
      </c>
      <c r="AC18" s="1415">
        <v>114502251</v>
      </c>
      <c r="AD18" s="1415">
        <v>100877816</v>
      </c>
      <c r="AE18" s="1415">
        <v>138627654</v>
      </c>
      <c r="AF18" s="1415">
        <v>130372904</v>
      </c>
      <c r="AG18" s="1415">
        <v>143640028</v>
      </c>
      <c r="AH18" s="1412">
        <v>133374004</v>
      </c>
      <c r="AI18" s="1412">
        <v>83616354</v>
      </c>
      <c r="AJ18" s="1412">
        <v>124151141</v>
      </c>
      <c r="AK18" s="1206">
        <f t="shared" si="4"/>
        <v>1323352660</v>
      </c>
      <c r="AL18" s="1207"/>
      <c r="AM18" s="391">
        <f t="shared" si="5"/>
        <v>0</v>
      </c>
      <c r="AN18" s="11"/>
      <c r="AO18" s="391">
        <f t="shared" si="6"/>
        <v>0</v>
      </c>
      <c r="AQ18" s="1210">
        <f t="shared" si="8"/>
        <v>476531325.71428585</v>
      </c>
      <c r="AR18" s="1211">
        <f t="shared" si="9"/>
        <v>0.36009397957025735</v>
      </c>
    </row>
    <row r="19" spans="2:44" s="1040" customFormat="1" ht="15.75">
      <c r="B19" s="1239">
        <v>14</v>
      </c>
      <c r="C19" s="1041"/>
      <c r="D19" s="1042">
        <v>6272000100</v>
      </c>
      <c r="E19" s="1243" t="s">
        <v>713</v>
      </c>
      <c r="F19" s="1043" t="s">
        <v>714</v>
      </c>
      <c r="G19" s="1043" t="s">
        <v>715</v>
      </c>
      <c r="H19" s="1042" t="s">
        <v>401</v>
      </c>
      <c r="I19" s="1044" t="s">
        <v>712</v>
      </c>
      <c r="J19" s="859"/>
      <c r="K19" s="1205">
        <f t="shared" ref="K19:V19" si="12">K41+K63</f>
        <v>130098137.93103448</v>
      </c>
      <c r="L19" s="1205">
        <f t="shared" si="12"/>
        <v>101187440.61302683</v>
      </c>
      <c r="M19" s="1205">
        <f t="shared" si="12"/>
        <v>144553486.5900383</v>
      </c>
      <c r="N19" s="1205">
        <f t="shared" si="12"/>
        <v>180670153.25670499</v>
      </c>
      <c r="O19" s="1205">
        <f t="shared" si="12"/>
        <v>180670153.25670499</v>
      </c>
      <c r="P19" s="1205">
        <f t="shared" si="12"/>
        <v>180670153.25670499</v>
      </c>
      <c r="Q19" s="1205">
        <f t="shared" si="12"/>
        <v>180670153.25670499</v>
      </c>
      <c r="R19" s="1205">
        <f t="shared" si="12"/>
        <v>180670153.25670499</v>
      </c>
      <c r="S19" s="1205">
        <f t="shared" si="12"/>
        <v>180670153.25670499</v>
      </c>
      <c r="T19" s="1205">
        <f t="shared" si="12"/>
        <v>187896959.38697317</v>
      </c>
      <c r="U19" s="1205">
        <f t="shared" si="12"/>
        <v>187896959.38697317</v>
      </c>
      <c r="V19" s="1205">
        <f t="shared" si="12"/>
        <v>187896959.38697317</v>
      </c>
      <c r="W19" s="1206">
        <f t="shared" si="10"/>
        <v>2023550862.8352492</v>
      </c>
      <c r="X19" s="1207"/>
      <c r="Y19" s="1415">
        <v>32282934</v>
      </c>
      <c r="Z19" s="1415">
        <v>50066267</v>
      </c>
      <c r="AA19" s="1415">
        <v>83759600</v>
      </c>
      <c r="AB19" s="1415">
        <v>50066267</v>
      </c>
      <c r="AC19" s="1415">
        <v>81462932</v>
      </c>
      <c r="AD19" s="1415">
        <v>81462934</v>
      </c>
      <c r="AE19" s="1415">
        <v>138904820</v>
      </c>
      <c r="AF19" s="1415">
        <v>146738159</v>
      </c>
      <c r="AG19" s="1415">
        <v>171478777</v>
      </c>
      <c r="AH19" s="1415">
        <v>188246420.33333334</v>
      </c>
      <c r="AI19" s="1415">
        <v>171579753.33333331</v>
      </c>
      <c r="AJ19" s="1415">
        <v>171579753.33333331</v>
      </c>
      <c r="AK19" s="1206">
        <f t="shared" si="4"/>
        <v>1367628617</v>
      </c>
      <c r="AL19" s="1207"/>
      <c r="AM19" s="391">
        <f t="shared" si="5"/>
        <v>0</v>
      </c>
      <c r="AN19" s="11"/>
      <c r="AO19" s="391">
        <f t="shared" si="6"/>
        <v>0</v>
      </c>
      <c r="AQ19" s="1210">
        <f t="shared" si="8"/>
        <v>655922245.83524919</v>
      </c>
      <c r="AR19" s="1211">
        <f t="shared" si="9"/>
        <v>0.47960552863690853</v>
      </c>
    </row>
    <row r="20" spans="2:44" s="1040" customFormat="1" ht="15.75">
      <c r="B20" s="1239">
        <v>15</v>
      </c>
      <c r="C20" s="1041"/>
      <c r="D20" s="1042">
        <v>6272000100</v>
      </c>
      <c r="E20" s="1243" t="s">
        <v>713</v>
      </c>
      <c r="F20" s="1043" t="s">
        <v>714</v>
      </c>
      <c r="G20" s="1043" t="s">
        <v>320</v>
      </c>
      <c r="H20" s="1042" t="s">
        <v>414</v>
      </c>
      <c r="I20" s="1044" t="s">
        <v>712</v>
      </c>
      <c r="J20" s="859"/>
      <c r="K20" s="1205">
        <f>K42+K64</f>
        <v>51567672.413793109</v>
      </c>
      <c r="L20" s="1205">
        <f t="shared" ref="L20:V20" si="13">L42+L64</f>
        <v>40108189.655172423</v>
      </c>
      <c r="M20" s="1205">
        <f t="shared" si="13"/>
        <v>57297413.793103456</v>
      </c>
      <c r="N20" s="1205">
        <f t="shared" si="13"/>
        <v>71539913.793103456</v>
      </c>
      <c r="O20" s="1205">
        <f t="shared" si="13"/>
        <v>71539913.793103456</v>
      </c>
      <c r="P20" s="1205">
        <f t="shared" si="13"/>
        <v>71539913.793103456</v>
      </c>
      <c r="Q20" s="1205">
        <f t="shared" si="13"/>
        <v>71539913.793103456</v>
      </c>
      <c r="R20" s="1205">
        <f t="shared" si="13"/>
        <v>71539913.793103456</v>
      </c>
      <c r="S20" s="1205">
        <f t="shared" si="13"/>
        <v>71539913.793103456</v>
      </c>
      <c r="T20" s="1205">
        <f t="shared" si="13"/>
        <v>37200755.172413796</v>
      </c>
      <c r="U20" s="1205">
        <f t="shared" si="13"/>
        <v>37200755.172413796</v>
      </c>
      <c r="V20" s="1205">
        <f t="shared" si="13"/>
        <v>37200755.172413796</v>
      </c>
      <c r="W20" s="1206">
        <f t="shared" si="10"/>
        <v>689815024.13793123</v>
      </c>
      <c r="X20" s="1207"/>
      <c r="Y20" s="1415">
        <v>5553424</v>
      </c>
      <c r="Z20" s="1415">
        <v>19665382</v>
      </c>
      <c r="AA20" s="1415">
        <v>31688239</v>
      </c>
      <c r="AB20" s="1415">
        <v>34540799</v>
      </c>
      <c r="AC20" s="1415">
        <v>47063862</v>
      </c>
      <c r="AD20" s="1415">
        <v>64832396</v>
      </c>
      <c r="AE20" s="1415">
        <v>55866735</v>
      </c>
      <c r="AF20" s="1415">
        <v>61722339</v>
      </c>
      <c r="AG20" s="1415">
        <v>55991116</v>
      </c>
      <c r="AH20" s="1415">
        <v>45115384.615384616</v>
      </c>
      <c r="AI20" s="1415">
        <v>45115384.615384616</v>
      </c>
      <c r="AJ20" s="1415">
        <v>45115384.615384616</v>
      </c>
      <c r="AK20" s="1206">
        <f t="shared" si="4"/>
        <v>512270445.84615391</v>
      </c>
      <c r="AL20" s="1207"/>
      <c r="AM20" s="391">
        <f t="shared" si="5"/>
        <v>207889157</v>
      </c>
      <c r="AN20" s="11"/>
      <c r="AO20" s="391">
        <f t="shared" si="6"/>
        <v>0</v>
      </c>
      <c r="AQ20" s="1210">
        <f t="shared" si="8"/>
        <v>177544578.29177731</v>
      </c>
      <c r="AR20" s="1211">
        <f t="shared" si="9"/>
        <v>0.34658368393381389</v>
      </c>
    </row>
    <row r="21" spans="2:44" s="1040" customFormat="1" ht="15.75">
      <c r="B21" s="1239">
        <v>16</v>
      </c>
      <c r="C21" s="1041"/>
      <c r="D21" s="1042">
        <v>6272000100</v>
      </c>
      <c r="E21" s="1243" t="s">
        <v>713</v>
      </c>
      <c r="F21" s="1043" t="s">
        <v>714</v>
      </c>
      <c r="G21" s="1043" t="s">
        <v>321</v>
      </c>
      <c r="H21" s="1042" t="s">
        <v>414</v>
      </c>
      <c r="I21" s="1044" t="s">
        <v>712</v>
      </c>
      <c r="J21" s="859"/>
      <c r="K21" s="1205">
        <f t="shared" ref="K21:V21" si="14">K43+K65</f>
        <v>25818750</v>
      </c>
      <c r="L21" s="1205">
        <f t="shared" si="14"/>
        <v>20081250</v>
      </c>
      <c r="M21" s="1205">
        <f t="shared" si="14"/>
        <v>28687500</v>
      </c>
      <c r="N21" s="1205">
        <f t="shared" si="14"/>
        <v>35919642.857142858</v>
      </c>
      <c r="O21" s="1205">
        <f t="shared" si="14"/>
        <v>35919642.857142858</v>
      </c>
      <c r="P21" s="1205">
        <f t="shared" si="14"/>
        <v>35919642.857142858</v>
      </c>
      <c r="Q21" s="1205">
        <f t="shared" si="14"/>
        <v>35919642.857142858</v>
      </c>
      <c r="R21" s="1205">
        <f t="shared" si="14"/>
        <v>35919642.857142858</v>
      </c>
      <c r="S21" s="1205">
        <f t="shared" si="14"/>
        <v>35919642.857142858</v>
      </c>
      <c r="T21" s="1205">
        <f t="shared" si="14"/>
        <v>37356428.571428567</v>
      </c>
      <c r="U21" s="1205">
        <f t="shared" si="14"/>
        <v>37356428.571428567</v>
      </c>
      <c r="V21" s="1205">
        <f t="shared" si="14"/>
        <v>37356428.571428567</v>
      </c>
      <c r="W21" s="1206">
        <f t="shared" si="10"/>
        <v>402174642.85714281</v>
      </c>
      <c r="X21" s="1207"/>
      <c r="Y21" s="1415">
        <v>15100612</v>
      </c>
      <c r="Z21" s="1415">
        <v>0</v>
      </c>
      <c r="AA21" s="1415">
        <v>12431666</v>
      </c>
      <c r="AB21" s="1415">
        <v>1257214</v>
      </c>
      <c r="AC21" s="1415">
        <v>0</v>
      </c>
      <c r="AD21" s="1415">
        <v>11206930</v>
      </c>
      <c r="AE21" s="1415">
        <v>10734544</v>
      </c>
      <c r="AF21" s="1415">
        <v>1108082</v>
      </c>
      <c r="AG21" s="1415">
        <v>15000000</v>
      </c>
      <c r="AH21" s="1415">
        <v>15000000</v>
      </c>
      <c r="AI21" s="1415">
        <v>15000000</v>
      </c>
      <c r="AJ21" s="1415">
        <v>15000000</v>
      </c>
      <c r="AK21" s="1206">
        <f t="shared" si="4"/>
        <v>111839048</v>
      </c>
      <c r="AL21" s="1207"/>
      <c r="AM21" s="391">
        <f t="shared" si="5"/>
        <v>11426245</v>
      </c>
      <c r="AN21" s="11"/>
      <c r="AO21" s="391">
        <f t="shared" si="6"/>
        <v>0</v>
      </c>
      <c r="AQ21" s="1210">
        <f t="shared" si="8"/>
        <v>290335594.85714281</v>
      </c>
      <c r="AR21" s="1211">
        <f t="shared" si="9"/>
        <v>2.5960127526938783</v>
      </c>
    </row>
    <row r="22" spans="2:44" ht="14.25" outlineLevel="1">
      <c r="B22" s="1238">
        <v>17</v>
      </c>
      <c r="C22" s="392"/>
      <c r="D22" s="393">
        <v>6272000100</v>
      </c>
      <c r="E22" s="1242" t="s">
        <v>713</v>
      </c>
      <c r="F22" s="394" t="s">
        <v>714</v>
      </c>
      <c r="G22" s="394" t="s">
        <v>322</v>
      </c>
      <c r="H22" s="393" t="s">
        <v>414</v>
      </c>
      <c r="I22" s="430" t="s">
        <v>712</v>
      </c>
      <c r="J22" s="396"/>
      <c r="K22" s="396">
        <f t="shared" ref="K22:V22" si="15">K44+K66</f>
        <v>0</v>
      </c>
      <c r="L22" s="396">
        <f t="shared" si="15"/>
        <v>0</v>
      </c>
      <c r="M22" s="396">
        <f t="shared" si="15"/>
        <v>0</v>
      </c>
      <c r="N22" s="396">
        <f t="shared" si="15"/>
        <v>0</v>
      </c>
      <c r="O22" s="396">
        <f t="shared" si="15"/>
        <v>0</v>
      </c>
      <c r="P22" s="396">
        <f t="shared" si="15"/>
        <v>0</v>
      </c>
      <c r="Q22" s="396">
        <f t="shared" si="15"/>
        <v>0</v>
      </c>
      <c r="R22" s="396">
        <f t="shared" si="15"/>
        <v>0</v>
      </c>
      <c r="S22" s="396">
        <f t="shared" si="15"/>
        <v>0</v>
      </c>
      <c r="T22" s="396">
        <f t="shared" si="15"/>
        <v>0</v>
      </c>
      <c r="U22" s="396">
        <f t="shared" si="15"/>
        <v>0</v>
      </c>
      <c r="V22" s="396">
        <f t="shared" si="15"/>
        <v>0</v>
      </c>
      <c r="W22" s="417">
        <f t="shared" si="7"/>
        <v>0</v>
      </c>
      <c r="Y22" s="1408">
        <v>0</v>
      </c>
      <c r="Z22" s="1408">
        <v>0</v>
      </c>
      <c r="AA22" s="1408">
        <v>0</v>
      </c>
      <c r="AB22" s="1408">
        <v>0</v>
      </c>
      <c r="AC22" s="1408">
        <v>0</v>
      </c>
      <c r="AD22" s="1408">
        <v>0</v>
      </c>
      <c r="AE22" s="1408">
        <v>0</v>
      </c>
      <c r="AF22" s="1408">
        <v>0</v>
      </c>
      <c r="AG22" s="1408">
        <v>0</v>
      </c>
      <c r="AH22" s="1408">
        <v>0</v>
      </c>
      <c r="AI22" s="1408">
        <v>0</v>
      </c>
      <c r="AJ22" s="1408">
        <v>0</v>
      </c>
      <c r="AK22" s="417">
        <f t="shared" si="4"/>
        <v>0</v>
      </c>
      <c r="AM22" s="391">
        <f t="shared" si="5"/>
        <v>31148826</v>
      </c>
      <c r="AO22" s="391">
        <f t="shared" si="6"/>
        <v>0</v>
      </c>
      <c r="AQ22" s="391">
        <f t="shared" si="8"/>
        <v>0</v>
      </c>
      <c r="AR22" s="751">
        <f t="shared" si="9"/>
        <v>0</v>
      </c>
    </row>
    <row r="23" spans="2:44" ht="15.75">
      <c r="B23" s="1238">
        <v>18</v>
      </c>
      <c r="C23" s="392"/>
      <c r="D23" s="393">
        <v>6272000100</v>
      </c>
      <c r="E23" s="1242" t="s">
        <v>713</v>
      </c>
      <c r="F23" s="394" t="s">
        <v>714</v>
      </c>
      <c r="G23" s="838" t="s">
        <v>716</v>
      </c>
      <c r="H23" s="393" t="s">
        <v>414</v>
      </c>
      <c r="I23" s="430" t="s">
        <v>712</v>
      </c>
      <c r="J23" s="396"/>
      <c r="K23" s="1203">
        <f>K45+K67</f>
        <v>57218498.068965517</v>
      </c>
      <c r="L23" s="1203">
        <f t="shared" ref="L23:V24" si="16">L45+L67</f>
        <v>44503276.275862075</v>
      </c>
      <c r="M23" s="1203">
        <f t="shared" si="16"/>
        <v>63576108.965517238</v>
      </c>
      <c r="N23" s="1203">
        <f t="shared" si="16"/>
        <v>79534480.394088671</v>
      </c>
      <c r="O23" s="1203">
        <f t="shared" si="16"/>
        <v>79534480.394088671</v>
      </c>
      <c r="P23" s="1203">
        <f t="shared" si="16"/>
        <v>79534480.394088671</v>
      </c>
      <c r="Q23" s="1203">
        <f t="shared" si="16"/>
        <v>79534480.394088671</v>
      </c>
      <c r="R23" s="1203">
        <f t="shared" si="16"/>
        <v>79534480.394088671</v>
      </c>
      <c r="S23" s="1203">
        <f t="shared" si="16"/>
        <v>79534480.394088671</v>
      </c>
      <c r="T23" s="1203">
        <f t="shared" si="16"/>
        <v>82715859.609852225</v>
      </c>
      <c r="U23" s="1203">
        <f t="shared" si="16"/>
        <v>82715859.609852225</v>
      </c>
      <c r="V23" s="1203">
        <f t="shared" si="16"/>
        <v>82715859.609852225</v>
      </c>
      <c r="W23" s="1204">
        <f t="shared" si="7"/>
        <v>890652344.50443339</v>
      </c>
      <c r="X23" s="1202"/>
      <c r="Y23" s="1408">
        <v>14079000</v>
      </c>
      <c r="Z23" s="1408">
        <v>68413000</v>
      </c>
      <c r="AA23" s="1408">
        <v>3344000</v>
      </c>
      <c r="AB23" s="1408">
        <v>28001500</v>
      </c>
      <c r="AC23" s="1408">
        <v>5415000</v>
      </c>
      <c r="AD23" s="1408">
        <v>5975500</v>
      </c>
      <c r="AE23" s="1408">
        <v>48323500</v>
      </c>
      <c r="AF23" s="1408">
        <v>11789500</v>
      </c>
      <c r="AG23" s="1408">
        <v>19057000</v>
      </c>
      <c r="AH23" s="1408">
        <v>46995500</v>
      </c>
      <c r="AI23" s="1408">
        <v>99339000</v>
      </c>
      <c r="AJ23" s="1408">
        <v>9718500</v>
      </c>
      <c r="AK23" s="1204">
        <f t="shared" si="4"/>
        <v>360451000</v>
      </c>
      <c r="AL23" s="1202"/>
      <c r="AM23" s="391">
        <f t="shared" si="5"/>
        <v>0</v>
      </c>
      <c r="AO23" s="391">
        <f t="shared" si="6"/>
        <v>0</v>
      </c>
      <c r="AQ23" s="1200">
        <f t="shared" si="8"/>
        <v>530201344.50443339</v>
      </c>
      <c r="AR23" s="1209">
        <f t="shared" si="9"/>
        <v>1.4709387531299218</v>
      </c>
    </row>
    <row r="24" spans="2:44" s="1040" customFormat="1" ht="15.75">
      <c r="B24" s="392">
        <v>19</v>
      </c>
      <c r="C24" s="1041"/>
      <c r="D24" s="1053">
        <v>6272002101</v>
      </c>
      <c r="E24" s="1054" t="s">
        <v>717</v>
      </c>
      <c r="F24" s="394" t="s">
        <v>714</v>
      </c>
      <c r="G24" s="1043" t="s">
        <v>717</v>
      </c>
      <c r="H24" s="1042"/>
      <c r="I24" s="1044"/>
      <c r="J24" s="859"/>
      <c r="K24" s="1365">
        <f>K46+K68</f>
        <v>10025500</v>
      </c>
      <c r="L24" s="1365">
        <f t="shared" si="16"/>
        <v>7116500</v>
      </c>
      <c r="M24" s="1365">
        <f t="shared" si="16"/>
        <v>7001500</v>
      </c>
      <c r="N24" s="1365">
        <f t="shared" si="16"/>
        <v>8541500</v>
      </c>
      <c r="O24" s="1365">
        <f t="shared" si="16"/>
        <v>7241500</v>
      </c>
      <c r="P24" s="1365">
        <f t="shared" si="16"/>
        <v>6899833</v>
      </c>
      <c r="Q24" s="1365">
        <f t="shared" si="16"/>
        <v>6276500</v>
      </c>
      <c r="R24" s="1365">
        <f t="shared" si="16"/>
        <v>6391500</v>
      </c>
      <c r="S24" s="1365">
        <f t="shared" si="16"/>
        <v>6126500</v>
      </c>
      <c r="T24" s="1365">
        <f t="shared" si="16"/>
        <v>7666500</v>
      </c>
      <c r="U24" s="1365">
        <f t="shared" si="16"/>
        <v>6126500</v>
      </c>
      <c r="V24" s="1365">
        <f t="shared" si="16"/>
        <v>6241500</v>
      </c>
      <c r="W24" s="1204">
        <f>SUM(K24:V24)</f>
        <v>85655333</v>
      </c>
      <c r="X24" s="1207"/>
      <c r="Y24" s="1415">
        <v>7475000</v>
      </c>
      <c r="Z24" s="1415">
        <v>6271152</v>
      </c>
      <c r="AA24" s="1415">
        <v>20230360</v>
      </c>
      <c r="AB24" s="1415">
        <v>12901540</v>
      </c>
      <c r="AC24" s="1415">
        <v>8793026</v>
      </c>
      <c r="AD24" s="1415">
        <v>3158330</v>
      </c>
      <c r="AE24" s="1415">
        <v>15441114</v>
      </c>
      <c r="AF24" s="1415">
        <v>18265547</v>
      </c>
      <c r="AG24" s="1415">
        <v>9845887</v>
      </c>
      <c r="AH24" s="1412">
        <v>9492467</v>
      </c>
      <c r="AI24" s="1412">
        <v>8238906</v>
      </c>
      <c r="AJ24" s="1412">
        <v>3733630</v>
      </c>
      <c r="AK24" s="1206">
        <f t="shared" si="4"/>
        <v>123846959</v>
      </c>
      <c r="AL24" s="1207"/>
      <c r="AM24" s="391">
        <f t="shared" si="5"/>
        <v>1871993</v>
      </c>
      <c r="AN24" s="11"/>
      <c r="AO24" s="391">
        <f t="shared" si="6"/>
        <v>0</v>
      </c>
      <c r="AQ24" s="1210"/>
      <c r="AR24" s="1211"/>
    </row>
    <row r="25" spans="2:44" ht="28.5">
      <c r="B25" s="1238">
        <v>20</v>
      </c>
      <c r="C25" s="392"/>
      <c r="D25" s="393">
        <v>6272003502</v>
      </c>
      <c r="E25" s="1264" t="s">
        <v>718</v>
      </c>
      <c r="F25" s="394" t="s">
        <v>719</v>
      </c>
      <c r="G25" s="394" t="s">
        <v>720</v>
      </c>
      <c r="H25" s="393" t="s">
        <v>454</v>
      </c>
      <c r="I25" s="430" t="s">
        <v>712</v>
      </c>
      <c r="J25" s="396"/>
      <c r="K25" s="1365">
        <f t="shared" ref="K25:V25" si="17">K47+K69</f>
        <v>33298363.636363637</v>
      </c>
      <c r="L25" s="1365">
        <f t="shared" si="17"/>
        <v>25898727.272727273</v>
      </c>
      <c r="M25" s="1365">
        <f t="shared" si="17"/>
        <v>36998181.81818182</v>
      </c>
      <c r="N25" s="1365">
        <f t="shared" si="17"/>
        <v>46218068.181818187</v>
      </c>
      <c r="O25" s="1365">
        <f t="shared" si="17"/>
        <v>46218068.181818187</v>
      </c>
      <c r="P25" s="1365">
        <f t="shared" si="17"/>
        <v>46218068.181818187</v>
      </c>
      <c r="Q25" s="1365">
        <f t="shared" si="17"/>
        <v>46218068.181818187</v>
      </c>
      <c r="R25" s="1365">
        <f t="shared" si="17"/>
        <v>46218068.181818187</v>
      </c>
      <c r="S25" s="1365">
        <f t="shared" si="17"/>
        <v>46218068.181818187</v>
      </c>
      <c r="T25" s="1365">
        <f t="shared" si="17"/>
        <v>48066790.909090906</v>
      </c>
      <c r="U25" s="1365">
        <f t="shared" si="17"/>
        <v>48066790.909090906</v>
      </c>
      <c r="V25" s="1365">
        <f t="shared" si="17"/>
        <v>48066790.909090906</v>
      </c>
      <c r="W25" s="1204">
        <f>SUM(K25:V25)</f>
        <v>517704054.5454545</v>
      </c>
      <c r="X25" s="1202"/>
      <c r="Y25" s="1408">
        <v>12972174</v>
      </c>
      <c r="Z25" s="1408">
        <v>17563791</v>
      </c>
      <c r="AA25" s="1408">
        <v>25635113</v>
      </c>
      <c r="AB25" s="1408">
        <v>22914757</v>
      </c>
      <c r="AC25" s="1408">
        <v>25886763</v>
      </c>
      <c r="AD25" s="1408">
        <v>34583522</v>
      </c>
      <c r="AE25" s="1408">
        <v>34295225</v>
      </c>
      <c r="AF25" s="1408">
        <v>30719351</v>
      </c>
      <c r="AG25" s="1408">
        <v>29161067</v>
      </c>
      <c r="AH25" s="1412">
        <v>25887394</v>
      </c>
      <c r="AI25" s="1412">
        <v>18946209</v>
      </c>
      <c r="AJ25" s="1412">
        <v>24388106</v>
      </c>
      <c r="AK25" s="1204">
        <f t="shared" si="4"/>
        <v>302953472</v>
      </c>
      <c r="AL25" s="1202"/>
      <c r="AM25" s="391">
        <f t="shared" si="5"/>
        <v>202188559</v>
      </c>
      <c r="AO25" s="391">
        <f t="shared" si="6"/>
        <v>0</v>
      </c>
      <c r="AQ25" s="1200">
        <f t="shared" si="8"/>
        <v>214750582.5454545</v>
      </c>
      <c r="AR25" s="1209">
        <f t="shared" si="9"/>
        <v>0.70885664761569234</v>
      </c>
    </row>
    <row r="26" spans="2:44" ht="15.75" outlineLevel="1">
      <c r="B26" s="1244"/>
      <c r="C26" s="397"/>
      <c r="D26" s="398"/>
      <c r="E26" s="1246"/>
      <c r="F26" s="399"/>
      <c r="G26" s="399"/>
      <c r="H26" s="398"/>
      <c r="I26" s="431"/>
      <c r="J26" s="401"/>
      <c r="K26" s="1212"/>
      <c r="L26" s="1212"/>
      <c r="M26" s="1212"/>
      <c r="N26" s="1212"/>
      <c r="O26" s="1212"/>
      <c r="P26" s="1212"/>
      <c r="Q26" s="1212"/>
      <c r="R26" s="1212"/>
      <c r="S26" s="1212"/>
      <c r="T26" s="1212"/>
      <c r="U26" s="1212"/>
      <c r="V26" s="1212"/>
      <c r="W26" s="1213"/>
      <c r="X26" s="1202"/>
      <c r="Y26" s="1410"/>
      <c r="Z26" s="1410"/>
      <c r="AA26" s="1410"/>
      <c r="AB26" s="1410"/>
      <c r="AC26" s="1410"/>
      <c r="AD26" s="1410"/>
      <c r="AE26" s="1410"/>
      <c r="AF26" s="1410"/>
      <c r="AG26" s="1410"/>
      <c r="AH26" s="1410"/>
      <c r="AI26" s="1410"/>
      <c r="AJ26" s="1410"/>
      <c r="AK26" s="1213"/>
      <c r="AL26" s="1202"/>
      <c r="AM26" s="418"/>
      <c r="AO26" s="418"/>
      <c r="AQ26" s="1200">
        <f t="shared" si="8"/>
        <v>0</v>
      </c>
      <c r="AR26" s="1209">
        <f t="shared" si="9"/>
        <v>0</v>
      </c>
    </row>
    <row r="27" spans="2:44" s="12" customFormat="1" ht="23.45" customHeight="1">
      <c r="B27" s="1245" t="s">
        <v>164</v>
      </c>
      <c r="C27" s="279"/>
      <c r="D27" s="282"/>
      <c r="E27" s="1247" t="s">
        <v>721</v>
      </c>
      <c r="F27" s="284"/>
      <c r="G27" s="283"/>
      <c r="H27" s="283"/>
      <c r="I27" s="432"/>
      <c r="J27" s="386">
        <f>SUM(J28:J48)</f>
        <v>0</v>
      </c>
      <c r="K27" s="1214">
        <f>SUM(K28:K48)</f>
        <v>820026559.25645065</v>
      </c>
      <c r="L27" s="1214">
        <f t="shared" ref="L27:W27" si="18">SUM(L28:L48)</f>
        <v>596043067.91469085</v>
      </c>
      <c r="M27" s="1214">
        <f t="shared" si="18"/>
        <v>941090832.21579206</v>
      </c>
      <c r="N27" s="1214">
        <f t="shared" si="18"/>
        <v>989960603.06877232</v>
      </c>
      <c r="O27" s="1214">
        <f t="shared" si="18"/>
        <v>1009320973.282059</v>
      </c>
      <c r="P27" s="1214">
        <f t="shared" si="18"/>
        <v>1006008936.0687723</v>
      </c>
      <c r="Q27" s="1214">
        <f t="shared" si="18"/>
        <v>1034303823.1841569</v>
      </c>
      <c r="R27" s="1214">
        <f t="shared" si="18"/>
        <v>1034268823.1841569</v>
      </c>
      <c r="S27" s="1214">
        <f t="shared" si="18"/>
        <v>967117940.11772346</v>
      </c>
      <c r="T27" s="1214">
        <f t="shared" si="18"/>
        <v>1054371124.6326756</v>
      </c>
      <c r="U27" s="1214">
        <f t="shared" si="18"/>
        <v>1045843018.4019065</v>
      </c>
      <c r="V27" s="1214">
        <f t="shared" si="18"/>
        <v>1039692071.5172909</v>
      </c>
      <c r="W27" s="1214">
        <f t="shared" si="18"/>
        <v>11538047772.844446</v>
      </c>
      <c r="X27" s="1199"/>
      <c r="Y27" s="1405">
        <v>520082853</v>
      </c>
      <c r="Z27" s="1405">
        <v>432488232</v>
      </c>
      <c r="AA27" s="1405">
        <v>688277891</v>
      </c>
      <c r="AB27" s="1405">
        <v>752254081</v>
      </c>
      <c r="AC27" s="1405">
        <v>733076214</v>
      </c>
      <c r="AD27" s="1405">
        <v>847755681</v>
      </c>
      <c r="AE27" s="1405">
        <v>1009871187</v>
      </c>
      <c r="AF27" s="1405">
        <v>1051957919</v>
      </c>
      <c r="AG27" s="1405">
        <v>1029236313</v>
      </c>
      <c r="AH27" s="1405">
        <v>877652161.94871795</v>
      </c>
      <c r="AI27" s="1405">
        <v>687596471.94871795</v>
      </c>
      <c r="AJ27" s="1405">
        <v>721766913.94871795</v>
      </c>
      <c r="AK27" s="1214">
        <f>SUM(AK28:AK48)</f>
        <v>9352015918.8461533</v>
      </c>
      <c r="AL27" s="1199"/>
      <c r="AM27" s="195">
        <f>SUM(AM28:AM48)</f>
        <v>4319407725</v>
      </c>
      <c r="AO27" s="195">
        <f>SUM(AO28:AO48)</f>
        <v>0</v>
      </c>
      <c r="AQ27" s="1214">
        <f t="shared" ref="AQ27:AQ101" si="19">IFERROR(W27-AK27,0)</f>
        <v>2186031853.9982929</v>
      </c>
      <c r="AR27" s="1225">
        <f t="shared" ref="AR27:AR101" si="20">IFERROR((W27/AK27)-1,0)</f>
        <v>0.23374980036047721</v>
      </c>
    </row>
    <row r="28" spans="2:44" ht="15.75" outlineLevel="1">
      <c r="B28" s="1237">
        <v>1</v>
      </c>
      <c r="C28" s="387"/>
      <c r="D28" s="388">
        <v>6220002601</v>
      </c>
      <c r="E28" s="1241" t="s">
        <v>504</v>
      </c>
      <c r="F28" s="389" t="s">
        <v>489</v>
      </c>
      <c r="G28" s="389" t="s">
        <v>504</v>
      </c>
      <c r="H28" s="388" t="s">
        <v>359</v>
      </c>
      <c r="I28" s="429" t="s">
        <v>704</v>
      </c>
      <c r="J28" s="391"/>
      <c r="K28" s="1200">
        <f>LUONG!F176</f>
        <v>415740818.81818181</v>
      </c>
      <c r="L28" s="1200">
        <f>LUONG!G176</f>
        <v>271570850.72727275</v>
      </c>
      <c r="M28" s="1200">
        <f>LUONG!H176</f>
        <v>510320755</v>
      </c>
      <c r="N28" s="1200">
        <f>LUONG!I176</f>
        <v>488850850.72727275</v>
      </c>
      <c r="O28" s="1200">
        <f>LUONG!J176</f>
        <v>513990786.90909088</v>
      </c>
      <c r="P28" s="1200">
        <f>LUONG!K176</f>
        <v>505090850.72727275</v>
      </c>
      <c r="Q28" s="1200">
        <f>LUONG!L176</f>
        <v>533900818.81818181</v>
      </c>
      <c r="R28" s="1200">
        <f>LUONG!M176</f>
        <v>533900818.81818181</v>
      </c>
      <c r="S28" s="1200">
        <f>LUONG!N176</f>
        <v>472610850.72727275</v>
      </c>
      <c r="T28" s="1200">
        <f>LUONG!O176</f>
        <v>575590786.90909088</v>
      </c>
      <c r="U28" s="1200">
        <f>LUONG!P176</f>
        <v>565010850.72727275</v>
      </c>
      <c r="V28" s="1200">
        <f>LUONG!Q176</f>
        <v>561340818.81818175</v>
      </c>
      <c r="W28" s="1201">
        <f>LUONG!R176</f>
        <v>5947919857.7272739</v>
      </c>
      <c r="X28" s="1202"/>
      <c r="Y28" s="1408">
        <v>323444051</v>
      </c>
      <c r="Z28" s="1408">
        <v>205758869</v>
      </c>
      <c r="AA28" s="1408">
        <v>417453852</v>
      </c>
      <c r="AB28" s="1408">
        <v>479670463</v>
      </c>
      <c r="AC28" s="1408">
        <v>424999777</v>
      </c>
      <c r="AD28" s="1408">
        <v>533855666</v>
      </c>
      <c r="AE28" s="1408">
        <v>564627094</v>
      </c>
      <c r="AF28" s="1408">
        <v>622409337</v>
      </c>
      <c r="AG28" s="1408">
        <v>596353633</v>
      </c>
      <c r="AH28" s="1408">
        <v>448331371</v>
      </c>
      <c r="AI28" s="1408">
        <v>275540339</v>
      </c>
      <c r="AJ28" s="1408">
        <v>361480094</v>
      </c>
      <c r="AK28" s="1204">
        <f t="shared" ref="AK28:AK70" si="21">SUM(Y28:AJ28)</f>
        <v>5253924546</v>
      </c>
      <c r="AL28" s="1202"/>
      <c r="AM28" s="416">
        <v>3333965498</v>
      </c>
      <c r="AO28" s="416"/>
      <c r="AQ28" s="1200">
        <f t="shared" si="19"/>
        <v>693995311.72727394</v>
      </c>
      <c r="AR28" s="1209">
        <f t="shared" si="20"/>
        <v>0.13209084098012736</v>
      </c>
    </row>
    <row r="29" spans="2:44" ht="15.75" outlineLevel="1">
      <c r="B29" s="1238">
        <v>2</v>
      </c>
      <c r="C29" s="392"/>
      <c r="D29" s="1042">
        <v>6220002602</v>
      </c>
      <c r="E29" s="1243" t="s">
        <v>505</v>
      </c>
      <c r="F29" s="1043" t="s">
        <v>489</v>
      </c>
      <c r="G29" s="1043" t="s">
        <v>505</v>
      </c>
      <c r="H29" s="1042" t="s">
        <v>359</v>
      </c>
      <c r="I29" s="1044" t="s">
        <v>704</v>
      </c>
      <c r="J29" s="859"/>
      <c r="K29" s="1205">
        <f>LUONG!F177</f>
        <v>7554149.9090909092</v>
      </c>
      <c r="L29" s="1205">
        <f>LUONG!G177</f>
        <v>7554149.9090909092</v>
      </c>
      <c r="M29" s="1205">
        <f>LUONG!H177</f>
        <v>7554149.9090909092</v>
      </c>
      <c r="N29" s="1205">
        <f>LUONG!I177</f>
        <v>7554149.9090909092</v>
      </c>
      <c r="O29" s="1205">
        <f>LUONG!J177</f>
        <v>7554149.9090909092</v>
      </c>
      <c r="P29" s="1205">
        <f>LUONG!K177</f>
        <v>7554149.9090909092</v>
      </c>
      <c r="Q29" s="1205">
        <f>LUONG!L177</f>
        <v>7554149.9090909092</v>
      </c>
      <c r="R29" s="1205">
        <f>LUONG!M177</f>
        <v>7554149.9090909092</v>
      </c>
      <c r="S29" s="1205">
        <f>LUONG!N177</f>
        <v>7554149.9090909092</v>
      </c>
      <c r="T29" s="1205">
        <f>LUONG!O177</f>
        <v>7554149.9090909092</v>
      </c>
      <c r="U29" s="1205">
        <f>LUONG!P177</f>
        <v>7554149.9090909092</v>
      </c>
      <c r="V29" s="1205">
        <f>LUONG!Q177</f>
        <v>7554149.9090909092</v>
      </c>
      <c r="W29" s="1206">
        <f>LUONG!R177</f>
        <v>90649798.909090891</v>
      </c>
      <c r="X29" s="1202"/>
      <c r="Y29" s="1408">
        <v>14193000</v>
      </c>
      <c r="Z29" s="1408">
        <v>13788500</v>
      </c>
      <c r="AA29" s="1408">
        <v>13826500</v>
      </c>
      <c r="AB29" s="1408">
        <v>12610750</v>
      </c>
      <c r="AC29" s="1408">
        <v>12227750</v>
      </c>
      <c r="AD29" s="1408">
        <v>11132584</v>
      </c>
      <c r="AE29" s="1408">
        <v>11132583</v>
      </c>
      <c r="AF29" s="1408">
        <v>10644750</v>
      </c>
      <c r="AG29" s="1408">
        <v>10686417</v>
      </c>
      <c r="AH29" s="1408">
        <v>10657083</v>
      </c>
      <c r="AI29" s="1408">
        <v>10115417</v>
      </c>
      <c r="AJ29" s="1408">
        <v>-15009001</v>
      </c>
      <c r="AK29" s="1204">
        <f t="shared" si="21"/>
        <v>116006333</v>
      </c>
      <c r="AL29" s="1202"/>
      <c r="AM29" s="417">
        <v>141271834</v>
      </c>
      <c r="AO29" s="417"/>
      <c r="AQ29" s="1203">
        <f t="shared" si="19"/>
        <v>-25356534.090909109</v>
      </c>
      <c r="AR29" s="1226">
        <f t="shared" si="20"/>
        <v>-0.21857887785237651</v>
      </c>
    </row>
    <row r="30" spans="2:44" ht="15.75" outlineLevel="1">
      <c r="B30" s="1238">
        <v>3</v>
      </c>
      <c r="C30" s="392"/>
      <c r="D30" s="1042">
        <v>6220002802</v>
      </c>
      <c r="E30" s="1243" t="s">
        <v>506</v>
      </c>
      <c r="F30" s="1043" t="s">
        <v>493</v>
      </c>
      <c r="G30" s="1043" t="s">
        <v>506</v>
      </c>
      <c r="H30" s="1042" t="s">
        <v>359</v>
      </c>
      <c r="I30" s="1044" t="s">
        <v>704</v>
      </c>
      <c r="J30" s="859"/>
      <c r="K30" s="1205">
        <f>LUONG!F178</f>
        <v>21840000</v>
      </c>
      <c r="L30" s="1205">
        <f>LUONG!G178</f>
        <v>19040000</v>
      </c>
      <c r="M30" s="1205">
        <f>LUONG!H178</f>
        <v>19040000</v>
      </c>
      <c r="N30" s="1205">
        <f>LUONG!I178</f>
        <v>19040000</v>
      </c>
      <c r="O30" s="1205">
        <f>LUONG!J178</f>
        <v>24640000</v>
      </c>
      <c r="P30" s="1205">
        <f>LUONG!K178</f>
        <v>19040000</v>
      </c>
      <c r="Q30" s="1205">
        <f>LUONG!L178</f>
        <v>19040000</v>
      </c>
      <c r="R30" s="1205">
        <f>LUONG!M178</f>
        <v>19040000</v>
      </c>
      <c r="S30" s="1205">
        <f>LUONG!N178</f>
        <v>21840000</v>
      </c>
      <c r="T30" s="1205">
        <f>LUONG!O178</f>
        <v>19040000</v>
      </c>
      <c r="U30" s="1205">
        <f>LUONG!P178</f>
        <v>19040000</v>
      </c>
      <c r="V30" s="1205">
        <f>LUONG!Q178</f>
        <v>19040000</v>
      </c>
      <c r="W30" s="1206">
        <f>LUONG!R178</f>
        <v>239680000</v>
      </c>
      <c r="X30" s="1202"/>
      <c r="Y30" s="1408">
        <v>0</v>
      </c>
      <c r="Z30" s="1408">
        <v>0</v>
      </c>
      <c r="AA30" s="1408">
        <v>0</v>
      </c>
      <c r="AB30" s="1408">
        <v>0</v>
      </c>
      <c r="AC30" s="1408">
        <v>0</v>
      </c>
      <c r="AD30" s="1408">
        <v>0</v>
      </c>
      <c r="AE30" s="1408">
        <v>0</v>
      </c>
      <c r="AF30" s="1408">
        <v>0</v>
      </c>
      <c r="AG30" s="1408">
        <v>0</v>
      </c>
      <c r="AH30" s="1408"/>
      <c r="AI30" s="1408"/>
      <c r="AJ30" s="1408"/>
      <c r="AK30" s="1204">
        <f t="shared" si="21"/>
        <v>0</v>
      </c>
      <c r="AL30" s="1202"/>
      <c r="AM30" s="417"/>
      <c r="AO30" s="417"/>
      <c r="AQ30" s="1203">
        <f t="shared" si="19"/>
        <v>239680000</v>
      </c>
      <c r="AR30" s="1226">
        <f t="shared" si="20"/>
        <v>0</v>
      </c>
    </row>
    <row r="31" spans="2:44" ht="15.75" outlineLevel="1">
      <c r="B31" s="1238">
        <v>4</v>
      </c>
      <c r="C31" s="392"/>
      <c r="D31" s="1042">
        <v>6220002806</v>
      </c>
      <c r="E31" s="1243" t="s">
        <v>507</v>
      </c>
      <c r="F31" s="1043" t="s">
        <v>489</v>
      </c>
      <c r="G31" s="1043" t="s">
        <v>507</v>
      </c>
      <c r="H31" s="1042" t="s">
        <v>359</v>
      </c>
      <c r="I31" s="1044" t="s">
        <v>704</v>
      </c>
      <c r="J31" s="859"/>
      <c r="K31" s="1205">
        <f>LUONG!F179</f>
        <v>874693.90909090906</v>
      </c>
      <c r="L31" s="1205">
        <f>LUONG!G179</f>
        <v>874693.90909090906</v>
      </c>
      <c r="M31" s="1205">
        <f>LUONG!H179</f>
        <v>874693.90909090906</v>
      </c>
      <c r="N31" s="1205">
        <f>LUONG!I179</f>
        <v>874693.90909090906</v>
      </c>
      <c r="O31" s="1205">
        <f>LUONG!J179</f>
        <v>874693.90909090906</v>
      </c>
      <c r="P31" s="1205">
        <f>LUONG!K179</f>
        <v>874693.90909090906</v>
      </c>
      <c r="Q31" s="1205">
        <f>LUONG!L179</f>
        <v>874693.90909090906</v>
      </c>
      <c r="R31" s="1205">
        <f>LUONG!M179</f>
        <v>874693.90909090906</v>
      </c>
      <c r="S31" s="1205">
        <f>LUONG!N179</f>
        <v>874693.90909090906</v>
      </c>
      <c r="T31" s="1205">
        <f>LUONG!O179</f>
        <v>874693.90909090906</v>
      </c>
      <c r="U31" s="1205">
        <f>LUONG!P179</f>
        <v>874693.90909090906</v>
      </c>
      <c r="V31" s="1205">
        <f>LUONG!Q179</f>
        <v>874693.90909090906</v>
      </c>
      <c r="W31" s="1206">
        <f>LUONG!R179</f>
        <v>10496326.909090906</v>
      </c>
      <c r="X31" s="1202"/>
      <c r="Y31" s="1408">
        <v>9614609</v>
      </c>
      <c r="Z31" s="1408">
        <v>2343935</v>
      </c>
      <c r="AA31" s="1408">
        <v>2350395</v>
      </c>
      <c r="AB31" s="1408">
        <v>2143727</v>
      </c>
      <c r="AC31" s="1408">
        <v>2078620</v>
      </c>
      <c r="AD31" s="1408">
        <v>1892450</v>
      </c>
      <c r="AE31" s="1408">
        <v>1892450</v>
      </c>
      <c r="AF31" s="1408">
        <v>1809522</v>
      </c>
      <c r="AG31" s="1408">
        <v>1816605</v>
      </c>
      <c r="AH31" s="1408">
        <v>1811619</v>
      </c>
      <c r="AI31" s="1408">
        <v>1719540</v>
      </c>
      <c r="AJ31" s="1408">
        <v>1719540</v>
      </c>
      <c r="AK31" s="1204">
        <f t="shared" si="21"/>
        <v>31193012</v>
      </c>
      <c r="AL31" s="1202"/>
      <c r="AM31" s="417">
        <v>20540398</v>
      </c>
      <c r="AO31" s="417"/>
      <c r="AQ31" s="1203">
        <f t="shared" si="19"/>
        <v>-20696685.090909094</v>
      </c>
      <c r="AR31" s="1226">
        <f t="shared" si="20"/>
        <v>-0.66350389923579978</v>
      </c>
    </row>
    <row r="32" spans="2:44" ht="15.75" outlineLevel="1">
      <c r="B32" s="1238">
        <v>5</v>
      </c>
      <c r="C32" s="392"/>
      <c r="D32" s="1042">
        <v>6220007202</v>
      </c>
      <c r="E32" s="1243" t="s">
        <v>495</v>
      </c>
      <c r="F32" s="1043" t="s">
        <v>493</v>
      </c>
      <c r="G32" s="1043" t="s">
        <v>495</v>
      </c>
      <c r="H32" s="1042" t="s">
        <v>359</v>
      </c>
      <c r="I32" s="1044" t="s">
        <v>704</v>
      </c>
      <c r="J32" s="859"/>
      <c r="K32" s="1205">
        <f>LUONG!F180</f>
        <v>1215465.3636363635</v>
      </c>
      <c r="L32" s="1205">
        <f>LUONG!G180</f>
        <v>1215465.3636363635</v>
      </c>
      <c r="M32" s="1205">
        <f>LUONG!H180</f>
        <v>1215465.3636363635</v>
      </c>
      <c r="N32" s="1205">
        <f>LUONG!I180</f>
        <v>1215465.3636363635</v>
      </c>
      <c r="O32" s="1205">
        <f>LUONG!J180</f>
        <v>1215465.3636363635</v>
      </c>
      <c r="P32" s="1205">
        <f>LUONG!K180</f>
        <v>1215465.3636363635</v>
      </c>
      <c r="Q32" s="1205">
        <f>LUONG!L180</f>
        <v>1215465.3636363635</v>
      </c>
      <c r="R32" s="1205">
        <f>LUONG!M180</f>
        <v>1215465.3636363635</v>
      </c>
      <c r="S32" s="1205">
        <f>LUONG!N180</f>
        <v>1215465.3636363635</v>
      </c>
      <c r="T32" s="1205">
        <f>LUONG!O180</f>
        <v>1215465.3636363635</v>
      </c>
      <c r="U32" s="1205">
        <f>LUONG!P180</f>
        <v>1215465.3636363635</v>
      </c>
      <c r="V32" s="1205">
        <f>LUONG!Q180</f>
        <v>1215465.3636363635</v>
      </c>
      <c r="W32" s="1206">
        <f>LUONG!R180</f>
        <v>14585584.363636361</v>
      </c>
      <c r="X32" s="1202"/>
      <c r="Y32" s="1408">
        <v>0</v>
      </c>
      <c r="Z32" s="1408">
        <v>0</v>
      </c>
      <c r="AA32" s="1408">
        <v>0</v>
      </c>
      <c r="AB32" s="1408">
        <v>0</v>
      </c>
      <c r="AC32" s="1408">
        <v>0</v>
      </c>
      <c r="AD32" s="1408">
        <v>0</v>
      </c>
      <c r="AE32" s="1408">
        <v>0</v>
      </c>
      <c r="AF32" s="1408">
        <v>0</v>
      </c>
      <c r="AG32" s="1408">
        <v>0</v>
      </c>
      <c r="AH32" s="1408"/>
      <c r="AI32" s="1408"/>
      <c r="AJ32" s="1408"/>
      <c r="AK32" s="1204">
        <f t="shared" si="21"/>
        <v>0</v>
      </c>
      <c r="AL32" s="1202"/>
      <c r="AM32" s="417"/>
      <c r="AO32" s="417"/>
      <c r="AQ32" s="1203">
        <f t="shared" si="19"/>
        <v>14585584.363636361</v>
      </c>
      <c r="AR32" s="1226">
        <f t="shared" si="20"/>
        <v>0</v>
      </c>
    </row>
    <row r="33" spans="2:44" ht="15.75" outlineLevel="1">
      <c r="B33" s="1238">
        <v>6</v>
      </c>
      <c r="C33" s="392"/>
      <c r="D33" s="1042">
        <v>6220003201</v>
      </c>
      <c r="E33" s="1243" t="s">
        <v>508</v>
      </c>
      <c r="F33" s="1043" t="s">
        <v>493</v>
      </c>
      <c r="G33" s="1043" t="s">
        <v>508</v>
      </c>
      <c r="H33" s="1042" t="s">
        <v>359</v>
      </c>
      <c r="I33" s="1044" t="s">
        <v>704</v>
      </c>
      <c r="J33" s="859"/>
      <c r="K33" s="1205">
        <f>LUONG!F181</f>
        <v>46752272.115384609</v>
      </c>
      <c r="L33" s="1205">
        <f>LUONG!G181</f>
        <v>31373999.46153846</v>
      </c>
      <c r="M33" s="1205">
        <f>LUONG!H181</f>
        <v>55126181.230769232</v>
      </c>
      <c r="N33" s="1205">
        <f>LUONG!I181</f>
        <v>54404453.884615384</v>
      </c>
      <c r="O33" s="1205">
        <f>LUONG!J181</f>
        <v>53673999.461538464</v>
      </c>
      <c r="P33" s="1205">
        <f>LUONG!K181</f>
        <v>55854453.884615384</v>
      </c>
      <c r="Q33" s="1205">
        <f>LUONG!L181</f>
        <v>58028363</v>
      </c>
      <c r="R33" s="1205">
        <f>LUONG!M181</f>
        <v>58028363</v>
      </c>
      <c r="S33" s="1205">
        <f>LUONG!N181</f>
        <v>51502272.115384609</v>
      </c>
      <c r="T33" s="1205">
        <f>LUONG!O181</f>
        <v>61352272.115384609</v>
      </c>
      <c r="U33" s="1205">
        <f>LUONG!P181</f>
        <v>61204453.884615384</v>
      </c>
      <c r="V33" s="1205">
        <f>LUONG!Q181</f>
        <v>60478363</v>
      </c>
      <c r="W33" s="1206">
        <f>LUONG!R181</f>
        <v>647779447.15384614</v>
      </c>
      <c r="X33" s="1202"/>
      <c r="Y33" s="1415">
        <v>14025000</v>
      </c>
      <c r="Z33" s="1415">
        <v>18875000</v>
      </c>
      <c r="AA33" s="1415">
        <v>37750000</v>
      </c>
      <c r="AB33" s="1415">
        <v>34450000</v>
      </c>
      <c r="AC33" s="1415">
        <v>34950000</v>
      </c>
      <c r="AD33" s="1415">
        <v>37375000</v>
      </c>
      <c r="AE33" s="1415">
        <v>38825000</v>
      </c>
      <c r="AF33" s="1415">
        <v>39200000</v>
      </c>
      <c r="AG33" s="1415">
        <v>38125000</v>
      </c>
      <c r="AH33" s="1415">
        <v>38700000</v>
      </c>
      <c r="AI33" s="1415">
        <v>22550000</v>
      </c>
      <c r="AJ33" s="1415">
        <v>25525000</v>
      </c>
      <c r="AK33" s="1206">
        <f t="shared" si="21"/>
        <v>380350000</v>
      </c>
      <c r="AL33" s="1202"/>
      <c r="AM33" s="417">
        <v>204625000</v>
      </c>
      <c r="AO33" s="417"/>
      <c r="AQ33" s="1203">
        <f t="shared" si="19"/>
        <v>267429447.15384614</v>
      </c>
      <c r="AR33" s="1226">
        <f t="shared" si="20"/>
        <v>0.70311409794622359</v>
      </c>
    </row>
    <row r="34" spans="2:44" ht="15.75" outlineLevel="1">
      <c r="B34" s="1238">
        <v>7</v>
      </c>
      <c r="C34" s="392"/>
      <c r="D34" s="1042">
        <v>6220002603</v>
      </c>
      <c r="E34" s="1243" t="s">
        <v>509</v>
      </c>
      <c r="F34" s="1043" t="s">
        <v>489</v>
      </c>
      <c r="G34" s="1043" t="s">
        <v>509</v>
      </c>
      <c r="H34" s="1042" t="s">
        <v>359</v>
      </c>
      <c r="I34" s="1044" t="s">
        <v>704</v>
      </c>
      <c r="J34" s="859"/>
      <c r="K34" s="1205">
        <f>LUONG!F182</f>
        <v>7795295.4545454551</v>
      </c>
      <c r="L34" s="1205">
        <f>LUONG!G182</f>
        <v>7795295.4545454551</v>
      </c>
      <c r="M34" s="1205">
        <f>LUONG!H182</f>
        <v>7795295.4545454551</v>
      </c>
      <c r="N34" s="1205">
        <f>LUONG!I182</f>
        <v>7795295.4545454551</v>
      </c>
      <c r="O34" s="1205">
        <f>LUONG!J182</f>
        <v>7795295.4545454551</v>
      </c>
      <c r="P34" s="1205">
        <f>LUONG!K182</f>
        <v>7795295.4545454551</v>
      </c>
      <c r="Q34" s="1205">
        <f>LUONG!L182</f>
        <v>7795295.4545454551</v>
      </c>
      <c r="R34" s="1205">
        <f>LUONG!M182</f>
        <v>7795295.4545454551</v>
      </c>
      <c r="S34" s="1205">
        <f>LUONG!N182</f>
        <v>7795295.4545454551</v>
      </c>
      <c r="T34" s="1205">
        <f>LUONG!O182</f>
        <v>7795295.4545454551</v>
      </c>
      <c r="U34" s="1205">
        <f>LUONG!P182</f>
        <v>7795295.4545454551</v>
      </c>
      <c r="V34" s="1205">
        <f>LUONG!Q182</f>
        <v>7795295.4545454551</v>
      </c>
      <c r="W34" s="1206">
        <f>LUONG!R182</f>
        <v>93543545.454545453</v>
      </c>
      <c r="X34" s="1202"/>
      <c r="Y34" s="1415">
        <v>0</v>
      </c>
      <c r="Z34" s="1415">
        <v>0</v>
      </c>
      <c r="AA34" s="1415">
        <v>0</v>
      </c>
      <c r="AB34" s="1415">
        <v>0</v>
      </c>
      <c r="AC34" s="1415">
        <v>0</v>
      </c>
      <c r="AD34" s="1415">
        <v>0</v>
      </c>
      <c r="AE34" s="1415">
        <v>0</v>
      </c>
      <c r="AF34" s="1415">
        <v>0</v>
      </c>
      <c r="AG34" s="1415">
        <v>0</v>
      </c>
      <c r="AH34" s="1415">
        <v>0</v>
      </c>
      <c r="AI34" s="1415">
        <v>0</v>
      </c>
      <c r="AJ34" s="1415">
        <v>0</v>
      </c>
      <c r="AK34" s="1206">
        <f t="shared" si="21"/>
        <v>0</v>
      </c>
      <c r="AL34" s="1202"/>
      <c r="AM34" s="417"/>
      <c r="AO34" s="417"/>
      <c r="AQ34" s="1203">
        <f t="shared" si="19"/>
        <v>93543545.454545453</v>
      </c>
      <c r="AR34" s="1226">
        <f t="shared" si="20"/>
        <v>0</v>
      </c>
    </row>
    <row r="35" spans="2:44" ht="15.75" outlineLevel="1">
      <c r="B35" s="1238">
        <v>8</v>
      </c>
      <c r="C35" s="392"/>
      <c r="D35" s="1042">
        <v>6220003401</v>
      </c>
      <c r="E35" s="1243" t="s">
        <v>510</v>
      </c>
      <c r="F35" s="1043" t="s">
        <v>493</v>
      </c>
      <c r="G35" s="1043" t="s">
        <v>510</v>
      </c>
      <c r="H35" s="1042" t="s">
        <v>359</v>
      </c>
      <c r="I35" s="1044" t="s">
        <v>704</v>
      </c>
      <c r="J35" s="859"/>
      <c r="K35" s="1205">
        <f>LUONG!F183</f>
        <v>22423892.90909091</v>
      </c>
      <c r="L35" s="1205">
        <f>LUONG!G183</f>
        <v>22423892.90909091</v>
      </c>
      <c r="M35" s="1205">
        <f>LUONG!H183</f>
        <v>22423892.90909091</v>
      </c>
      <c r="N35" s="1205">
        <f>LUONG!I183</f>
        <v>22423892.90909091</v>
      </c>
      <c r="O35" s="1205">
        <f>LUONG!J183</f>
        <v>22423892.90909091</v>
      </c>
      <c r="P35" s="1205">
        <f>LUONG!K183</f>
        <v>22423892.90909091</v>
      </c>
      <c r="Q35" s="1205">
        <f>LUONG!L183</f>
        <v>22423892.90909091</v>
      </c>
      <c r="R35" s="1205">
        <f>LUONG!M183</f>
        <v>22423892.90909091</v>
      </c>
      <c r="S35" s="1205">
        <f>LUONG!N183</f>
        <v>22423892.90909091</v>
      </c>
      <c r="T35" s="1205">
        <f>LUONG!O183</f>
        <v>22423892.90909091</v>
      </c>
      <c r="U35" s="1205">
        <f>LUONG!P183</f>
        <v>22423892.90909091</v>
      </c>
      <c r="V35" s="1205">
        <f>LUONG!Q183</f>
        <v>22423892.90909091</v>
      </c>
      <c r="W35" s="1206">
        <f>LUONG!R183</f>
        <v>269086714.90909094</v>
      </c>
      <c r="X35" s="1202"/>
      <c r="Y35" s="1415">
        <v>32665000</v>
      </c>
      <c r="Z35" s="1415">
        <v>30432500</v>
      </c>
      <c r="AA35" s="1415">
        <v>29198750</v>
      </c>
      <c r="AB35" s="1415">
        <v>25721250</v>
      </c>
      <c r="AC35" s="1415">
        <v>26907500</v>
      </c>
      <c r="AD35" s="1415">
        <v>24381250</v>
      </c>
      <c r="AE35" s="1415">
        <v>23410000</v>
      </c>
      <c r="AF35" s="1415">
        <v>23147500</v>
      </c>
      <c r="AG35" s="1415">
        <v>23265000</v>
      </c>
      <c r="AH35" s="1415">
        <v>22078750</v>
      </c>
      <c r="AI35" s="1415">
        <v>22078750</v>
      </c>
      <c r="AJ35" s="1415">
        <v>21913750</v>
      </c>
      <c r="AK35" s="1206">
        <f t="shared" si="21"/>
        <v>305200000</v>
      </c>
      <c r="AL35" s="1202"/>
      <c r="AM35" s="417">
        <v>347212500</v>
      </c>
      <c r="AO35" s="417"/>
      <c r="AQ35" s="1203">
        <f t="shared" si="19"/>
        <v>-36113285.090909064</v>
      </c>
      <c r="AR35" s="1226">
        <f t="shared" si="20"/>
        <v>-0.11832662218515422</v>
      </c>
    </row>
    <row r="36" spans="2:44" ht="15.75" outlineLevel="1">
      <c r="B36" s="1238">
        <v>9</v>
      </c>
      <c r="C36" s="392"/>
      <c r="D36" s="1042">
        <v>6220002701</v>
      </c>
      <c r="E36" s="1243" t="s">
        <v>511</v>
      </c>
      <c r="F36" s="1043" t="s">
        <v>489</v>
      </c>
      <c r="G36" s="1043" t="s">
        <v>511</v>
      </c>
      <c r="H36" s="1042" t="s">
        <v>359</v>
      </c>
      <c r="I36" s="1044" t="s">
        <v>704</v>
      </c>
      <c r="J36" s="859"/>
      <c r="K36" s="1205">
        <f>LUONG!F184</f>
        <v>47880927.81818182</v>
      </c>
      <c r="L36" s="1205">
        <f>LUONG!G184</f>
        <v>41817316.545454547</v>
      </c>
      <c r="M36" s="1205">
        <f>LUONG!H184</f>
        <v>45784035.81818182</v>
      </c>
      <c r="N36" s="1205">
        <f>LUONG!I184</f>
        <v>50485205.272727273</v>
      </c>
      <c r="O36" s="1205">
        <f>LUONG!J184</f>
        <v>41136093.727272727</v>
      </c>
      <c r="P36" s="1205">
        <f>LUONG!K184</f>
        <v>50485205.272727273</v>
      </c>
      <c r="Q36" s="1205">
        <f>LUONG!L184</f>
        <v>48615381.18181818</v>
      </c>
      <c r="R36" s="1205">
        <f>LUONG!M184</f>
        <v>48615381.18181818</v>
      </c>
      <c r="S36" s="1205">
        <f>LUONG!N184</f>
        <v>46745557.090909094</v>
      </c>
      <c r="T36" s="1205">
        <f>LUONG!O184</f>
        <v>46745557.090909094</v>
      </c>
      <c r="U36" s="1205">
        <f>LUONG!P184</f>
        <v>50485205.272727273</v>
      </c>
      <c r="V36" s="1205">
        <f>LUONG!Q184</f>
        <v>48615381.18181818</v>
      </c>
      <c r="W36" s="1206">
        <f>LUONG!R184</f>
        <v>567411247.45454538</v>
      </c>
      <c r="X36" s="1202"/>
      <c r="Y36" s="1415">
        <v>0</v>
      </c>
      <c r="Z36" s="1415">
        <v>0</v>
      </c>
      <c r="AA36" s="1415">
        <v>0</v>
      </c>
      <c r="AB36" s="1415">
        <v>0</v>
      </c>
      <c r="AC36" s="1415">
        <v>0</v>
      </c>
      <c r="AD36" s="1415">
        <v>0</v>
      </c>
      <c r="AE36" s="1415">
        <v>0</v>
      </c>
      <c r="AF36" s="1415">
        <v>0</v>
      </c>
      <c r="AG36" s="1415">
        <v>0</v>
      </c>
      <c r="AH36" s="1415">
        <v>0</v>
      </c>
      <c r="AI36" s="1415">
        <v>0</v>
      </c>
      <c r="AJ36" s="1415">
        <v>0</v>
      </c>
      <c r="AK36" s="1206">
        <f t="shared" si="21"/>
        <v>0</v>
      </c>
      <c r="AL36" s="1202"/>
      <c r="AM36" s="417"/>
      <c r="AO36" s="417"/>
      <c r="AQ36" s="1203">
        <f t="shared" si="19"/>
        <v>567411247.45454538</v>
      </c>
      <c r="AR36" s="1226">
        <f t="shared" si="20"/>
        <v>0</v>
      </c>
    </row>
    <row r="37" spans="2:44" ht="15.75" outlineLevel="2">
      <c r="B37" s="392">
        <v>10</v>
      </c>
      <c r="C37" s="392"/>
      <c r="D37" s="1042" t="s">
        <v>1314</v>
      </c>
      <c r="E37" s="1043" t="s">
        <v>1315</v>
      </c>
      <c r="F37" s="1043" t="s">
        <v>1316</v>
      </c>
      <c r="G37" s="1043" t="s">
        <v>1315</v>
      </c>
      <c r="H37" s="1042" t="s">
        <v>359</v>
      </c>
      <c r="I37" s="1044" t="s">
        <v>704</v>
      </c>
      <c r="J37" s="859"/>
      <c r="K37" s="1205"/>
      <c r="L37" s="1205"/>
      <c r="M37" s="1205"/>
      <c r="N37" s="1205"/>
      <c r="O37" s="1205"/>
      <c r="P37" s="1205"/>
      <c r="Q37" s="1205"/>
      <c r="R37" s="1205"/>
      <c r="S37" s="1205"/>
      <c r="T37" s="1205"/>
      <c r="U37" s="1205"/>
      <c r="V37" s="1205"/>
      <c r="W37" s="1206"/>
      <c r="X37" s="1202"/>
      <c r="Y37" s="1415"/>
      <c r="Z37" s="1415"/>
      <c r="AA37" s="1415"/>
      <c r="AB37" s="1415"/>
      <c r="AC37" s="1415"/>
      <c r="AD37" s="1415"/>
      <c r="AE37" s="1415"/>
      <c r="AF37" s="1415"/>
      <c r="AG37" s="1415"/>
      <c r="AH37" s="1415"/>
      <c r="AI37" s="1415"/>
      <c r="AJ37" s="1415"/>
      <c r="AK37" s="1206"/>
      <c r="AL37" s="1202"/>
      <c r="AM37" s="417"/>
      <c r="AO37" s="417"/>
      <c r="AQ37" s="1203"/>
      <c r="AR37" s="1226"/>
    </row>
    <row r="38" spans="2:44" ht="15.75" outlineLevel="1">
      <c r="B38" s="392">
        <v>11</v>
      </c>
      <c r="C38" s="392"/>
      <c r="D38" s="1042">
        <v>6220003001</v>
      </c>
      <c r="E38" s="1043" t="s">
        <v>705</v>
      </c>
      <c r="F38" s="1043" t="s">
        <v>493</v>
      </c>
      <c r="G38" s="1043" t="s">
        <v>705</v>
      </c>
      <c r="H38" s="1042" t="s">
        <v>359</v>
      </c>
      <c r="I38" s="1044" t="s">
        <v>706</v>
      </c>
      <c r="J38" s="859"/>
      <c r="K38" s="1205"/>
      <c r="L38" s="1205"/>
      <c r="M38" s="1205"/>
      <c r="N38" s="1205"/>
      <c r="O38" s="1205"/>
      <c r="P38" s="1205"/>
      <c r="Q38" s="1205"/>
      <c r="R38" s="1205"/>
      <c r="S38" s="1205"/>
      <c r="T38" s="1205"/>
      <c r="U38" s="1205"/>
      <c r="V38" s="1205"/>
      <c r="W38" s="1206">
        <f t="shared" ref="W38:W47" si="22">SUM(K38:V38)</f>
        <v>0</v>
      </c>
      <c r="X38" s="1202"/>
      <c r="Y38" s="1415">
        <v>0</v>
      </c>
      <c r="Z38" s="1415">
        <v>0</v>
      </c>
      <c r="AA38" s="1415">
        <v>0</v>
      </c>
      <c r="AB38" s="1415">
        <v>0</v>
      </c>
      <c r="AC38" s="1415">
        <v>0</v>
      </c>
      <c r="AD38" s="1415">
        <v>0</v>
      </c>
      <c r="AE38" s="1415">
        <v>0</v>
      </c>
      <c r="AF38" s="1415">
        <v>0</v>
      </c>
      <c r="AG38" s="1415">
        <v>6684891</v>
      </c>
      <c r="AH38" s="1415">
        <v>1704087</v>
      </c>
      <c r="AI38" s="1415">
        <v>842237</v>
      </c>
      <c r="AJ38" s="1415">
        <v>4915934</v>
      </c>
      <c r="AK38" s="1206">
        <f t="shared" si="21"/>
        <v>14147149</v>
      </c>
      <c r="AL38" s="1202"/>
      <c r="AM38" s="417">
        <v>21328267</v>
      </c>
      <c r="AO38" s="417"/>
      <c r="AQ38" s="1203">
        <f t="shared" si="19"/>
        <v>-14147149</v>
      </c>
      <c r="AR38" s="1226">
        <f t="shared" si="20"/>
        <v>-1</v>
      </c>
    </row>
    <row r="39" spans="2:44" s="1040" customFormat="1" ht="15.75" outlineLevel="1">
      <c r="B39" s="1238">
        <v>12</v>
      </c>
      <c r="C39" s="1041"/>
      <c r="D39" s="1042"/>
      <c r="E39" s="1243" t="s">
        <v>708</v>
      </c>
      <c r="F39" s="1043" t="s">
        <v>493</v>
      </c>
      <c r="G39" s="1043" t="s">
        <v>709</v>
      </c>
      <c r="H39" s="1042" t="s">
        <v>359</v>
      </c>
      <c r="I39" s="1044" t="s">
        <v>706</v>
      </c>
      <c r="J39" s="859"/>
      <c r="K39" s="1205">
        <v>1841666</v>
      </c>
      <c r="L39" s="1205">
        <v>1641666</v>
      </c>
      <c r="M39" s="1205">
        <v>1641666</v>
      </c>
      <c r="N39" s="1205">
        <v>1258333</v>
      </c>
      <c r="O39" s="1205">
        <v>1258333</v>
      </c>
      <c r="P39" s="1205">
        <v>1258333</v>
      </c>
      <c r="Q39" s="1205">
        <v>1062500</v>
      </c>
      <c r="R39" s="1205">
        <v>912500</v>
      </c>
      <c r="S39" s="1205">
        <v>912500</v>
      </c>
      <c r="T39" s="1205">
        <v>695833</v>
      </c>
      <c r="U39" s="1205">
        <v>695833</v>
      </c>
      <c r="V39" s="1205">
        <v>695833</v>
      </c>
      <c r="W39" s="1206">
        <f t="shared" si="22"/>
        <v>13874996</v>
      </c>
      <c r="X39" s="1207"/>
      <c r="Y39" s="1415">
        <v>0</v>
      </c>
      <c r="Z39" s="1415">
        <v>0</v>
      </c>
      <c r="AA39" s="1415">
        <v>0</v>
      </c>
      <c r="AB39" s="1415">
        <v>0</v>
      </c>
      <c r="AC39" s="1415">
        <v>0</v>
      </c>
      <c r="AD39" s="1415">
        <v>0</v>
      </c>
      <c r="AE39" s="1415">
        <v>0</v>
      </c>
      <c r="AF39" s="1415">
        <v>0</v>
      </c>
      <c r="AG39" s="1415">
        <v>0</v>
      </c>
      <c r="AH39" s="1415">
        <v>0</v>
      </c>
      <c r="AI39" s="1415">
        <v>0</v>
      </c>
      <c r="AJ39" s="1415">
        <v>0</v>
      </c>
      <c r="AK39" s="1206">
        <f>SUM(Y39:AJ39)</f>
        <v>0</v>
      </c>
      <c r="AL39" s="1207"/>
      <c r="AM39" s="1045"/>
      <c r="AO39" s="1045"/>
      <c r="AQ39" s="1210">
        <f t="shared" si="19"/>
        <v>13874996</v>
      </c>
      <c r="AR39" s="1211">
        <f t="shared" si="20"/>
        <v>0</v>
      </c>
    </row>
    <row r="40" spans="2:44" ht="15.75" outlineLevel="1">
      <c r="B40" s="1238">
        <v>13</v>
      </c>
      <c r="C40" s="392"/>
      <c r="D40" s="1042">
        <v>6275001801</v>
      </c>
      <c r="E40" s="1243" t="s">
        <v>710</v>
      </c>
      <c r="F40" s="1043" t="s">
        <v>711</v>
      </c>
      <c r="G40" s="1043" t="s">
        <v>710</v>
      </c>
      <c r="H40" s="1042" t="s">
        <v>401</v>
      </c>
      <c r="I40" s="1044" t="s">
        <v>712</v>
      </c>
      <c r="J40" s="859"/>
      <c r="K40" s="1356">
        <f>'Dinh muc'!$G$11*'3.Thanh pham'!F$78</f>
        <v>56505681.81818182</v>
      </c>
      <c r="L40" s="1356">
        <f>'Dinh muc'!$G$11*'3.Thanh pham'!G$78</f>
        <v>43948863.63636364</v>
      </c>
      <c r="M40" s="1356">
        <f>'Dinh muc'!$G$11*'3.Thanh pham'!H$78</f>
        <v>62784090.909090914</v>
      </c>
      <c r="N40" s="1356">
        <f>'Dinh muc'!$G$11*'3.Thanh pham'!I$78</f>
        <v>78390422.077922076</v>
      </c>
      <c r="O40" s="1356">
        <f>'Dinh muc'!$G$11*'3.Thanh pham'!J$78</f>
        <v>78390422.077922076</v>
      </c>
      <c r="P40" s="1356">
        <f>'Dinh muc'!$G$11*'3.Thanh pham'!K$78</f>
        <v>78390422.077922076</v>
      </c>
      <c r="Q40" s="1356">
        <f>'Dinh muc'!$G$11*'3.Thanh pham'!L$78</f>
        <v>78390422.077922076</v>
      </c>
      <c r="R40" s="1356">
        <f>'Dinh muc'!$G$11*'3.Thanh pham'!M$78</f>
        <v>78390422.077922076</v>
      </c>
      <c r="S40" s="1356">
        <f>'Dinh muc'!$G$11*'3.Thanh pham'!N$78</f>
        <v>78390422.077922076</v>
      </c>
      <c r="T40" s="1356">
        <f>'Dinh muc'!$G$11*'3.Thanh pham'!O$78</f>
        <v>81526038.961038962</v>
      </c>
      <c r="U40" s="1356">
        <f>'Dinh muc'!$G$11*'3.Thanh pham'!P$78</f>
        <v>81526038.961038962</v>
      </c>
      <c r="V40" s="1356">
        <f>'Dinh muc'!$G$11*'3.Thanh pham'!Q$78</f>
        <v>81526038.961038962</v>
      </c>
      <c r="W40" s="1206">
        <f t="shared" si="22"/>
        <v>878159285.71428573</v>
      </c>
      <c r="X40" s="1202"/>
      <c r="Y40" s="1415">
        <v>98923928</v>
      </c>
      <c r="Z40" s="1415">
        <v>67461103</v>
      </c>
      <c r="AA40" s="1415">
        <v>91144682</v>
      </c>
      <c r="AB40" s="1415">
        <v>96660795</v>
      </c>
      <c r="AC40" s="1415">
        <v>114502251</v>
      </c>
      <c r="AD40" s="1415">
        <v>100877816</v>
      </c>
      <c r="AE40" s="1415">
        <v>138627654</v>
      </c>
      <c r="AF40" s="1415">
        <v>130372904</v>
      </c>
      <c r="AG40" s="1415">
        <v>143640028</v>
      </c>
      <c r="AH40" s="1412">
        <v>133374004</v>
      </c>
      <c r="AI40" s="1412">
        <v>83616354</v>
      </c>
      <c r="AJ40" s="1412">
        <v>124151141</v>
      </c>
      <c r="AK40" s="1206">
        <f t="shared" si="21"/>
        <v>1323352660</v>
      </c>
      <c r="AL40" s="1202"/>
      <c r="AM40" s="417"/>
      <c r="AO40" s="417"/>
      <c r="AQ40" s="1203">
        <f t="shared" si="19"/>
        <v>-445193374.28571427</v>
      </c>
      <c r="AR40" s="1226">
        <f t="shared" si="20"/>
        <v>-0.33641325380772968</v>
      </c>
    </row>
    <row r="41" spans="2:44" ht="15.75" outlineLevel="1">
      <c r="B41" s="1238">
        <v>14</v>
      </c>
      <c r="C41" s="392"/>
      <c r="D41" s="1042">
        <v>6272000100</v>
      </c>
      <c r="E41" s="1243" t="s">
        <v>713</v>
      </c>
      <c r="F41" s="1043" t="s">
        <v>714</v>
      </c>
      <c r="G41" s="1043" t="s">
        <v>318</v>
      </c>
      <c r="H41" s="1042" t="s">
        <v>401</v>
      </c>
      <c r="I41" s="1044" t="s">
        <v>712</v>
      </c>
      <c r="J41" s="859"/>
      <c r="K41" s="1356">
        <f>'Dinh muc'!$G$12*'3.Thanh pham'!F$78</f>
        <v>82974137.931034476</v>
      </c>
      <c r="L41" s="1356">
        <f>'Dinh muc'!$G$12*'3.Thanh pham'!G$78</f>
        <v>64535440.61302682</v>
      </c>
      <c r="M41" s="1356">
        <f>'Dinh muc'!$G$12*'3.Thanh pham'!H$78</f>
        <v>92193486.590038314</v>
      </c>
      <c r="N41" s="1356">
        <f>'Dinh muc'!$G$12*'3.Thanh pham'!I$78</f>
        <v>115110153.25670499</v>
      </c>
      <c r="O41" s="1356">
        <f>'Dinh muc'!$G$12*'3.Thanh pham'!J$78</f>
        <v>115110153.25670499</v>
      </c>
      <c r="P41" s="1356">
        <f>'Dinh muc'!$G$12*'3.Thanh pham'!K$78</f>
        <v>115110153.25670499</v>
      </c>
      <c r="Q41" s="1356">
        <f>'Dinh muc'!$G$12*'3.Thanh pham'!L$78</f>
        <v>115110153.25670499</v>
      </c>
      <c r="R41" s="1356">
        <f>'Dinh muc'!$G$12*'3.Thanh pham'!M$78</f>
        <v>115110153.25670499</v>
      </c>
      <c r="S41" s="1356">
        <f>'Dinh muc'!$G$12*'3.Thanh pham'!N$78</f>
        <v>115110153.25670499</v>
      </c>
      <c r="T41" s="1356">
        <f>'Dinh muc'!$G$12*'3.Thanh pham'!O$78</f>
        <v>119714559.38697317</v>
      </c>
      <c r="U41" s="1356">
        <f>'Dinh muc'!$G$12*'3.Thanh pham'!P$78</f>
        <v>119714559.38697317</v>
      </c>
      <c r="V41" s="1356">
        <f>'Dinh muc'!$G$12*'3.Thanh pham'!Q$78</f>
        <v>119714559.38697317</v>
      </c>
      <c r="W41" s="1204">
        <f t="shared" si="22"/>
        <v>1289507662.8352492</v>
      </c>
      <c r="X41" s="1202"/>
      <c r="Y41" s="1415">
        <v>1216667</v>
      </c>
      <c r="Z41" s="1415">
        <v>19000000</v>
      </c>
      <c r="AA41" s="1415">
        <v>19000000</v>
      </c>
      <c r="AB41" s="1415">
        <v>19000000</v>
      </c>
      <c r="AC41" s="1415">
        <v>35666665</v>
      </c>
      <c r="AD41" s="1415">
        <v>35666667</v>
      </c>
      <c r="AE41" s="1415">
        <v>105833332</v>
      </c>
      <c r="AF41" s="1415">
        <v>113666669</v>
      </c>
      <c r="AG41" s="1418">
        <v>113666669</v>
      </c>
      <c r="AH41" s="1412">
        <v>140500002.33333334</v>
      </c>
      <c r="AI41" s="1412">
        <v>123833335.33333333</v>
      </c>
      <c r="AJ41" s="1412">
        <v>123833335.33333333</v>
      </c>
      <c r="AK41" s="1206">
        <f t="shared" si="21"/>
        <v>850883342.00000012</v>
      </c>
      <c r="AL41" s="1202"/>
      <c r="AM41" s="417"/>
      <c r="AO41" s="417"/>
      <c r="AQ41" s="1203">
        <f t="shared" si="19"/>
        <v>438624320.83524907</v>
      </c>
      <c r="AR41" s="1226">
        <f t="shared" si="20"/>
        <v>0.51549289918435015</v>
      </c>
    </row>
    <row r="42" spans="2:44" ht="15.75" outlineLevel="1">
      <c r="B42" s="1238">
        <v>15</v>
      </c>
      <c r="C42" s="392"/>
      <c r="D42" s="1042">
        <v>6272000100</v>
      </c>
      <c r="E42" s="1243" t="s">
        <v>713</v>
      </c>
      <c r="F42" s="1043" t="s">
        <v>714</v>
      </c>
      <c r="G42" s="1043" t="s">
        <v>320</v>
      </c>
      <c r="H42" s="1042" t="s">
        <v>414</v>
      </c>
      <c r="I42" s="1044" t="s">
        <v>712</v>
      </c>
      <c r="J42" s="859"/>
      <c r="K42" s="1356">
        <f>'Dinh muc'!$G$13*'3.Thanh pham'!F$78</f>
        <v>51567672.413793109</v>
      </c>
      <c r="L42" s="1356">
        <f>'Dinh muc'!$G$13*'3.Thanh pham'!G$78</f>
        <v>40108189.655172423</v>
      </c>
      <c r="M42" s="1356">
        <f>'Dinh muc'!$G$13*'3.Thanh pham'!H$78</f>
        <v>57297413.793103456</v>
      </c>
      <c r="N42" s="1356">
        <f>'Dinh muc'!$G$13*'3.Thanh pham'!I$78</f>
        <v>71539913.793103456</v>
      </c>
      <c r="O42" s="1356">
        <f>'Dinh muc'!$G$13*'3.Thanh pham'!J$78</f>
        <v>71539913.793103456</v>
      </c>
      <c r="P42" s="1356">
        <f>'Dinh muc'!$G$13*'3.Thanh pham'!K$78</f>
        <v>71539913.793103456</v>
      </c>
      <c r="Q42" s="1356">
        <f>'Dinh muc'!$G$13*'3.Thanh pham'!L$78</f>
        <v>71539913.793103456</v>
      </c>
      <c r="R42" s="1356">
        <f>'Dinh muc'!$G$13*'3.Thanh pham'!M$78</f>
        <v>71539913.793103456</v>
      </c>
      <c r="S42" s="1356">
        <f>'Dinh muc'!$G$13*'3.Thanh pham'!N$78</f>
        <v>71539913.793103456</v>
      </c>
      <c r="T42" s="1356">
        <f>'Dinh muc'!$G$13*'3.Thanh pham'!O$78/2</f>
        <v>37200755.172413796</v>
      </c>
      <c r="U42" s="1356">
        <f>'Dinh muc'!$G$13*'3.Thanh pham'!P$78/2</f>
        <v>37200755.172413796</v>
      </c>
      <c r="V42" s="1356">
        <f>'Dinh muc'!$G$13*'3.Thanh pham'!Q$78/2</f>
        <v>37200755.172413796</v>
      </c>
      <c r="W42" s="1204">
        <f t="shared" si="22"/>
        <v>689815024.13793123</v>
      </c>
      <c r="X42" s="1215" t="s">
        <v>722</v>
      </c>
      <c r="Y42" s="1415">
        <v>5553424</v>
      </c>
      <c r="Z42" s="1415">
        <v>19665382</v>
      </c>
      <c r="AA42" s="1415">
        <v>31688239</v>
      </c>
      <c r="AB42" s="1415">
        <v>34540799</v>
      </c>
      <c r="AC42" s="1415">
        <v>47063862</v>
      </c>
      <c r="AD42" s="1415">
        <v>64832396</v>
      </c>
      <c r="AE42" s="1415">
        <v>55866735</v>
      </c>
      <c r="AF42" s="1415">
        <v>61722339</v>
      </c>
      <c r="AG42" s="1415">
        <v>55991116</v>
      </c>
      <c r="AH42" s="1415">
        <v>45115384.615384616</v>
      </c>
      <c r="AI42" s="1415">
        <v>45115384.615384616</v>
      </c>
      <c r="AJ42" s="1415">
        <v>45115384.615384616</v>
      </c>
      <c r="AK42" s="1206">
        <f t="shared" ref="AK42:AK47" si="23">SUM(Y42:AJ42)</f>
        <v>512270445.84615391</v>
      </c>
      <c r="AL42" s="1202"/>
      <c r="AM42" s="417">
        <v>207889157</v>
      </c>
      <c r="AO42" s="417"/>
      <c r="AQ42" s="1203">
        <f t="shared" si="19"/>
        <v>177544578.29177731</v>
      </c>
      <c r="AR42" s="1226">
        <f t="shared" si="20"/>
        <v>0.34658368393381389</v>
      </c>
    </row>
    <row r="43" spans="2:44" ht="15.75" outlineLevel="2">
      <c r="B43" s="392">
        <v>16</v>
      </c>
      <c r="C43" s="392"/>
      <c r="D43" s="1042">
        <v>6272000100</v>
      </c>
      <c r="E43" s="1043" t="s">
        <v>713</v>
      </c>
      <c r="F43" s="1043" t="s">
        <v>714</v>
      </c>
      <c r="G43" s="1043" t="s">
        <v>321</v>
      </c>
      <c r="H43" s="1042" t="s">
        <v>414</v>
      </c>
      <c r="I43" s="1044" t="s">
        <v>712</v>
      </c>
      <c r="J43" s="859"/>
      <c r="K43" s="1205">
        <v>0</v>
      </c>
      <c r="L43" s="1205">
        <v>0</v>
      </c>
      <c r="M43" s="1205">
        <v>0</v>
      </c>
      <c r="N43" s="1205">
        <v>0</v>
      </c>
      <c r="O43" s="1205">
        <v>0</v>
      </c>
      <c r="P43" s="1205">
        <v>0</v>
      </c>
      <c r="Q43" s="1205">
        <v>0</v>
      </c>
      <c r="R43" s="1205">
        <v>0</v>
      </c>
      <c r="S43" s="1205">
        <v>0</v>
      </c>
      <c r="T43" s="1205">
        <v>0</v>
      </c>
      <c r="U43" s="1205">
        <v>0</v>
      </c>
      <c r="V43" s="1205">
        <v>0</v>
      </c>
      <c r="W43" s="1204">
        <f t="shared" si="22"/>
        <v>0</v>
      </c>
      <c r="X43" s="1202"/>
      <c r="Y43" s="1421"/>
      <c r="Z43" s="1421"/>
      <c r="AA43" s="1421"/>
      <c r="AB43" s="1421"/>
      <c r="AC43" s="1421"/>
      <c r="AD43" s="1421"/>
      <c r="AE43" s="1421"/>
      <c r="AF43" s="1421"/>
      <c r="AG43" s="1421"/>
      <c r="AH43" s="1421"/>
      <c r="AI43" s="1421"/>
      <c r="AJ43" s="1421"/>
      <c r="AK43" s="1206">
        <f t="shared" si="23"/>
        <v>0</v>
      </c>
      <c r="AL43" s="1202"/>
      <c r="AM43" s="417">
        <v>11426245</v>
      </c>
      <c r="AO43" s="417"/>
      <c r="AQ43" s="1203">
        <f t="shared" si="19"/>
        <v>0</v>
      </c>
      <c r="AR43" s="1226">
        <f t="shared" si="20"/>
        <v>0</v>
      </c>
    </row>
    <row r="44" spans="2:44" ht="15.75" outlineLevel="2">
      <c r="B44" s="392">
        <v>17</v>
      </c>
      <c r="C44" s="392"/>
      <c r="D44" s="1042">
        <v>6272000100</v>
      </c>
      <c r="E44" s="1043" t="s">
        <v>713</v>
      </c>
      <c r="F44" s="1043" t="s">
        <v>714</v>
      </c>
      <c r="G44" s="1043" t="s">
        <v>322</v>
      </c>
      <c r="H44" s="1042" t="s">
        <v>414</v>
      </c>
      <c r="I44" s="1044" t="s">
        <v>712</v>
      </c>
      <c r="J44" s="859"/>
      <c r="K44" s="1205">
        <v>0</v>
      </c>
      <c r="L44" s="1205">
        <v>0</v>
      </c>
      <c r="M44" s="1205">
        <v>0</v>
      </c>
      <c r="N44" s="1205">
        <v>0</v>
      </c>
      <c r="O44" s="1205">
        <v>0</v>
      </c>
      <c r="P44" s="1205">
        <v>0</v>
      </c>
      <c r="Q44" s="1205">
        <v>0</v>
      </c>
      <c r="R44" s="1205">
        <v>0</v>
      </c>
      <c r="S44" s="1205">
        <v>0</v>
      </c>
      <c r="T44" s="1205">
        <v>0</v>
      </c>
      <c r="U44" s="1205">
        <v>0</v>
      </c>
      <c r="V44" s="1205">
        <v>0</v>
      </c>
      <c r="W44" s="1204">
        <f t="shared" si="22"/>
        <v>0</v>
      </c>
      <c r="X44" s="1202"/>
      <c r="Y44" s="1415"/>
      <c r="Z44" s="1415"/>
      <c r="AA44" s="1415"/>
      <c r="AB44" s="1415"/>
      <c r="AC44" s="1415"/>
      <c r="AD44" s="1415"/>
      <c r="AE44" s="1415"/>
      <c r="AF44" s="1415"/>
      <c r="AG44" s="1415"/>
      <c r="AH44" s="1415"/>
      <c r="AI44" s="1415"/>
      <c r="AJ44" s="1415"/>
      <c r="AK44" s="1206">
        <f t="shared" si="23"/>
        <v>0</v>
      </c>
      <c r="AL44" s="1202"/>
      <c r="AM44" s="417">
        <v>31148826</v>
      </c>
      <c r="AO44" s="417"/>
      <c r="AQ44" s="1203">
        <f t="shared" si="19"/>
        <v>0</v>
      </c>
      <c r="AR44" s="1226">
        <f t="shared" si="20"/>
        <v>0</v>
      </c>
    </row>
    <row r="45" spans="2:44" ht="15.75" outlineLevel="1">
      <c r="B45" s="1238">
        <v>18</v>
      </c>
      <c r="C45" s="392"/>
      <c r="D45" s="1042">
        <v>6272000100</v>
      </c>
      <c r="E45" s="1243" t="s">
        <v>713</v>
      </c>
      <c r="F45" s="1043" t="s">
        <v>714</v>
      </c>
      <c r="G45" s="1043" t="s">
        <v>723</v>
      </c>
      <c r="H45" s="1042" t="s">
        <v>414</v>
      </c>
      <c r="I45" s="1044" t="s">
        <v>712</v>
      </c>
      <c r="J45" s="859"/>
      <c r="K45" s="1356">
        <f>'Dinh muc'!$G$16*'3.Thanh pham'!F$78</f>
        <v>17650862.068965517</v>
      </c>
      <c r="L45" s="1356">
        <f>'Dinh muc'!$G$16*'3.Thanh pham'!G$78</f>
        <v>13728448.27586207</v>
      </c>
      <c r="M45" s="1356">
        <f>'Dinh muc'!$G$16*'3.Thanh pham'!H$78</f>
        <v>19612068.965517242</v>
      </c>
      <c r="N45" s="1356">
        <f>'Dinh muc'!$G$16*'3.Thanh pham'!I$78</f>
        <v>24487068.965517242</v>
      </c>
      <c r="O45" s="1356">
        <f>'Dinh muc'!$G$16*'3.Thanh pham'!J$78</f>
        <v>24487068.965517242</v>
      </c>
      <c r="P45" s="1356">
        <f>'Dinh muc'!$G$16*'3.Thanh pham'!K$78</f>
        <v>24487068.965517242</v>
      </c>
      <c r="Q45" s="1356">
        <f>'Dinh muc'!$G$16*'3.Thanh pham'!L$78</f>
        <v>24487068.965517242</v>
      </c>
      <c r="R45" s="1356">
        <f>'Dinh muc'!$G$16*'3.Thanh pham'!M$78</f>
        <v>24487068.965517242</v>
      </c>
      <c r="S45" s="1356">
        <f>'Dinh muc'!$G$16*'3.Thanh pham'!N$78</f>
        <v>24487068.965517242</v>
      </c>
      <c r="T45" s="1356">
        <f>'Dinh muc'!$G$16*'3.Thanh pham'!O$78</f>
        <v>25466551.724137932</v>
      </c>
      <c r="U45" s="1356">
        <f>'Dinh muc'!$G$16*'3.Thanh pham'!P$78</f>
        <v>25466551.724137932</v>
      </c>
      <c r="V45" s="1356">
        <f>'Dinh muc'!$G$16*'3.Thanh pham'!Q$78</f>
        <v>25466551.724137932</v>
      </c>
      <c r="W45" s="1204">
        <f t="shared" si="22"/>
        <v>274313448.2758621</v>
      </c>
      <c r="X45" s="1202"/>
      <c r="Y45" s="1415"/>
      <c r="Z45" s="1415">
        <v>31328000</v>
      </c>
      <c r="AA45" s="1415">
        <v>0</v>
      </c>
      <c r="AB45" s="1420">
        <v>11640000</v>
      </c>
      <c r="AC45" s="1415">
        <v>0</v>
      </c>
      <c r="AD45" s="1415">
        <v>0</v>
      </c>
      <c r="AE45" s="1420">
        <v>19920000</v>
      </c>
      <c r="AF45" s="1415">
        <v>0</v>
      </c>
      <c r="AG45" s="1415">
        <v>0</v>
      </c>
      <c r="AH45" s="1415"/>
      <c r="AI45" s="1415">
        <v>75000000</v>
      </c>
      <c r="AJ45" s="1415">
        <v>0</v>
      </c>
      <c r="AK45" s="1206">
        <f t="shared" si="23"/>
        <v>137888000</v>
      </c>
      <c r="AL45" s="1202"/>
      <c r="AM45" s="417"/>
      <c r="AO45" s="417"/>
      <c r="AQ45" s="1203">
        <f t="shared" si="19"/>
        <v>136425448.2758621</v>
      </c>
      <c r="AR45" s="1226">
        <f t="shared" si="20"/>
        <v>0.98939319067549092</v>
      </c>
    </row>
    <row r="46" spans="2:44" s="1040" customFormat="1" ht="15.75" outlineLevel="1">
      <c r="B46" s="1238">
        <v>19</v>
      </c>
      <c r="C46" s="1041"/>
      <c r="D46" s="1042">
        <v>6272002101</v>
      </c>
      <c r="E46" s="1243" t="s">
        <v>717</v>
      </c>
      <c r="F46" s="1043" t="s">
        <v>714</v>
      </c>
      <c r="G46" s="1043" t="s">
        <v>717</v>
      </c>
      <c r="H46" s="1042"/>
      <c r="I46" s="1044"/>
      <c r="J46" s="859"/>
      <c r="K46" s="1205">
        <v>10025500</v>
      </c>
      <c r="L46" s="1205">
        <v>7116500</v>
      </c>
      <c r="M46" s="1205">
        <v>7001500</v>
      </c>
      <c r="N46" s="1205">
        <v>8541500</v>
      </c>
      <c r="O46" s="1205">
        <v>7241500</v>
      </c>
      <c r="P46" s="1205">
        <v>6899833</v>
      </c>
      <c r="Q46" s="1205">
        <v>6276500</v>
      </c>
      <c r="R46" s="1205">
        <v>6391500</v>
      </c>
      <c r="S46" s="1205">
        <v>6126500</v>
      </c>
      <c r="T46" s="1205">
        <v>7666500</v>
      </c>
      <c r="U46" s="1205">
        <v>6126500</v>
      </c>
      <c r="V46" s="1205">
        <v>6241500</v>
      </c>
      <c r="W46" s="1204">
        <f t="shared" si="22"/>
        <v>85655333</v>
      </c>
      <c r="X46" s="1207"/>
      <c r="Y46" s="1415">
        <v>7475000</v>
      </c>
      <c r="Z46" s="1415">
        <v>6271152</v>
      </c>
      <c r="AA46" s="1415">
        <v>20230360</v>
      </c>
      <c r="AB46" s="1415">
        <v>12901540</v>
      </c>
      <c r="AC46" s="1415">
        <v>8793026</v>
      </c>
      <c r="AD46" s="1415">
        <v>3158330</v>
      </c>
      <c r="AE46" s="1415">
        <v>15441114</v>
      </c>
      <c r="AF46" s="1415">
        <v>18265547</v>
      </c>
      <c r="AG46" s="1415">
        <v>9845887</v>
      </c>
      <c r="AH46" s="1412">
        <v>9492467</v>
      </c>
      <c r="AI46" s="1412">
        <v>8238906</v>
      </c>
      <c r="AJ46" s="1412">
        <v>3733630</v>
      </c>
      <c r="AK46" s="1206">
        <f t="shared" si="23"/>
        <v>123846959</v>
      </c>
      <c r="AL46" s="1207"/>
      <c r="AM46" s="1045"/>
      <c r="AO46" s="1045"/>
      <c r="AQ46" s="1203">
        <f>IFERROR(W46-AK46,0)</f>
        <v>-38191626</v>
      </c>
      <c r="AR46" s="1226">
        <f>IFERROR((W46/AK46)-1,0)</f>
        <v>-0.30837758398250215</v>
      </c>
    </row>
    <row r="47" spans="2:44" ht="28.5" outlineLevel="1">
      <c r="B47" s="1238">
        <v>20</v>
      </c>
      <c r="C47" s="392"/>
      <c r="D47" s="1042">
        <v>6272003502</v>
      </c>
      <c r="E47" s="1265" t="s">
        <v>718</v>
      </c>
      <c r="F47" s="1043" t="s">
        <v>719</v>
      </c>
      <c r="G47" s="1043" t="s">
        <v>720</v>
      </c>
      <c r="H47" s="1042" t="s">
        <v>454</v>
      </c>
      <c r="I47" s="1044" t="s">
        <v>712</v>
      </c>
      <c r="J47" s="859"/>
      <c r="K47" s="1356">
        <f>'Dinh muc'!$G$17*'3.Thanh pham'!F$78</f>
        <v>27383522.727272727</v>
      </c>
      <c r="L47" s="1356">
        <f>'Dinh muc'!$G$17*'3.Thanh pham'!G$78</f>
        <v>21298295.454545453</v>
      </c>
      <c r="M47" s="1356">
        <f>'Dinh muc'!$G$17*'3.Thanh pham'!H$78</f>
        <v>30426136.363636363</v>
      </c>
      <c r="N47" s="1356">
        <f>'Dinh muc'!$G$17*'3.Thanh pham'!I$78</f>
        <v>37989204.545454547</v>
      </c>
      <c r="O47" s="1356">
        <f>'Dinh muc'!$G$17*'3.Thanh pham'!J$78</f>
        <v>37989204.545454547</v>
      </c>
      <c r="P47" s="1356">
        <f>'Dinh muc'!$G$17*'3.Thanh pham'!K$78</f>
        <v>37989204.545454547</v>
      </c>
      <c r="Q47" s="1356">
        <f>'Dinh muc'!$G$17*'3.Thanh pham'!L$78</f>
        <v>37989204.545454547</v>
      </c>
      <c r="R47" s="1356">
        <f>'Dinh muc'!$G$17*'3.Thanh pham'!M$78</f>
        <v>37989204.545454547</v>
      </c>
      <c r="S47" s="1356">
        <f>'Dinh muc'!$G$17*'3.Thanh pham'!N$78</f>
        <v>37989204.545454547</v>
      </c>
      <c r="T47" s="1356">
        <f>'Dinh muc'!$G$17*'3.Thanh pham'!O$78</f>
        <v>39508772.727272727</v>
      </c>
      <c r="U47" s="1356">
        <f>'Dinh muc'!$G$17*'3.Thanh pham'!P$78</f>
        <v>39508772.727272727</v>
      </c>
      <c r="V47" s="1356">
        <f>'Dinh muc'!$G$17*'3.Thanh pham'!Q$78</f>
        <v>39508772.727272727</v>
      </c>
      <c r="W47" s="1204">
        <f t="shared" si="22"/>
        <v>425569500.00000012</v>
      </c>
      <c r="X47" s="1202"/>
      <c r="Y47" s="1421">
        <v>12972174</v>
      </c>
      <c r="Z47" s="1421">
        <v>17563791</v>
      </c>
      <c r="AA47" s="1421">
        <v>25635113</v>
      </c>
      <c r="AB47" s="1421">
        <v>22914757</v>
      </c>
      <c r="AC47" s="1421">
        <v>25886763</v>
      </c>
      <c r="AD47" s="1421">
        <v>34583522</v>
      </c>
      <c r="AE47" s="1421">
        <v>34295225</v>
      </c>
      <c r="AF47" s="1421">
        <v>30719351</v>
      </c>
      <c r="AG47" s="1421">
        <v>29161067</v>
      </c>
      <c r="AH47" s="1421">
        <v>25887394</v>
      </c>
      <c r="AI47" s="1421">
        <v>18946209</v>
      </c>
      <c r="AJ47" s="1421">
        <v>24388106</v>
      </c>
      <c r="AK47" s="1204">
        <f t="shared" si="23"/>
        <v>302953472</v>
      </c>
      <c r="AL47" s="1202"/>
      <c r="AM47" s="417"/>
      <c r="AO47" s="417"/>
      <c r="AQ47" s="1203">
        <f t="shared" si="19"/>
        <v>122616028.00000012</v>
      </c>
      <c r="AR47" s="1226">
        <f t="shared" si="20"/>
        <v>0.40473551001257424</v>
      </c>
    </row>
    <row r="48" spans="2:44" ht="15.75" outlineLevel="2">
      <c r="B48" s="1244"/>
      <c r="C48" s="397"/>
      <c r="D48" s="398"/>
      <c r="E48" s="1246"/>
      <c r="F48" s="399"/>
      <c r="G48" s="399"/>
      <c r="H48" s="398"/>
      <c r="I48" s="431"/>
      <c r="J48" s="401"/>
      <c r="K48" s="1212"/>
      <c r="L48" s="1212"/>
      <c r="M48" s="1212"/>
      <c r="N48" s="1212"/>
      <c r="O48" s="1212"/>
      <c r="P48" s="1212"/>
      <c r="Q48" s="1212"/>
      <c r="R48" s="1212"/>
      <c r="S48" s="1212"/>
      <c r="T48" s="1212"/>
      <c r="U48" s="1212"/>
      <c r="V48" s="1212"/>
      <c r="W48" s="1213"/>
      <c r="X48" s="1202"/>
      <c r="Y48" s="1408"/>
      <c r="Z48" s="1408"/>
      <c r="AA48" s="1408"/>
      <c r="AB48" s="1408"/>
      <c r="AC48" s="1408"/>
      <c r="AD48" s="1408"/>
      <c r="AE48" s="1408"/>
      <c r="AF48" s="1408"/>
      <c r="AG48" s="1408"/>
      <c r="AH48" s="1408"/>
      <c r="AI48" s="1408"/>
      <c r="AJ48" s="1408"/>
      <c r="AK48" s="1204"/>
      <c r="AL48" s="1202"/>
      <c r="AM48" s="418"/>
      <c r="AO48" s="418"/>
      <c r="AQ48" s="1212">
        <f t="shared" si="19"/>
        <v>0</v>
      </c>
      <c r="AR48" s="1228">
        <f t="shared" si="20"/>
        <v>0</v>
      </c>
    </row>
    <row r="49" spans="2:44" s="12" customFormat="1" ht="22.5" customHeight="1">
      <c r="B49" s="1245" t="s">
        <v>166</v>
      </c>
      <c r="C49" s="279"/>
      <c r="D49" s="282"/>
      <c r="E49" s="1247" t="s">
        <v>724</v>
      </c>
      <c r="F49" s="284"/>
      <c r="G49" s="283"/>
      <c r="H49" s="283"/>
      <c r="I49" s="432"/>
      <c r="J49" s="386">
        <f t="shared" ref="J49:W49" si="24">SUM(J50:J70)</f>
        <v>0</v>
      </c>
      <c r="K49" s="1214">
        <f t="shared" si="24"/>
        <v>531154847.38923854</v>
      </c>
      <c r="L49" s="1214">
        <f t="shared" si="24"/>
        <v>476608977.09786332</v>
      </c>
      <c r="M49" s="1214">
        <f t="shared" si="24"/>
        <v>523471792.34261829</v>
      </c>
      <c r="N49" s="1214">
        <f t="shared" si="24"/>
        <v>598371440.0813241</v>
      </c>
      <c r="O49" s="1214">
        <f t="shared" si="24"/>
        <v>615216057.35153294</v>
      </c>
      <c r="P49" s="1214">
        <f t="shared" si="24"/>
        <v>642556900.33036637</v>
      </c>
      <c r="Q49" s="1214">
        <f t="shared" si="24"/>
        <v>648131012.36455464</v>
      </c>
      <c r="R49" s="1214">
        <f t="shared" si="24"/>
        <v>655267034.6978879</v>
      </c>
      <c r="S49" s="1214">
        <f t="shared" si="24"/>
        <v>704780259.58056068</v>
      </c>
      <c r="T49" s="1214">
        <f t="shared" si="24"/>
        <v>699820129.33784783</v>
      </c>
      <c r="U49" s="1214">
        <f t="shared" si="24"/>
        <v>732361336.49169397</v>
      </c>
      <c r="V49" s="1214">
        <f t="shared" si="24"/>
        <v>731874684.3036598</v>
      </c>
      <c r="W49" s="1214">
        <f t="shared" si="24"/>
        <v>7528691970.3691502</v>
      </c>
      <c r="X49" s="1199"/>
      <c r="Y49" s="1405">
        <v>60245879</v>
      </c>
      <c r="Z49" s="1405">
        <v>68151267</v>
      </c>
      <c r="AA49" s="1405">
        <v>80535266</v>
      </c>
      <c r="AB49" s="1405">
        <v>48684981</v>
      </c>
      <c r="AC49" s="1405">
        <v>51211267</v>
      </c>
      <c r="AD49" s="1405">
        <v>62978697</v>
      </c>
      <c r="AE49" s="1405">
        <v>72209532</v>
      </c>
      <c r="AF49" s="1405">
        <v>45969072</v>
      </c>
      <c r="AG49" s="1405">
        <v>91869108</v>
      </c>
      <c r="AH49" s="1405">
        <v>109741918</v>
      </c>
      <c r="AI49" s="1405">
        <v>87085418</v>
      </c>
      <c r="AJ49" s="1405">
        <v>72464918</v>
      </c>
      <c r="AK49" s="1214">
        <f>SUM(AK50:AK70)</f>
        <v>851147323</v>
      </c>
      <c r="AL49" s="1199"/>
      <c r="AM49" s="195">
        <f>SUM(AM50:AM70)</f>
        <v>204060552</v>
      </c>
      <c r="AO49" s="195">
        <f>SUM(AO50:AO70)</f>
        <v>0</v>
      </c>
      <c r="AQ49" s="1214">
        <f t="shared" si="19"/>
        <v>6677544647.3691502</v>
      </c>
      <c r="AR49" s="1225">
        <f t="shared" si="20"/>
        <v>7.8453452967849486</v>
      </c>
    </row>
    <row r="50" spans="2:44" ht="15.75" outlineLevel="1">
      <c r="B50" s="1237">
        <v>1</v>
      </c>
      <c r="C50" s="387"/>
      <c r="D50" s="388">
        <v>6220002601</v>
      </c>
      <c r="E50" s="1241" t="s">
        <v>504</v>
      </c>
      <c r="F50" s="389" t="s">
        <v>489</v>
      </c>
      <c r="G50" s="389" t="s">
        <v>504</v>
      </c>
      <c r="H50" s="388" t="s">
        <v>359</v>
      </c>
      <c r="I50" s="429" t="s">
        <v>704</v>
      </c>
      <c r="J50" s="391"/>
      <c r="K50" s="1200">
        <f>LUONG!F188</f>
        <v>54526182.18181818</v>
      </c>
      <c r="L50" s="1200">
        <f>LUONG!G188</f>
        <v>56623343.272727273</v>
      </c>
      <c r="M50" s="1200">
        <f>LUONG!H188</f>
        <v>50331860</v>
      </c>
      <c r="N50" s="1200">
        <f>LUONG!I188</f>
        <v>56623343.272727273</v>
      </c>
      <c r="O50" s="1200">
        <f>LUONG!J188</f>
        <v>52429021.090909094</v>
      </c>
      <c r="P50" s="1200">
        <f>LUONG!K188</f>
        <v>56623343.272727273</v>
      </c>
      <c r="Q50" s="1200">
        <f>LUONG!L188</f>
        <v>54526182.18181818</v>
      </c>
      <c r="R50" s="1200">
        <f>LUONG!M188</f>
        <v>54526182.18181818</v>
      </c>
      <c r="S50" s="1200">
        <f>LUONG!N188</f>
        <v>56623343.272727273</v>
      </c>
      <c r="T50" s="1200">
        <f>LUONG!O188</f>
        <v>52429021.090909094</v>
      </c>
      <c r="U50" s="1200">
        <f>LUONG!P188</f>
        <v>56623343.272727273</v>
      </c>
      <c r="V50" s="1200">
        <f>LUONG!Q188</f>
        <v>54526182.18181818</v>
      </c>
      <c r="W50" s="1201">
        <f>LUONG!R188</f>
        <v>656411347.27272713</v>
      </c>
      <c r="X50" s="1202"/>
      <c r="Y50" s="1408"/>
      <c r="Z50" s="1408"/>
      <c r="AA50" s="1408"/>
      <c r="AB50" s="1408"/>
      <c r="AC50" s="1408"/>
      <c r="AD50" s="1408"/>
      <c r="AE50" s="1408"/>
      <c r="AF50" s="1408"/>
      <c r="AG50" s="1408"/>
      <c r="AH50" s="1408"/>
      <c r="AI50" s="1408"/>
      <c r="AJ50" s="1408"/>
      <c r="AK50" s="1204">
        <f t="shared" si="21"/>
        <v>0</v>
      </c>
      <c r="AL50" s="1202"/>
      <c r="AM50" s="416"/>
      <c r="AO50" s="416"/>
      <c r="AQ50" s="1200">
        <f t="shared" si="19"/>
        <v>656411347.27272713</v>
      </c>
      <c r="AR50" s="1209">
        <f t="shared" si="20"/>
        <v>0</v>
      </c>
    </row>
    <row r="51" spans="2:44" ht="15.75" outlineLevel="1">
      <c r="B51" s="1238">
        <v>2</v>
      </c>
      <c r="C51" s="392"/>
      <c r="D51" s="393">
        <v>6220002602</v>
      </c>
      <c r="E51" s="1242" t="s">
        <v>505</v>
      </c>
      <c r="F51" s="394" t="s">
        <v>489</v>
      </c>
      <c r="G51" s="394" t="s">
        <v>505</v>
      </c>
      <c r="H51" s="393" t="s">
        <v>359</v>
      </c>
      <c r="I51" s="430" t="s">
        <v>704</v>
      </c>
      <c r="J51" s="396"/>
      <c r="K51" s="1203">
        <f>LUONG!F189</f>
        <v>4316657.0909090908</v>
      </c>
      <c r="L51" s="1203">
        <f>LUONG!G189</f>
        <v>4316657.0909090908</v>
      </c>
      <c r="M51" s="1203">
        <f>LUONG!H189</f>
        <v>4316657.0909090908</v>
      </c>
      <c r="N51" s="1203">
        <f>LUONG!I189</f>
        <v>4316657.0909090908</v>
      </c>
      <c r="O51" s="1203">
        <f>LUONG!J189</f>
        <v>4316657.0909090908</v>
      </c>
      <c r="P51" s="1203">
        <f>LUONG!K189</f>
        <v>4316657.0909090908</v>
      </c>
      <c r="Q51" s="1203">
        <f>LUONG!L189</f>
        <v>4316657.0909090908</v>
      </c>
      <c r="R51" s="1203">
        <f>LUONG!M189</f>
        <v>4316657.0909090908</v>
      </c>
      <c r="S51" s="1203">
        <f>LUONG!N189</f>
        <v>4316657.0909090908</v>
      </c>
      <c r="T51" s="1203">
        <f>LUONG!O189</f>
        <v>4316657.0909090908</v>
      </c>
      <c r="U51" s="1203">
        <f>LUONG!P189</f>
        <v>4316657.0909090908</v>
      </c>
      <c r="V51" s="1203">
        <f>LUONG!Q189</f>
        <v>4316657.0909090908</v>
      </c>
      <c r="W51" s="1204">
        <f>LUONG!R189</f>
        <v>51799885.090909101</v>
      </c>
      <c r="X51" s="1202"/>
      <c r="Y51" s="1409"/>
      <c r="Z51" s="1409"/>
      <c r="AA51" s="1409"/>
      <c r="AB51" s="1409"/>
      <c r="AC51" s="1409"/>
      <c r="AD51" s="1409"/>
      <c r="AE51" s="1409"/>
      <c r="AF51" s="1409"/>
      <c r="AG51" s="1409"/>
      <c r="AH51" s="1409"/>
      <c r="AI51" s="1409"/>
      <c r="AJ51" s="1409"/>
      <c r="AK51" s="1204">
        <f t="shared" si="21"/>
        <v>0</v>
      </c>
      <c r="AL51" s="1202"/>
      <c r="AM51" s="417"/>
      <c r="AO51" s="417"/>
      <c r="AQ51" s="1203">
        <f t="shared" si="19"/>
        <v>51799885.090909101</v>
      </c>
      <c r="AR51" s="1226">
        <f t="shared" si="20"/>
        <v>0</v>
      </c>
    </row>
    <row r="52" spans="2:44" ht="15.75" outlineLevel="1">
      <c r="B52" s="1238">
        <v>3</v>
      </c>
      <c r="C52" s="392"/>
      <c r="D52" s="393">
        <v>6220002802</v>
      </c>
      <c r="E52" s="1242" t="s">
        <v>506</v>
      </c>
      <c r="F52" s="394" t="s">
        <v>493</v>
      </c>
      <c r="G52" s="394" t="s">
        <v>506</v>
      </c>
      <c r="H52" s="393" t="s">
        <v>359</v>
      </c>
      <c r="I52" s="430" t="s">
        <v>704</v>
      </c>
      <c r="J52" s="396"/>
      <c r="K52" s="1203">
        <f>LUONG!F190</f>
        <v>12480000</v>
      </c>
      <c r="L52" s="1203">
        <f>LUONG!G190</f>
        <v>10880000</v>
      </c>
      <c r="M52" s="1203">
        <f>LUONG!H190</f>
        <v>10880000</v>
      </c>
      <c r="N52" s="1203">
        <f>LUONG!I190</f>
        <v>10880000</v>
      </c>
      <c r="O52" s="1203">
        <f>LUONG!J190</f>
        <v>14080000</v>
      </c>
      <c r="P52" s="1203">
        <f>LUONG!K190</f>
        <v>10880000</v>
      </c>
      <c r="Q52" s="1203">
        <f>LUONG!L190</f>
        <v>10880000</v>
      </c>
      <c r="R52" s="1203">
        <f>LUONG!M190</f>
        <v>10880000</v>
      </c>
      <c r="S52" s="1203">
        <f>LUONG!N190</f>
        <v>12480000</v>
      </c>
      <c r="T52" s="1203">
        <f>LUONG!O190</f>
        <v>10880000</v>
      </c>
      <c r="U52" s="1203">
        <f>LUONG!P190</f>
        <v>10880000</v>
      </c>
      <c r="V52" s="1203">
        <f>LUONG!Q190</f>
        <v>10880000</v>
      </c>
      <c r="W52" s="1204">
        <f>LUONG!R190</f>
        <v>136960000</v>
      </c>
      <c r="X52" s="1202"/>
      <c r="Y52" s="1409"/>
      <c r="Z52" s="1409"/>
      <c r="AA52" s="1409"/>
      <c r="AB52" s="1409"/>
      <c r="AC52" s="1409"/>
      <c r="AD52" s="1409"/>
      <c r="AE52" s="1409"/>
      <c r="AF52" s="1409"/>
      <c r="AG52" s="1409"/>
      <c r="AH52" s="1409"/>
      <c r="AI52" s="1409"/>
      <c r="AJ52" s="1409"/>
      <c r="AK52" s="1204">
        <f t="shared" si="21"/>
        <v>0</v>
      </c>
      <c r="AL52" s="1202"/>
      <c r="AM52" s="417"/>
      <c r="AO52" s="417"/>
      <c r="AQ52" s="1203">
        <f t="shared" si="19"/>
        <v>136960000</v>
      </c>
      <c r="AR52" s="1226">
        <f t="shared" si="20"/>
        <v>0</v>
      </c>
    </row>
    <row r="53" spans="2:44" ht="15.75" outlineLevel="2">
      <c r="B53" s="392">
        <v>4</v>
      </c>
      <c r="C53" s="392"/>
      <c r="D53" s="393">
        <v>6220002806</v>
      </c>
      <c r="E53" s="394" t="s">
        <v>507</v>
      </c>
      <c r="F53" s="394" t="s">
        <v>489</v>
      </c>
      <c r="G53" s="394" t="s">
        <v>507</v>
      </c>
      <c r="H53" s="393" t="s">
        <v>359</v>
      </c>
      <c r="I53" s="430" t="s">
        <v>704</v>
      </c>
      <c r="J53" s="396"/>
      <c r="K53" s="1203">
        <f>LUONG!F191</f>
        <v>499825.09090909088</v>
      </c>
      <c r="L53" s="1203">
        <f>LUONG!G191</f>
        <v>499825.09090909088</v>
      </c>
      <c r="M53" s="1203">
        <f>LUONG!H191</f>
        <v>499825.09090909088</v>
      </c>
      <c r="N53" s="1203">
        <f>LUONG!I191</f>
        <v>499825.09090909088</v>
      </c>
      <c r="O53" s="1203">
        <f>LUONG!J191</f>
        <v>499825.09090909088</v>
      </c>
      <c r="P53" s="1203">
        <f>LUONG!K191</f>
        <v>499825.09090909088</v>
      </c>
      <c r="Q53" s="1203">
        <f>LUONG!L191</f>
        <v>499825.09090909088</v>
      </c>
      <c r="R53" s="1203">
        <f>LUONG!M191</f>
        <v>499825.09090909088</v>
      </c>
      <c r="S53" s="1203">
        <f>LUONG!N191</f>
        <v>499825.09090909088</v>
      </c>
      <c r="T53" s="1203">
        <f>LUONG!O191</f>
        <v>499825.09090909088</v>
      </c>
      <c r="U53" s="1203">
        <f>LUONG!P191</f>
        <v>499825.09090909088</v>
      </c>
      <c r="V53" s="1203">
        <f>LUONG!Q191</f>
        <v>499825.09090909088</v>
      </c>
      <c r="W53" s="1204">
        <f>LUONG!R191</f>
        <v>5997901.0909090908</v>
      </c>
      <c r="X53" s="1202"/>
      <c r="Y53" s="1409"/>
      <c r="Z53" s="1409"/>
      <c r="AA53" s="1409"/>
      <c r="AB53" s="1409"/>
      <c r="AC53" s="1409"/>
      <c r="AD53" s="1409"/>
      <c r="AE53" s="1409"/>
      <c r="AF53" s="1409"/>
      <c r="AG53" s="1409"/>
      <c r="AH53" s="1409"/>
      <c r="AI53" s="1409"/>
      <c r="AJ53" s="1409"/>
      <c r="AK53" s="1204">
        <f t="shared" si="21"/>
        <v>0</v>
      </c>
      <c r="AL53" s="1202"/>
      <c r="AM53" s="417"/>
      <c r="AO53" s="417"/>
      <c r="AQ53" s="1203">
        <f t="shared" si="19"/>
        <v>5997901.0909090908</v>
      </c>
      <c r="AR53" s="1226">
        <f t="shared" si="20"/>
        <v>0</v>
      </c>
    </row>
    <row r="54" spans="2:44" ht="15.75" outlineLevel="1">
      <c r="B54" s="1238">
        <v>5</v>
      </c>
      <c r="C54" s="392"/>
      <c r="D54" s="393">
        <v>6220007202</v>
      </c>
      <c r="E54" s="1242" t="s">
        <v>495</v>
      </c>
      <c r="F54" s="394" t="s">
        <v>493</v>
      </c>
      <c r="G54" s="394" t="s">
        <v>495</v>
      </c>
      <c r="H54" s="393" t="s">
        <v>359</v>
      </c>
      <c r="I54" s="430" t="s">
        <v>704</v>
      </c>
      <c r="J54" s="396"/>
      <c r="K54" s="1203">
        <f>LUONG!F192</f>
        <v>694551.63636363635</v>
      </c>
      <c r="L54" s="1203">
        <f>LUONG!G192</f>
        <v>694551.63636363635</v>
      </c>
      <c r="M54" s="1203">
        <f>LUONG!H192</f>
        <v>694551.63636363635</v>
      </c>
      <c r="N54" s="1203">
        <f>LUONG!I192</f>
        <v>694551.63636363635</v>
      </c>
      <c r="O54" s="1203">
        <f>LUONG!J192</f>
        <v>694551.63636363635</v>
      </c>
      <c r="P54" s="1203">
        <f>LUONG!K192</f>
        <v>694551.63636363635</v>
      </c>
      <c r="Q54" s="1203">
        <f>LUONG!L192</f>
        <v>694551.63636363635</v>
      </c>
      <c r="R54" s="1203">
        <f>LUONG!M192</f>
        <v>694551.63636363635</v>
      </c>
      <c r="S54" s="1203">
        <f>LUONG!N192</f>
        <v>694551.63636363635</v>
      </c>
      <c r="T54" s="1203">
        <f>LUONG!O192</f>
        <v>694551.63636363635</v>
      </c>
      <c r="U54" s="1203">
        <f>LUONG!P192</f>
        <v>694551.63636363635</v>
      </c>
      <c r="V54" s="1203">
        <f>LUONG!Q192</f>
        <v>694551.63636363635</v>
      </c>
      <c r="W54" s="1204">
        <f>LUONG!R192</f>
        <v>8334619.6363636376</v>
      </c>
      <c r="X54" s="1202"/>
      <c r="Y54" s="1409"/>
      <c r="Z54" s="1409"/>
      <c r="AA54" s="1409"/>
      <c r="AB54" s="1409"/>
      <c r="AC54" s="1409"/>
      <c r="AD54" s="1409"/>
      <c r="AE54" s="1409"/>
      <c r="AF54" s="1409"/>
      <c r="AG54" s="1409"/>
      <c r="AH54" s="1409"/>
      <c r="AI54" s="1409"/>
      <c r="AJ54" s="1409"/>
      <c r="AK54" s="1204">
        <f t="shared" si="21"/>
        <v>0</v>
      </c>
      <c r="AL54" s="1202"/>
      <c r="AM54" s="417"/>
      <c r="AO54" s="417"/>
      <c r="AQ54" s="1203">
        <f t="shared" si="19"/>
        <v>8334619.6363636376</v>
      </c>
      <c r="AR54" s="1226">
        <f t="shared" si="20"/>
        <v>0</v>
      </c>
    </row>
    <row r="55" spans="2:44" ht="15.75" outlineLevel="1">
      <c r="B55" s="1238">
        <v>6</v>
      </c>
      <c r="C55" s="392"/>
      <c r="D55" s="393">
        <v>6220003201</v>
      </c>
      <c r="E55" s="1242" t="s">
        <v>508</v>
      </c>
      <c r="F55" s="394" t="s">
        <v>493</v>
      </c>
      <c r="G55" s="394" t="s">
        <v>508</v>
      </c>
      <c r="H55" s="393" t="s">
        <v>359</v>
      </c>
      <c r="I55" s="430" t="s">
        <v>704</v>
      </c>
      <c r="J55" s="396"/>
      <c r="K55" s="1203">
        <f>LUONG!F193</f>
        <v>10372726.923076922</v>
      </c>
      <c r="L55" s="1203">
        <f>LUONG!G193</f>
        <v>9127999.692307692</v>
      </c>
      <c r="M55" s="1203">
        <f>LUONG!H193</f>
        <v>9957817.846153846</v>
      </c>
      <c r="N55" s="1203">
        <f>LUONG!I193</f>
        <v>11202545.076923076</v>
      </c>
      <c r="O55" s="1203">
        <f>LUONG!J193</f>
        <v>9127999.692307692</v>
      </c>
      <c r="P55" s="1203">
        <f>LUONG!K193</f>
        <v>11202545.076923076</v>
      </c>
      <c r="Q55" s="1203">
        <f>LUONG!L193</f>
        <v>10787636</v>
      </c>
      <c r="R55" s="1203">
        <f>LUONG!M193</f>
        <v>10787636</v>
      </c>
      <c r="S55" s="1203">
        <f>LUONG!N193</f>
        <v>10372726.923076922</v>
      </c>
      <c r="T55" s="1203">
        <f>LUONG!O193</f>
        <v>10372726.923076922</v>
      </c>
      <c r="U55" s="1203">
        <f>LUONG!P193</f>
        <v>11202545.076923076</v>
      </c>
      <c r="V55" s="1203">
        <f>LUONG!Q193</f>
        <v>10787636</v>
      </c>
      <c r="W55" s="1204">
        <f>LUONG!R193</f>
        <v>125302541.23076923</v>
      </c>
      <c r="X55" s="1202"/>
      <c r="Y55" s="1409"/>
      <c r="Z55" s="1409"/>
      <c r="AA55" s="1409"/>
      <c r="AB55" s="1409"/>
      <c r="AC55" s="1409"/>
      <c r="AD55" s="1409"/>
      <c r="AE55" s="1409"/>
      <c r="AF55" s="1409"/>
      <c r="AG55" s="1409"/>
      <c r="AH55" s="1409"/>
      <c r="AI55" s="1409"/>
      <c r="AJ55" s="1409"/>
      <c r="AK55" s="1204">
        <f t="shared" si="21"/>
        <v>0</v>
      </c>
      <c r="AL55" s="1202"/>
      <c r="AM55" s="417"/>
      <c r="AO55" s="417"/>
      <c r="AQ55" s="1203">
        <f t="shared" si="19"/>
        <v>125302541.23076923</v>
      </c>
      <c r="AR55" s="1226">
        <f t="shared" si="20"/>
        <v>0</v>
      </c>
    </row>
    <row r="56" spans="2:44" ht="15.75" outlineLevel="1">
      <c r="B56" s="1238">
        <v>7</v>
      </c>
      <c r="C56" s="392"/>
      <c r="D56" s="1042">
        <v>6220002603</v>
      </c>
      <c r="E56" s="1243" t="s">
        <v>509</v>
      </c>
      <c r="F56" s="1043" t="s">
        <v>489</v>
      </c>
      <c r="G56" s="1043" t="s">
        <v>509</v>
      </c>
      <c r="H56" s="1042" t="s">
        <v>359</v>
      </c>
      <c r="I56" s="1044" t="s">
        <v>704</v>
      </c>
      <c r="J56" s="859"/>
      <c r="K56" s="1205">
        <f>LUONG!F194</f>
        <v>4454454.5454545459</v>
      </c>
      <c r="L56" s="1205">
        <f>LUONG!G194</f>
        <v>4454454.5454545459</v>
      </c>
      <c r="M56" s="1205">
        <f>LUONG!H194</f>
        <v>4454454.5454545459</v>
      </c>
      <c r="N56" s="1205">
        <f>LUONG!I194</f>
        <v>4454454.5454545459</v>
      </c>
      <c r="O56" s="1205">
        <f>LUONG!J194</f>
        <v>4454454.5454545459</v>
      </c>
      <c r="P56" s="1205">
        <f>LUONG!K194</f>
        <v>4454454.5454545459</v>
      </c>
      <c r="Q56" s="1205">
        <f>LUONG!L194</f>
        <v>4454454.5454545459</v>
      </c>
      <c r="R56" s="1205">
        <f>LUONG!M194</f>
        <v>4454454.5454545459</v>
      </c>
      <c r="S56" s="1205">
        <f>LUONG!N194</f>
        <v>4454454.5454545459</v>
      </c>
      <c r="T56" s="1205">
        <f>LUONG!O194</f>
        <v>4454454.5454545459</v>
      </c>
      <c r="U56" s="1205">
        <f>LUONG!P194</f>
        <v>4454454.5454545459</v>
      </c>
      <c r="V56" s="1205">
        <f>LUONG!Q194</f>
        <v>4454454.5454545459</v>
      </c>
      <c r="W56" s="1204">
        <f>LUONG!R194</f>
        <v>53453454.545454554</v>
      </c>
      <c r="X56" s="1202"/>
      <c r="Y56" s="1409"/>
      <c r="Z56" s="1409"/>
      <c r="AA56" s="1409"/>
      <c r="AB56" s="1409"/>
      <c r="AC56" s="1409"/>
      <c r="AD56" s="1409"/>
      <c r="AE56" s="1409"/>
      <c r="AF56" s="1409"/>
      <c r="AG56" s="1409"/>
      <c r="AH56" s="1409"/>
      <c r="AI56" s="1409"/>
      <c r="AJ56" s="1409"/>
      <c r="AK56" s="1204">
        <f t="shared" si="21"/>
        <v>0</v>
      </c>
      <c r="AL56" s="1202"/>
      <c r="AM56" s="417"/>
      <c r="AO56" s="417"/>
      <c r="AQ56" s="1203">
        <f t="shared" si="19"/>
        <v>53453454.545454554</v>
      </c>
      <c r="AR56" s="1226">
        <f t="shared" si="20"/>
        <v>0</v>
      </c>
    </row>
    <row r="57" spans="2:44" ht="15.75" outlineLevel="1">
      <c r="B57" s="1238">
        <v>8</v>
      </c>
      <c r="C57" s="392"/>
      <c r="D57" s="1042">
        <v>6220003401</v>
      </c>
      <c r="E57" s="1243" t="s">
        <v>510</v>
      </c>
      <c r="F57" s="1043" t="s">
        <v>493</v>
      </c>
      <c r="G57" s="1043" t="s">
        <v>510</v>
      </c>
      <c r="H57" s="1042" t="s">
        <v>359</v>
      </c>
      <c r="I57" s="1044" t="s">
        <v>704</v>
      </c>
      <c r="J57" s="859"/>
      <c r="K57" s="1205">
        <f>LUONG!F195</f>
        <v>12813653.090909092</v>
      </c>
      <c r="L57" s="1205">
        <f>LUONG!G195</f>
        <v>12813653.090909092</v>
      </c>
      <c r="M57" s="1205">
        <f>LUONG!H195</f>
        <v>12813653.090909092</v>
      </c>
      <c r="N57" s="1205">
        <f>LUONG!I195</f>
        <v>12813653.090909092</v>
      </c>
      <c r="O57" s="1205">
        <f>LUONG!J195</f>
        <v>12813653.090909092</v>
      </c>
      <c r="P57" s="1205">
        <f>LUONG!K195</f>
        <v>12813653.090909092</v>
      </c>
      <c r="Q57" s="1205">
        <f>LUONG!L195</f>
        <v>12813653.090909092</v>
      </c>
      <c r="R57" s="1205">
        <f>LUONG!M195</f>
        <v>12813653.090909092</v>
      </c>
      <c r="S57" s="1205">
        <f>LUONG!N195</f>
        <v>12813653.090909092</v>
      </c>
      <c r="T57" s="1205">
        <f>LUONG!O195</f>
        <v>12813653.090909092</v>
      </c>
      <c r="U57" s="1205">
        <f>LUONG!P195</f>
        <v>12813653.090909092</v>
      </c>
      <c r="V57" s="1205">
        <f>LUONG!Q195</f>
        <v>12813653.090909092</v>
      </c>
      <c r="W57" s="1204">
        <f>LUONG!R195</f>
        <v>153763837.09090909</v>
      </c>
      <c r="X57" s="1202"/>
      <c r="Y57" s="1409"/>
      <c r="Z57" s="1409"/>
      <c r="AA57" s="1409"/>
      <c r="AB57" s="1409"/>
      <c r="AC57" s="1409"/>
      <c r="AD57" s="1409"/>
      <c r="AE57" s="1409"/>
      <c r="AF57" s="1409"/>
      <c r="AG57" s="1409"/>
      <c r="AH57" s="1409"/>
      <c r="AI57" s="1409"/>
      <c r="AJ57" s="1409"/>
      <c r="AK57" s="1204">
        <f t="shared" si="21"/>
        <v>0</v>
      </c>
      <c r="AL57" s="1202"/>
      <c r="AM57" s="417"/>
      <c r="AO57" s="417"/>
      <c r="AQ57" s="1203">
        <f t="shared" si="19"/>
        <v>153763837.09090909</v>
      </c>
      <c r="AR57" s="1226">
        <f t="shared" si="20"/>
        <v>0</v>
      </c>
    </row>
    <row r="58" spans="2:44" ht="15.75" outlineLevel="1">
      <c r="B58" s="1238">
        <v>9</v>
      </c>
      <c r="C58" s="392"/>
      <c r="D58" s="1042">
        <v>6220002701</v>
      </c>
      <c r="E58" s="1243" t="s">
        <v>511</v>
      </c>
      <c r="F58" s="1043" t="s">
        <v>489</v>
      </c>
      <c r="G58" s="1043" t="s">
        <v>511</v>
      </c>
      <c r="H58" s="1042" t="s">
        <v>359</v>
      </c>
      <c r="I58" s="1044" t="s">
        <v>704</v>
      </c>
      <c r="J58" s="859"/>
      <c r="K58" s="1205">
        <f>LUONG!F196</f>
        <v>27360530.181818184</v>
      </c>
      <c r="L58" s="1205">
        <f>LUONG!G196</f>
        <v>23895609.454545453</v>
      </c>
      <c r="M58" s="1205">
        <f>LUONG!H196</f>
        <v>26162306.181818184</v>
      </c>
      <c r="N58" s="1205">
        <f>LUONG!I196</f>
        <v>28848688.727272727</v>
      </c>
      <c r="O58" s="1205">
        <f>LUONG!J196</f>
        <v>23506339.272727273</v>
      </c>
      <c r="P58" s="1205">
        <f>LUONG!K196</f>
        <v>28848688.727272727</v>
      </c>
      <c r="Q58" s="1205">
        <f>LUONG!L196</f>
        <v>27780217.818181816</v>
      </c>
      <c r="R58" s="1205">
        <f>LUONG!M196</f>
        <v>27780217.818181816</v>
      </c>
      <c r="S58" s="1205">
        <f>LUONG!N196</f>
        <v>26711746.90909091</v>
      </c>
      <c r="T58" s="1205">
        <f>LUONG!O196</f>
        <v>26711746.90909091</v>
      </c>
      <c r="U58" s="1205">
        <f>LUONG!P196</f>
        <v>28848688.727272727</v>
      </c>
      <c r="V58" s="1205">
        <f>LUONG!Q196</f>
        <v>27780217.818181816</v>
      </c>
      <c r="W58" s="1204">
        <f>LUONG!R196</f>
        <v>324234998.54545456</v>
      </c>
      <c r="X58" s="1202"/>
      <c r="Y58" s="1409"/>
      <c r="Z58" s="1409"/>
      <c r="AA58" s="1409"/>
      <c r="AB58" s="1409"/>
      <c r="AC58" s="1409"/>
      <c r="AD58" s="1409"/>
      <c r="AE58" s="1409"/>
      <c r="AF58" s="1409"/>
      <c r="AG58" s="1409"/>
      <c r="AH58" s="1409"/>
      <c r="AI58" s="1409"/>
      <c r="AJ58" s="1409"/>
      <c r="AK58" s="1204">
        <f t="shared" si="21"/>
        <v>0</v>
      </c>
      <c r="AL58" s="1202"/>
      <c r="AM58" s="417"/>
      <c r="AO58" s="417"/>
      <c r="AQ58" s="1203">
        <f t="shared" si="19"/>
        <v>324234998.54545456</v>
      </c>
      <c r="AR58" s="1226">
        <f t="shared" si="20"/>
        <v>0</v>
      </c>
    </row>
    <row r="59" spans="2:44" ht="15.75" outlineLevel="2">
      <c r="B59" s="392">
        <v>10</v>
      </c>
      <c r="C59" s="392"/>
      <c r="D59" s="1042" t="s">
        <v>1314</v>
      </c>
      <c r="E59" s="1043" t="s">
        <v>1315</v>
      </c>
      <c r="F59" s="1043" t="s">
        <v>1316</v>
      </c>
      <c r="G59" s="1043" t="s">
        <v>1315</v>
      </c>
      <c r="H59" s="1042" t="s">
        <v>359</v>
      </c>
      <c r="I59" s="1044" t="s">
        <v>704</v>
      </c>
      <c r="J59" s="859"/>
      <c r="K59" s="1205"/>
      <c r="L59" s="1205"/>
      <c r="M59" s="1205"/>
      <c r="N59" s="1205"/>
      <c r="O59" s="1205"/>
      <c r="P59" s="1205"/>
      <c r="Q59" s="1205"/>
      <c r="R59" s="1205"/>
      <c r="S59" s="1205"/>
      <c r="T59" s="1205"/>
      <c r="U59" s="1205"/>
      <c r="V59" s="1205"/>
      <c r="W59" s="1204"/>
      <c r="X59" s="1202"/>
      <c r="Y59" s="1409"/>
      <c r="Z59" s="1409"/>
      <c r="AA59" s="1409"/>
      <c r="AB59" s="1409"/>
      <c r="AC59" s="1409"/>
      <c r="AD59" s="1409"/>
      <c r="AE59" s="1409"/>
      <c r="AF59" s="1409"/>
      <c r="AG59" s="1409"/>
      <c r="AH59" s="1409"/>
      <c r="AI59" s="1409"/>
      <c r="AJ59" s="1409"/>
      <c r="AK59" s="1204"/>
      <c r="AL59" s="1202"/>
      <c r="AM59" s="417"/>
      <c r="AO59" s="417"/>
      <c r="AQ59" s="1203">
        <f>IFERROR(W59-AK59,0)</f>
        <v>0</v>
      </c>
      <c r="AR59" s="1226">
        <f>IFERROR((W59/AK59)-1,0)</f>
        <v>0</v>
      </c>
    </row>
    <row r="60" spans="2:44" ht="15.75" outlineLevel="2">
      <c r="B60" s="392">
        <v>11</v>
      </c>
      <c r="C60" s="392"/>
      <c r="D60" s="1042">
        <v>6220003001</v>
      </c>
      <c r="E60" s="1043" t="s">
        <v>705</v>
      </c>
      <c r="F60" s="1043" t="s">
        <v>493</v>
      </c>
      <c r="G60" s="1043" t="s">
        <v>705</v>
      </c>
      <c r="H60" s="1042" t="s">
        <v>359</v>
      </c>
      <c r="I60" s="1044" t="s">
        <v>706</v>
      </c>
      <c r="J60" s="859"/>
      <c r="K60" s="1205"/>
      <c r="L60" s="1205"/>
      <c r="M60" s="1205"/>
      <c r="N60" s="1205"/>
      <c r="O60" s="1205"/>
      <c r="P60" s="1205"/>
      <c r="Q60" s="1205"/>
      <c r="R60" s="1205"/>
      <c r="S60" s="1205"/>
      <c r="T60" s="1205"/>
      <c r="U60" s="1205"/>
      <c r="V60" s="1205"/>
      <c r="W60" s="1204">
        <f t="shared" ref="W60:W69" si="25">SUM(K60:V60)</f>
        <v>0</v>
      </c>
      <c r="X60" s="1202"/>
      <c r="Y60" s="1409"/>
      <c r="Z60" s="1409"/>
      <c r="AA60" s="1409"/>
      <c r="AB60" s="1409"/>
      <c r="AC60" s="1409"/>
      <c r="AD60" s="1409"/>
      <c r="AE60" s="1409"/>
      <c r="AF60" s="1409"/>
      <c r="AG60" s="1409"/>
      <c r="AH60" s="1409"/>
      <c r="AI60" s="1409"/>
      <c r="AJ60" s="1409"/>
      <c r="AK60" s="1204">
        <f t="shared" si="21"/>
        <v>0</v>
      </c>
      <c r="AL60" s="1202"/>
      <c r="AM60" s="417"/>
      <c r="AO60" s="417"/>
      <c r="AQ60" s="1203">
        <f>IFERROR(W60-AK60,0)</f>
        <v>0</v>
      </c>
      <c r="AR60" s="1226">
        <f>IFERROR((W60/AK60)-1,0)</f>
        <v>0</v>
      </c>
    </row>
    <row r="61" spans="2:44" s="1040" customFormat="1" ht="15.75" outlineLevel="2">
      <c r="B61" s="392">
        <v>12</v>
      </c>
      <c r="C61" s="1041"/>
      <c r="D61" s="1042"/>
      <c r="E61" s="1043" t="s">
        <v>708</v>
      </c>
      <c r="F61" s="1043" t="s">
        <v>493</v>
      </c>
      <c r="G61" s="1043" t="s">
        <v>709</v>
      </c>
      <c r="H61" s="1042" t="s">
        <v>359</v>
      </c>
      <c r="I61" s="1044" t="s">
        <v>706</v>
      </c>
      <c r="J61" s="859"/>
      <c r="K61" s="1205"/>
      <c r="L61" s="1205"/>
      <c r="M61" s="1205"/>
      <c r="N61" s="1205"/>
      <c r="O61" s="1205"/>
      <c r="P61" s="1205"/>
      <c r="Q61" s="1205"/>
      <c r="R61" s="1205"/>
      <c r="S61" s="1205"/>
      <c r="T61" s="1205"/>
      <c r="U61" s="1205"/>
      <c r="V61" s="1205"/>
      <c r="W61" s="1206">
        <f t="shared" si="25"/>
        <v>0</v>
      </c>
      <c r="X61" s="1207"/>
      <c r="Y61" s="1414"/>
      <c r="Z61" s="1414"/>
      <c r="AA61" s="1414"/>
      <c r="AB61" s="1414"/>
      <c r="AC61" s="1414"/>
      <c r="AD61" s="1414"/>
      <c r="AE61" s="1414"/>
      <c r="AF61" s="1414"/>
      <c r="AG61" s="1414"/>
      <c r="AH61" s="1414"/>
      <c r="AI61" s="1414"/>
      <c r="AJ61" s="1414"/>
      <c r="AK61" s="1206">
        <f>SUM(Y61:AJ61)</f>
        <v>0</v>
      </c>
      <c r="AL61" s="1207"/>
      <c r="AM61" s="1045"/>
      <c r="AO61" s="1045"/>
      <c r="AQ61" s="1203">
        <f>IFERROR(W61-AK61,0)</f>
        <v>0</v>
      </c>
      <c r="AR61" s="1226">
        <f>IFERROR((W61/AK61)-1,0)</f>
        <v>0</v>
      </c>
    </row>
    <row r="62" spans="2:44" ht="15" customHeight="1" outlineLevel="1">
      <c r="B62" s="1238">
        <v>13</v>
      </c>
      <c r="C62" s="392"/>
      <c r="D62" s="1042">
        <v>6275001801</v>
      </c>
      <c r="E62" s="1243" t="s">
        <v>710</v>
      </c>
      <c r="F62" s="1043" t="s">
        <v>711</v>
      </c>
      <c r="G62" s="1043" t="s">
        <v>710</v>
      </c>
      <c r="H62" s="1042" t="s">
        <v>401</v>
      </c>
      <c r="I62" s="1044" t="s">
        <v>712</v>
      </c>
      <c r="J62" s="859"/>
      <c r="K62" s="1356">
        <f>'Dinh muc'!$G$27*'3.Thanh pham'!F$136</f>
        <v>59172750</v>
      </c>
      <c r="L62" s="1356">
        <f>'Dinh muc'!$G$27*'3.Thanh pham'!G$136</f>
        <v>46023250</v>
      </c>
      <c r="M62" s="1356">
        <f>'Dinh muc'!$G$27*'3.Thanh pham'!H$136</f>
        <v>65747500</v>
      </c>
      <c r="N62" s="1356">
        <f>'Dinh muc'!$G$27*'3.Thanh pham'!I$136</f>
        <v>82322500</v>
      </c>
      <c r="O62" s="1356">
        <f>'Dinh muc'!$G$27*'3.Thanh pham'!J$136</f>
        <v>82322500</v>
      </c>
      <c r="P62" s="1356">
        <f>'Dinh muc'!$G$27*'3.Thanh pham'!K$136</f>
        <v>82322500</v>
      </c>
      <c r="Q62" s="1356">
        <f>'Dinh muc'!$G$27*'3.Thanh pham'!L$136</f>
        <v>82322500</v>
      </c>
      <c r="R62" s="1356">
        <f>'Dinh muc'!$G$27*'3.Thanh pham'!M$136</f>
        <v>82322500</v>
      </c>
      <c r="S62" s="1356">
        <f>'Dinh muc'!$G$27*'3.Thanh pham'!N$136</f>
        <v>82322500</v>
      </c>
      <c r="T62" s="1356">
        <f>'Dinh muc'!$G$27*'3.Thanh pham'!O$136</f>
        <v>85615400</v>
      </c>
      <c r="U62" s="1356">
        <f>'Dinh muc'!$G$27*'3.Thanh pham'!P$136</f>
        <v>85615400</v>
      </c>
      <c r="V62" s="1356">
        <f>'Dinh muc'!$G$27*'3.Thanh pham'!Q$136</f>
        <v>85615400</v>
      </c>
      <c r="W62" s="1204">
        <f t="shared" si="25"/>
        <v>921724700</v>
      </c>
      <c r="X62" s="1202"/>
      <c r="Y62" s="1409"/>
      <c r="Z62" s="1409"/>
      <c r="AA62" s="1409"/>
      <c r="AB62" s="1409"/>
      <c r="AC62" s="1409"/>
      <c r="AD62" s="1409"/>
      <c r="AE62" s="1409"/>
      <c r="AF62" s="1409"/>
      <c r="AG62" s="1409"/>
      <c r="AH62" s="1409"/>
      <c r="AI62" s="1409"/>
      <c r="AJ62" s="1409"/>
      <c r="AK62" s="1204">
        <f t="shared" si="21"/>
        <v>0</v>
      </c>
      <c r="AL62" s="1202"/>
      <c r="AM62" s="417"/>
      <c r="AO62" s="417"/>
      <c r="AQ62" s="1203">
        <f t="shared" si="19"/>
        <v>921724700</v>
      </c>
      <c r="AR62" s="1226">
        <f t="shared" si="20"/>
        <v>0</v>
      </c>
    </row>
    <row r="63" spans="2:44" ht="15.75" outlineLevel="1">
      <c r="B63" s="1238">
        <v>14</v>
      </c>
      <c r="C63" s="392"/>
      <c r="D63" s="1042">
        <v>6272000100</v>
      </c>
      <c r="E63" s="1243" t="s">
        <v>713</v>
      </c>
      <c r="F63" s="1043" t="s">
        <v>714</v>
      </c>
      <c r="G63" s="1043" t="s">
        <v>332</v>
      </c>
      <c r="H63" s="1042" t="s">
        <v>401</v>
      </c>
      <c r="I63" s="1044" t="s">
        <v>712</v>
      </c>
      <c r="J63" s="859"/>
      <c r="K63" s="1356">
        <f>'Dinh muc'!$G$28*'3.Thanh pham'!F$136</f>
        <v>47124000</v>
      </c>
      <c r="L63" s="1356">
        <f>'Dinh muc'!$G$28*'3.Thanh pham'!G$136</f>
        <v>36652000</v>
      </c>
      <c r="M63" s="1356">
        <f>'Dinh muc'!$G$28*'3.Thanh pham'!H$136</f>
        <v>52360000</v>
      </c>
      <c r="N63" s="1356">
        <f>'Dinh muc'!$G$28*'3.Thanh pham'!I$136</f>
        <v>65559999.999999993</v>
      </c>
      <c r="O63" s="1356">
        <f>'Dinh muc'!$G$28*'3.Thanh pham'!J$136</f>
        <v>65559999.999999993</v>
      </c>
      <c r="P63" s="1356">
        <f>'Dinh muc'!$G$28*'3.Thanh pham'!K$136</f>
        <v>65559999.999999993</v>
      </c>
      <c r="Q63" s="1356">
        <f>'Dinh muc'!$G$28*'3.Thanh pham'!L$136</f>
        <v>65559999.999999993</v>
      </c>
      <c r="R63" s="1356">
        <f>'Dinh muc'!$G$28*'3.Thanh pham'!M$136</f>
        <v>65559999.999999993</v>
      </c>
      <c r="S63" s="1356">
        <f>'Dinh muc'!$G$28*'3.Thanh pham'!N$136</f>
        <v>65559999.999999993</v>
      </c>
      <c r="T63" s="1356">
        <f>'Dinh muc'!$G$28*'3.Thanh pham'!O$136</f>
        <v>68182400</v>
      </c>
      <c r="U63" s="1356">
        <f>'Dinh muc'!$G$28*'3.Thanh pham'!P$136</f>
        <v>68182400</v>
      </c>
      <c r="V63" s="1356">
        <f>'Dinh muc'!$G$28*'3.Thanh pham'!Q$136</f>
        <v>68182400</v>
      </c>
      <c r="W63" s="1204">
        <f t="shared" si="25"/>
        <v>734043200</v>
      </c>
      <c r="X63" s="1202"/>
      <c r="Y63" s="1409">
        <v>31066267</v>
      </c>
      <c r="Z63" s="1409">
        <v>31066267</v>
      </c>
      <c r="AA63" s="1409">
        <v>64759600</v>
      </c>
      <c r="AB63" s="1409">
        <v>31066267</v>
      </c>
      <c r="AC63" s="1419">
        <v>45796267</v>
      </c>
      <c r="AD63" s="1419">
        <v>45796267</v>
      </c>
      <c r="AE63" s="1409">
        <v>33071488</v>
      </c>
      <c r="AF63" s="1409">
        <v>33071490</v>
      </c>
      <c r="AG63" s="1409">
        <v>57812108</v>
      </c>
      <c r="AH63" s="1409">
        <v>47746418</v>
      </c>
      <c r="AI63" s="1409">
        <v>47746418</v>
      </c>
      <c r="AJ63" s="1409">
        <v>47746418</v>
      </c>
      <c r="AK63" s="1204">
        <f t="shared" si="21"/>
        <v>516745275</v>
      </c>
      <c r="AL63" s="1202"/>
      <c r="AM63" s="417"/>
      <c r="AO63" s="417"/>
      <c r="AQ63" s="1203">
        <f t="shared" si="19"/>
        <v>217297925</v>
      </c>
      <c r="AR63" s="1226">
        <f t="shared" si="20"/>
        <v>0.42051265006728888</v>
      </c>
    </row>
    <row r="64" spans="2:44" ht="15.75" outlineLevel="2">
      <c r="B64" s="392">
        <v>15</v>
      </c>
      <c r="C64" s="392" t="s">
        <v>725</v>
      </c>
      <c r="D64" s="1042">
        <v>6272000100</v>
      </c>
      <c r="E64" s="1043" t="s">
        <v>713</v>
      </c>
      <c r="F64" s="1043" t="s">
        <v>714</v>
      </c>
      <c r="G64" s="1043" t="s">
        <v>320</v>
      </c>
      <c r="H64" s="1042" t="s">
        <v>414</v>
      </c>
      <c r="I64" s="1044" t="s">
        <v>712</v>
      </c>
      <c r="J64" s="859"/>
      <c r="K64" s="1205">
        <v>0</v>
      </c>
      <c r="L64" s="1205">
        <v>0</v>
      </c>
      <c r="M64" s="1205">
        <v>0</v>
      </c>
      <c r="N64" s="1205">
        <v>0</v>
      </c>
      <c r="O64" s="1205">
        <v>0</v>
      </c>
      <c r="P64" s="1205">
        <v>0</v>
      </c>
      <c r="Q64" s="1205">
        <v>0</v>
      </c>
      <c r="R64" s="1205">
        <v>0</v>
      </c>
      <c r="S64" s="1205">
        <v>0</v>
      </c>
      <c r="T64" s="1205">
        <v>0</v>
      </c>
      <c r="U64" s="1205">
        <v>0</v>
      </c>
      <c r="V64" s="1205">
        <v>0</v>
      </c>
      <c r="W64" s="1204">
        <f t="shared" si="25"/>
        <v>0</v>
      </c>
      <c r="X64" s="1202"/>
      <c r="Y64" s="1408">
        <v>0</v>
      </c>
      <c r="Z64" s="1408"/>
      <c r="AA64" s="1408"/>
      <c r="AB64" s="1408"/>
      <c r="AC64" s="1408"/>
      <c r="AD64" s="1408"/>
      <c r="AE64" s="1408"/>
      <c r="AF64" s="1408"/>
      <c r="AG64" s="1408"/>
      <c r="AH64" s="1408"/>
      <c r="AI64" s="1408"/>
      <c r="AJ64" s="1408"/>
      <c r="AK64" s="1204">
        <f t="shared" si="21"/>
        <v>0</v>
      </c>
      <c r="AL64" s="1202"/>
      <c r="AM64" s="417"/>
      <c r="AO64" s="417"/>
      <c r="AQ64" s="1203">
        <f t="shared" si="19"/>
        <v>0</v>
      </c>
      <c r="AR64" s="1226">
        <f t="shared" si="20"/>
        <v>0</v>
      </c>
    </row>
    <row r="65" spans="2:44" ht="15.75" outlineLevel="1">
      <c r="B65" s="1238">
        <v>16</v>
      </c>
      <c r="C65" s="392" t="s">
        <v>725</v>
      </c>
      <c r="D65" s="1042">
        <v>6272000100</v>
      </c>
      <c r="E65" s="1243" t="s">
        <v>713</v>
      </c>
      <c r="F65" s="1043" t="s">
        <v>714</v>
      </c>
      <c r="G65" s="1043" t="s">
        <v>321</v>
      </c>
      <c r="H65" s="1042" t="s">
        <v>414</v>
      </c>
      <c r="I65" s="1044" t="s">
        <v>712</v>
      </c>
      <c r="J65" s="859"/>
      <c r="K65" s="1356">
        <f>'Dinh muc'!$G$30*'3.Thanh pham'!F$136</f>
        <v>25818750</v>
      </c>
      <c r="L65" s="1356">
        <f>'Dinh muc'!$G$30*'3.Thanh pham'!G$136</f>
        <v>20081250</v>
      </c>
      <c r="M65" s="1356">
        <f>'Dinh muc'!$G$30*'3.Thanh pham'!H$136</f>
        <v>28687500</v>
      </c>
      <c r="N65" s="1356">
        <f>'Dinh muc'!$G$30*'3.Thanh pham'!I$136</f>
        <v>35919642.857142858</v>
      </c>
      <c r="O65" s="1356">
        <f>'Dinh muc'!$G$30*'3.Thanh pham'!J$136</f>
        <v>35919642.857142858</v>
      </c>
      <c r="P65" s="1356">
        <f>'Dinh muc'!$G$30*'3.Thanh pham'!K$136</f>
        <v>35919642.857142858</v>
      </c>
      <c r="Q65" s="1356">
        <f>'Dinh muc'!$G$30*'3.Thanh pham'!L$136</f>
        <v>35919642.857142858</v>
      </c>
      <c r="R65" s="1356">
        <f>'Dinh muc'!$G$30*'3.Thanh pham'!M$136</f>
        <v>35919642.857142858</v>
      </c>
      <c r="S65" s="1356">
        <f>'Dinh muc'!$G$30*'3.Thanh pham'!N$136</f>
        <v>35919642.857142858</v>
      </c>
      <c r="T65" s="1356">
        <f>'Dinh muc'!$G$30*'3.Thanh pham'!O$136</f>
        <v>37356428.571428567</v>
      </c>
      <c r="U65" s="1356">
        <f>'Dinh muc'!$G$30*'3.Thanh pham'!P$136</f>
        <v>37356428.571428567</v>
      </c>
      <c r="V65" s="1356">
        <f>'Dinh muc'!$G$30*'3.Thanh pham'!Q$136</f>
        <v>37356428.571428567</v>
      </c>
      <c r="W65" s="1204">
        <f t="shared" si="25"/>
        <v>402174642.85714281</v>
      </c>
      <c r="X65" s="1202"/>
      <c r="Y65" s="1409">
        <v>15100612</v>
      </c>
      <c r="Z65" s="1409">
        <v>0</v>
      </c>
      <c r="AA65" s="1409">
        <v>12431666</v>
      </c>
      <c r="AB65" s="1409">
        <v>1257214</v>
      </c>
      <c r="AC65" s="1409">
        <v>0</v>
      </c>
      <c r="AD65" s="1409">
        <v>11206930</v>
      </c>
      <c r="AE65" s="1409">
        <v>10734544</v>
      </c>
      <c r="AF65" s="1409">
        <v>1108082</v>
      </c>
      <c r="AG65" s="1419">
        <v>15000000</v>
      </c>
      <c r="AH65" s="1419">
        <v>15000000</v>
      </c>
      <c r="AI65" s="1419">
        <v>15000000</v>
      </c>
      <c r="AJ65" s="1419">
        <v>15000000</v>
      </c>
      <c r="AK65" s="1204">
        <f t="shared" si="21"/>
        <v>111839048</v>
      </c>
      <c r="AL65" s="1202"/>
      <c r="AM65" s="417"/>
      <c r="AO65" s="417"/>
      <c r="AQ65" s="1203">
        <f t="shared" si="19"/>
        <v>290335594.85714281</v>
      </c>
      <c r="AR65" s="1226">
        <f t="shared" si="20"/>
        <v>2.5960127526938783</v>
      </c>
    </row>
    <row r="66" spans="2:44" ht="15.75" outlineLevel="2">
      <c r="B66" s="392">
        <v>17</v>
      </c>
      <c r="C66" s="392"/>
      <c r="D66" s="1042">
        <v>6272000100</v>
      </c>
      <c r="E66" s="1043" t="s">
        <v>713</v>
      </c>
      <c r="F66" s="1043" t="s">
        <v>714</v>
      </c>
      <c r="G66" s="1043" t="s">
        <v>322</v>
      </c>
      <c r="H66" s="1042" t="s">
        <v>414</v>
      </c>
      <c r="I66" s="1044" t="s">
        <v>712</v>
      </c>
      <c r="J66" s="859"/>
      <c r="K66" s="1205">
        <v>0</v>
      </c>
      <c r="L66" s="1205">
        <v>0</v>
      </c>
      <c r="M66" s="1205">
        <v>0</v>
      </c>
      <c r="N66" s="1205">
        <v>0</v>
      </c>
      <c r="O66" s="1205">
        <v>0</v>
      </c>
      <c r="P66" s="1205">
        <v>0</v>
      </c>
      <c r="Q66" s="1205">
        <v>0</v>
      </c>
      <c r="R66" s="1205">
        <v>0</v>
      </c>
      <c r="S66" s="1205">
        <v>0</v>
      </c>
      <c r="T66" s="1205">
        <v>0</v>
      </c>
      <c r="U66" s="1205">
        <v>0</v>
      </c>
      <c r="V66" s="1205">
        <v>0</v>
      </c>
      <c r="W66" s="1204">
        <f t="shared" si="25"/>
        <v>0</v>
      </c>
      <c r="X66" s="1202"/>
      <c r="Y66" s="1409"/>
      <c r="Z66" s="1409"/>
      <c r="AA66" s="1409"/>
      <c r="AB66" s="1409"/>
      <c r="AC66" s="1409"/>
      <c r="AD66" s="1409"/>
      <c r="AE66" s="1409"/>
      <c r="AF66" s="1409"/>
      <c r="AG66" s="1409"/>
      <c r="AH66" s="1409"/>
      <c r="AI66" s="1409"/>
      <c r="AJ66" s="1409"/>
      <c r="AK66" s="1204">
        <f t="shared" si="21"/>
        <v>0</v>
      </c>
      <c r="AL66" s="1202"/>
      <c r="AM66" s="417"/>
      <c r="AO66" s="417"/>
      <c r="AQ66" s="1203">
        <f t="shared" si="19"/>
        <v>0</v>
      </c>
      <c r="AR66" s="1226">
        <f t="shared" si="20"/>
        <v>0</v>
      </c>
    </row>
    <row r="67" spans="2:44" ht="15.75" outlineLevel="1">
      <c r="B67" s="1238">
        <v>18</v>
      </c>
      <c r="C67" s="392"/>
      <c r="D67" s="1042">
        <v>6272000100</v>
      </c>
      <c r="E67" s="1243" t="s">
        <v>713</v>
      </c>
      <c r="F67" s="1043" t="s">
        <v>714</v>
      </c>
      <c r="G67" s="1043" t="s">
        <v>716</v>
      </c>
      <c r="H67" s="1042" t="s">
        <v>414</v>
      </c>
      <c r="I67" s="1044" t="s">
        <v>712</v>
      </c>
      <c r="J67" s="859"/>
      <c r="K67" s="1356">
        <f>SUM('Dinh muc'!$G$34:$G$35)*'3.Thanh pham'!F$136</f>
        <v>39567636</v>
      </c>
      <c r="L67" s="1356">
        <f>SUM('Dinh muc'!$G$34:$G$35)*'3.Thanh pham'!G$136</f>
        <v>30774828.000000004</v>
      </c>
      <c r="M67" s="1356">
        <f>SUM('Dinh muc'!$G$34:$G$35)*'3.Thanh pham'!H$136</f>
        <v>43964040</v>
      </c>
      <c r="N67" s="1356">
        <f>SUM('Dinh muc'!$G$34:$G$35)*'3.Thanh pham'!I$136</f>
        <v>55047411.428571433</v>
      </c>
      <c r="O67" s="1356">
        <f>SUM('Dinh muc'!$G$34:$G$35)*'3.Thanh pham'!J$136</f>
        <v>55047411.428571433</v>
      </c>
      <c r="P67" s="1356">
        <f>SUM('Dinh muc'!$G$34:$G$35)*'3.Thanh pham'!K$136</f>
        <v>55047411.428571433</v>
      </c>
      <c r="Q67" s="1356">
        <f>SUM('Dinh muc'!$G$34:$G$35)*'3.Thanh pham'!L$136</f>
        <v>55047411.428571433</v>
      </c>
      <c r="R67" s="1356">
        <f>SUM('Dinh muc'!$G$34:$G$35)*'3.Thanh pham'!M$136</f>
        <v>55047411.428571433</v>
      </c>
      <c r="S67" s="1356">
        <f>SUM('Dinh muc'!$G$34:$G$35)*'3.Thanh pham'!N$136</f>
        <v>55047411.428571433</v>
      </c>
      <c r="T67" s="1356">
        <f>SUM('Dinh muc'!$G$34:$G$35)*'3.Thanh pham'!O$136</f>
        <v>57249307.885714293</v>
      </c>
      <c r="U67" s="1356">
        <f>SUM('Dinh muc'!$G$34:$G$35)*'3.Thanh pham'!P$136</f>
        <v>57249307.885714293</v>
      </c>
      <c r="V67" s="1356">
        <f>SUM('Dinh muc'!$G$34:$G$35)*'3.Thanh pham'!Q$136</f>
        <v>57249307.885714293</v>
      </c>
      <c r="W67" s="1204">
        <f t="shared" si="25"/>
        <v>616338896.22857153</v>
      </c>
      <c r="X67" s="1202"/>
      <c r="Y67" s="1409">
        <v>14079000</v>
      </c>
      <c r="Z67" s="1409">
        <v>37085000</v>
      </c>
      <c r="AA67" s="1409">
        <v>3344000</v>
      </c>
      <c r="AB67" s="1409">
        <v>16361500</v>
      </c>
      <c r="AC67" s="1409">
        <v>5415000</v>
      </c>
      <c r="AD67" s="1409">
        <v>5975500</v>
      </c>
      <c r="AE67" s="1409">
        <v>28403500</v>
      </c>
      <c r="AF67" s="1409">
        <v>11789500</v>
      </c>
      <c r="AG67" s="1409">
        <v>19057000</v>
      </c>
      <c r="AH67" s="1409">
        <v>46995500</v>
      </c>
      <c r="AI67" s="1409">
        <v>24339000</v>
      </c>
      <c r="AJ67" s="1409">
        <v>9718500</v>
      </c>
      <c r="AK67" s="1204">
        <f t="shared" si="21"/>
        <v>222563000</v>
      </c>
      <c r="AL67" s="1202"/>
      <c r="AM67" s="417"/>
      <c r="AO67" s="417"/>
      <c r="AQ67" s="1203">
        <f t="shared" si="19"/>
        <v>393775896.22857153</v>
      </c>
      <c r="AR67" s="1226">
        <f t="shared" si="20"/>
        <v>1.7692783446869944</v>
      </c>
    </row>
    <row r="68" spans="2:44" ht="15.75" outlineLevel="2">
      <c r="B68" s="392">
        <v>19</v>
      </c>
      <c r="C68" s="392"/>
      <c r="D68" s="1042">
        <v>6272002101</v>
      </c>
      <c r="E68" s="1043" t="s">
        <v>717</v>
      </c>
      <c r="F68" s="1043" t="s">
        <v>714</v>
      </c>
      <c r="G68" s="1043" t="s">
        <v>717</v>
      </c>
      <c r="H68" s="1042"/>
      <c r="I68" s="1044"/>
      <c r="J68" s="859"/>
      <c r="K68" s="1205"/>
      <c r="L68" s="1205"/>
      <c r="M68" s="1205"/>
      <c r="N68" s="1205"/>
      <c r="O68" s="1205"/>
      <c r="P68" s="1205"/>
      <c r="Q68" s="1205"/>
      <c r="R68" s="1205"/>
      <c r="S68" s="1205"/>
      <c r="T68" s="1205"/>
      <c r="U68" s="1205"/>
      <c r="V68" s="1205"/>
      <c r="W68" s="1204">
        <f t="shared" si="25"/>
        <v>0</v>
      </c>
      <c r="X68" s="1202"/>
      <c r="Y68" s="1408"/>
      <c r="Z68" s="1408"/>
      <c r="AA68" s="1408"/>
      <c r="AB68" s="1408"/>
      <c r="AC68" s="1408"/>
      <c r="AD68" s="1408"/>
      <c r="AE68" s="1408"/>
      <c r="AF68" s="1408"/>
      <c r="AG68" s="1408"/>
      <c r="AH68" s="1408"/>
      <c r="AI68" s="1408">
        <v>0</v>
      </c>
      <c r="AJ68" s="1408">
        <v>0</v>
      </c>
      <c r="AK68" s="1204"/>
      <c r="AL68" s="1202"/>
      <c r="AM68" s="417">
        <v>1871993</v>
      </c>
      <c r="AO68" s="417"/>
      <c r="AQ68" s="1203"/>
      <c r="AR68" s="1226"/>
    </row>
    <row r="69" spans="2:44" ht="28.5" outlineLevel="1">
      <c r="B69" s="1238">
        <v>20</v>
      </c>
      <c r="C69" s="392"/>
      <c r="D69" s="1042">
        <v>6272003502</v>
      </c>
      <c r="E69" s="1265" t="s">
        <v>718</v>
      </c>
      <c r="F69" s="1043" t="s">
        <v>719</v>
      </c>
      <c r="G69" s="1043" t="s">
        <v>720</v>
      </c>
      <c r="H69" s="1042" t="s">
        <v>454</v>
      </c>
      <c r="I69" s="1044" t="s">
        <v>712</v>
      </c>
      <c r="J69" s="859"/>
      <c r="K69" s="1356">
        <f>'Dinh muc'!$G$36*'3.Thanh pham'!F$136</f>
        <v>5914840.9090909092</v>
      </c>
      <c r="L69" s="1356">
        <f>'Dinh muc'!$G$36*'3.Thanh pham'!G$136</f>
        <v>4600431.8181818184</v>
      </c>
      <c r="M69" s="1356">
        <f>'Dinh muc'!$G$36*'3.Thanh pham'!H$136</f>
        <v>6572045.4545454551</v>
      </c>
      <c r="N69" s="1356">
        <f>'Dinh muc'!$G$36*'3.Thanh pham'!I$136</f>
        <v>8228863.6363636367</v>
      </c>
      <c r="O69" s="1356">
        <f>'Dinh muc'!$G$36*'3.Thanh pham'!J$136</f>
        <v>8228863.6363636367</v>
      </c>
      <c r="P69" s="1356">
        <f>'Dinh muc'!$G$36*'3.Thanh pham'!K$136</f>
        <v>8228863.6363636367</v>
      </c>
      <c r="Q69" s="1356">
        <f>'Dinh muc'!$G$36*'3.Thanh pham'!L$136</f>
        <v>8228863.6363636367</v>
      </c>
      <c r="R69" s="1356">
        <f>'Dinh muc'!$G$36*'3.Thanh pham'!M$136</f>
        <v>8228863.6363636367</v>
      </c>
      <c r="S69" s="1356">
        <f>'Dinh muc'!$G$36*'3.Thanh pham'!N$136</f>
        <v>8228863.6363636367</v>
      </c>
      <c r="T69" s="1356">
        <f>'Dinh muc'!$G$36*'3.Thanh pham'!O$136</f>
        <v>8558018.1818181816</v>
      </c>
      <c r="U69" s="1356">
        <f>'Dinh muc'!$G$36*'3.Thanh pham'!P$136</f>
        <v>8558018.1818181816</v>
      </c>
      <c r="V69" s="1356">
        <f>'Dinh muc'!$G$36*'3.Thanh pham'!Q$136</f>
        <v>8558018.1818181816</v>
      </c>
      <c r="W69" s="1204">
        <f t="shared" si="25"/>
        <v>92134554.545454577</v>
      </c>
      <c r="X69" s="1202"/>
      <c r="Y69" s="1408"/>
      <c r="Z69" s="1408"/>
      <c r="AA69" s="1408"/>
      <c r="AB69" s="1408"/>
      <c r="AC69" s="1408"/>
      <c r="AD69" s="1408"/>
      <c r="AE69" s="1408"/>
      <c r="AF69" s="1408"/>
      <c r="AG69" s="1408"/>
      <c r="AH69" s="1408"/>
      <c r="AI69" s="1408">
        <v>0</v>
      </c>
      <c r="AJ69" s="1408">
        <v>0</v>
      </c>
      <c r="AK69" s="1204">
        <f t="shared" si="21"/>
        <v>0</v>
      </c>
      <c r="AL69" s="1202"/>
      <c r="AM69" s="417">
        <v>202188559</v>
      </c>
      <c r="AO69" s="417"/>
      <c r="AQ69" s="1203">
        <f t="shared" si="19"/>
        <v>92134554.545454577</v>
      </c>
      <c r="AR69" s="1226">
        <f t="shared" si="20"/>
        <v>0</v>
      </c>
    </row>
    <row r="70" spans="2:44" ht="15.75" outlineLevel="1">
      <c r="B70" s="1244"/>
      <c r="C70" s="397"/>
      <c r="D70" s="398"/>
      <c r="E70" s="1246"/>
      <c r="F70" s="399"/>
      <c r="G70" s="399"/>
      <c r="H70" s="398"/>
      <c r="I70" s="431"/>
      <c r="J70" s="401"/>
      <c r="K70" s="1210">
        <f>K71-K88-K99-SUM(K72:K82)</f>
        <v>226038289.73888886</v>
      </c>
      <c r="L70" s="1210">
        <f t="shared" ref="L70:V70" si="26">L71-L88-L99-SUM(L72:L82)</f>
        <v>215171123.40555561</v>
      </c>
      <c r="M70" s="1210">
        <f t="shared" si="26"/>
        <v>206029581.40555537</v>
      </c>
      <c r="N70" s="1210">
        <f t="shared" si="26"/>
        <v>220959303.6277777</v>
      </c>
      <c r="O70" s="1210">
        <f t="shared" si="26"/>
        <v>246215137.91896546</v>
      </c>
      <c r="P70" s="1210">
        <f t="shared" si="26"/>
        <v>265144763.87682003</v>
      </c>
      <c r="Q70" s="1210">
        <f t="shared" si="26"/>
        <v>274299416.98793119</v>
      </c>
      <c r="R70" s="1210">
        <f t="shared" si="26"/>
        <v>281435439.32126445</v>
      </c>
      <c r="S70" s="1210">
        <f t="shared" si="26"/>
        <v>328734883.09904212</v>
      </c>
      <c r="T70" s="1210">
        <f t="shared" si="26"/>
        <v>319685938.32126445</v>
      </c>
      <c r="U70" s="1210">
        <f t="shared" si="26"/>
        <v>345066063.32126445</v>
      </c>
      <c r="V70" s="1210">
        <f t="shared" si="26"/>
        <v>348159952.21015328</v>
      </c>
      <c r="W70" s="1213">
        <f>W71-'KQKD PET'!S28-'KQKD PET'!S29-'KQKD PET'!S31</f>
        <v>3246017392.2344847</v>
      </c>
      <c r="X70" s="1202"/>
      <c r="Y70" s="1410"/>
      <c r="Z70" s="1410"/>
      <c r="AA70" s="1410"/>
      <c r="AB70" s="1410"/>
      <c r="AC70" s="1410"/>
      <c r="AD70" s="1410"/>
      <c r="AE70" s="1410"/>
      <c r="AF70" s="1410"/>
      <c r="AG70" s="1410"/>
      <c r="AH70" s="1410"/>
      <c r="AI70" s="1410"/>
      <c r="AJ70" s="1410"/>
      <c r="AK70" s="1204">
        <f t="shared" si="21"/>
        <v>0</v>
      </c>
      <c r="AL70" s="1202"/>
      <c r="AM70" s="418"/>
      <c r="AO70" s="418"/>
      <c r="AQ70" s="1212">
        <f t="shared" si="19"/>
        <v>3246017392.2344847</v>
      </c>
      <c r="AR70" s="1228">
        <f t="shared" si="20"/>
        <v>0</v>
      </c>
    </row>
    <row r="71" spans="2:44" s="12" customFormat="1" ht="18" customHeight="1">
      <c r="B71" s="1248" t="s">
        <v>118</v>
      </c>
      <c r="C71" s="278"/>
      <c r="D71" s="188"/>
      <c r="E71" s="1240" t="s">
        <v>726</v>
      </c>
      <c r="F71" s="189"/>
      <c r="G71" s="288"/>
      <c r="H71" s="288"/>
      <c r="I71" s="433"/>
      <c r="J71" s="385">
        <f t="shared" ref="J71:V71" si="27">SUM(J72:J100)</f>
        <v>0</v>
      </c>
      <c r="K71" s="1216">
        <f>SUM(K72:K100)</f>
        <v>896228310.20226741</v>
      </c>
      <c r="L71" s="1217">
        <f>SUM(L72:L100)</f>
        <v>883050488.86893415</v>
      </c>
      <c r="M71" s="1217">
        <f t="shared" si="27"/>
        <v>856496397.86893392</v>
      </c>
      <c r="N71" s="1217">
        <f t="shared" si="27"/>
        <v>895593204.09115624</v>
      </c>
      <c r="O71" s="1217">
        <f t="shared" si="27"/>
        <v>905564363.38234401</v>
      </c>
      <c r="P71" s="1217">
        <f t="shared" si="27"/>
        <v>939778664.34019852</v>
      </c>
      <c r="Q71" s="1217">
        <f t="shared" si="27"/>
        <v>941688416.45130968</v>
      </c>
      <c r="R71" s="1217">
        <f t="shared" si="27"/>
        <v>948824438.78464293</v>
      </c>
      <c r="S71" s="1217">
        <f>SUM(S72:S100)</f>
        <v>1003015042.5624206</v>
      </c>
      <c r="T71" s="1217">
        <f t="shared" si="27"/>
        <v>979164331.78464293</v>
      </c>
      <c r="U71" s="1217">
        <f t="shared" si="27"/>
        <v>1019699963.7846429</v>
      </c>
      <c r="V71" s="1217">
        <f t="shared" si="27"/>
        <v>1015548951.6735318</v>
      </c>
      <c r="W71" s="1217">
        <f>SUM(W72:W100)</f>
        <v>11284652573.795027</v>
      </c>
      <c r="X71" s="1199"/>
      <c r="Y71" s="1407">
        <v>1093908144</v>
      </c>
      <c r="Z71" s="1406">
        <v>1046952492</v>
      </c>
      <c r="AA71" s="1406">
        <v>992659998</v>
      </c>
      <c r="AB71" s="1406">
        <v>1012067894</v>
      </c>
      <c r="AC71" s="1406">
        <v>969490430</v>
      </c>
      <c r="AD71" s="1406">
        <v>987883176</v>
      </c>
      <c r="AE71" s="1406">
        <v>972525042</v>
      </c>
      <c r="AF71" s="1406">
        <v>1034436628</v>
      </c>
      <c r="AG71" s="1406">
        <v>1119974765</v>
      </c>
      <c r="AH71" s="1413">
        <v>1071653974.6666666</v>
      </c>
      <c r="AI71" s="1413">
        <v>1005701774.6666667</v>
      </c>
      <c r="AJ71" s="1413">
        <v>986333858.66666675</v>
      </c>
      <c r="AK71" s="1217">
        <f>SUM(AK72:AK100)</f>
        <v>12293588177</v>
      </c>
      <c r="AL71" s="1199"/>
      <c r="AM71" s="385">
        <f>SUM(AM72:AM100)</f>
        <v>10325982547</v>
      </c>
      <c r="AO71" s="385">
        <f>SUM(AO72:AO100)</f>
        <v>0</v>
      </c>
      <c r="AQ71" s="1216">
        <f t="shared" si="19"/>
        <v>-1008935603.2049732</v>
      </c>
      <c r="AR71" s="1229">
        <f t="shared" si="20"/>
        <v>-8.207006682496365E-2</v>
      </c>
    </row>
    <row r="72" spans="2:44" s="1040" customFormat="1" ht="15.75">
      <c r="B72" s="1249">
        <v>1</v>
      </c>
      <c r="C72" s="1111"/>
      <c r="D72" s="1112">
        <v>6271002604</v>
      </c>
      <c r="E72" s="1250" t="s">
        <v>488</v>
      </c>
      <c r="F72" s="1113" t="s">
        <v>491</v>
      </c>
      <c r="G72" s="1113" t="s">
        <v>488</v>
      </c>
      <c r="H72" s="1112" t="s">
        <v>359</v>
      </c>
      <c r="I72" s="1114" t="s">
        <v>704</v>
      </c>
      <c r="J72" s="1046"/>
      <c r="K72" s="1210">
        <f>SUMIFS(LUONG!F:F,LUONG!$C:$C,CPSX!$D72)</f>
        <v>156023000</v>
      </c>
      <c r="L72" s="1210">
        <f>SUMIFS(LUONG!G:G,LUONG!$C:$C,CPSX!$D72)</f>
        <v>162023883</v>
      </c>
      <c r="M72" s="1210">
        <f>SUMIFS(LUONG!H:H,LUONG!$C:$C,CPSX!$D72)</f>
        <v>144021231</v>
      </c>
      <c r="N72" s="1210">
        <f>SUMIFS(LUONG!I:I,LUONG!$C:$C,CPSX!$D72)</f>
        <v>162023883</v>
      </c>
      <c r="O72" s="1210">
        <f>SUMIFS(LUONG!J:J,LUONG!$C:$C,CPSX!$D72)</f>
        <v>150022117</v>
      </c>
      <c r="P72" s="1210">
        <f>SUMIFS(LUONG!K:K,LUONG!$C:$C,CPSX!$D72)</f>
        <v>162023883</v>
      </c>
      <c r="Q72" s="1210">
        <f>SUMIFS(LUONG!L:L,LUONG!$C:$C,CPSX!$D72)</f>
        <v>156023000</v>
      </c>
      <c r="R72" s="1210">
        <f>SUMIFS(LUONG!M:M,LUONG!$C:$C,CPSX!$D72)</f>
        <v>156023000</v>
      </c>
      <c r="S72" s="1210">
        <f>SUMIFS(LUONG!N:N,LUONG!$C:$C,CPSX!$D72)</f>
        <v>162023883</v>
      </c>
      <c r="T72" s="1210">
        <f>SUMIFS(LUONG!O:O,LUONG!$C:$C,CPSX!$D72)</f>
        <v>150022117</v>
      </c>
      <c r="U72" s="1210">
        <f>SUMIFS(LUONG!P:P,LUONG!$C:$C,CPSX!$D72)</f>
        <v>162023883</v>
      </c>
      <c r="V72" s="1210">
        <f>SUMIFS(LUONG!Q:Q,LUONG!$C:$C,CPSX!$D72)</f>
        <v>156023000</v>
      </c>
      <c r="W72" s="1389">
        <f t="shared" ref="W72:W88" si="28">SUM(K72:V72)</f>
        <v>1878276880</v>
      </c>
      <c r="X72" s="1207"/>
      <c r="Y72" s="1421">
        <v>260533055</v>
      </c>
      <c r="Z72" s="1421">
        <v>232683355</v>
      </c>
      <c r="AA72" s="1421">
        <v>208479682</v>
      </c>
      <c r="AB72" s="1421">
        <v>233627849</v>
      </c>
      <c r="AC72" s="1421">
        <v>218859098</v>
      </c>
      <c r="AD72" s="1421">
        <v>253768985</v>
      </c>
      <c r="AE72" s="1421">
        <v>238416504</v>
      </c>
      <c r="AF72" s="1421">
        <v>246151424</v>
      </c>
      <c r="AG72" s="1421">
        <v>268678081</v>
      </c>
      <c r="AH72" s="1421">
        <v>231405779</v>
      </c>
      <c r="AI72" s="1421">
        <v>201365597</v>
      </c>
      <c r="AJ72" s="1421">
        <v>217783879</v>
      </c>
      <c r="AK72" s="1206">
        <f t="shared" ref="AK72:AK99" si="29">SUM(Y72:AJ72)</f>
        <v>2811753288</v>
      </c>
      <c r="AL72" s="1207"/>
      <c r="AM72" s="1115">
        <v>2645523077</v>
      </c>
      <c r="AO72" s="1115"/>
      <c r="AQ72" s="1210">
        <f t="shared" si="19"/>
        <v>-933476408</v>
      </c>
      <c r="AR72" s="1211">
        <f t="shared" si="20"/>
        <v>-0.33199086562248914</v>
      </c>
    </row>
    <row r="73" spans="2:44" s="1040" customFormat="1" ht="15.75">
      <c r="B73" s="1239">
        <v>2</v>
      </c>
      <c r="C73" s="1111"/>
      <c r="D73" s="1042">
        <v>6271002605</v>
      </c>
      <c r="E73" s="1243" t="s">
        <v>490</v>
      </c>
      <c r="F73" s="1043" t="s">
        <v>491</v>
      </c>
      <c r="G73" s="1043" t="s">
        <v>490</v>
      </c>
      <c r="H73" s="1042" t="s">
        <v>359</v>
      </c>
      <c r="I73" s="1044" t="s">
        <v>704</v>
      </c>
      <c r="J73" s="859"/>
      <c r="K73" s="1205">
        <f>SUMIFS(LUONG!F:F,LUONG!$C:$C,CPSX!$D73)</f>
        <v>12351826</v>
      </c>
      <c r="L73" s="1205">
        <f>SUMIFS(LUONG!G:G,LUONG!$C:$C,CPSX!$D73)</f>
        <v>12351826</v>
      </c>
      <c r="M73" s="1205">
        <f>SUMIFS(LUONG!H:H,LUONG!$C:$C,CPSX!$D73)</f>
        <v>12351826</v>
      </c>
      <c r="N73" s="1205">
        <f>SUMIFS(LUONG!I:I,LUONG!$C:$C,CPSX!$D73)</f>
        <v>12351826</v>
      </c>
      <c r="O73" s="1205">
        <f>SUMIFS(LUONG!J:J,LUONG!$C:$C,CPSX!$D73)</f>
        <v>12351826</v>
      </c>
      <c r="P73" s="1205">
        <f>SUMIFS(LUONG!K:K,LUONG!$C:$C,CPSX!$D73)</f>
        <v>12351826</v>
      </c>
      <c r="Q73" s="1205">
        <f>SUMIFS(LUONG!L:L,LUONG!$C:$C,CPSX!$D73)</f>
        <v>12351826</v>
      </c>
      <c r="R73" s="1205">
        <f>SUMIFS(LUONG!M:M,LUONG!$C:$C,CPSX!$D73)</f>
        <v>12351826</v>
      </c>
      <c r="S73" s="1205">
        <f>SUMIFS(LUONG!N:N,LUONG!$C:$C,CPSX!$D73)</f>
        <v>12351826</v>
      </c>
      <c r="T73" s="1205">
        <f>SUMIFS(LUONG!O:O,LUONG!$C:$C,CPSX!$D73)</f>
        <v>12351826</v>
      </c>
      <c r="U73" s="1205">
        <f>SUMIFS(LUONG!P:P,LUONG!$C:$C,CPSX!$D73)</f>
        <v>12351826</v>
      </c>
      <c r="V73" s="1205">
        <f>SUMIFS(LUONG!Q:Q,LUONG!$C:$C,CPSX!$D73)</f>
        <v>12351826</v>
      </c>
      <c r="W73" s="1390">
        <f t="shared" si="28"/>
        <v>148221912</v>
      </c>
      <c r="X73" s="1207"/>
      <c r="Y73" s="1421">
        <v>14459916</v>
      </c>
      <c r="Z73" s="1421">
        <v>14584916</v>
      </c>
      <c r="AA73" s="1421">
        <v>14584916</v>
      </c>
      <c r="AB73" s="1421">
        <v>14584916</v>
      </c>
      <c r="AC73" s="1421">
        <v>14709916</v>
      </c>
      <c r="AD73" s="1421">
        <v>15703082</v>
      </c>
      <c r="AE73" s="1421">
        <v>15703083</v>
      </c>
      <c r="AF73" s="1421">
        <v>16352923</v>
      </c>
      <c r="AG73" s="1421">
        <v>16319749</v>
      </c>
      <c r="AH73" s="1421">
        <v>16277501</v>
      </c>
      <c r="AI73" s="1421">
        <v>16277501</v>
      </c>
      <c r="AJ73" s="1421">
        <v>-3020085</v>
      </c>
      <c r="AK73" s="1206">
        <f t="shared" si="29"/>
        <v>166538334</v>
      </c>
      <c r="AL73" s="1207"/>
      <c r="AM73" s="1045">
        <v>130125666</v>
      </c>
      <c r="AO73" s="1045"/>
      <c r="AQ73" s="1205">
        <f t="shared" si="19"/>
        <v>-18316422</v>
      </c>
      <c r="AR73" s="1227">
        <f t="shared" si="20"/>
        <v>-0.10998321863841876</v>
      </c>
    </row>
    <row r="74" spans="2:44" s="1040" customFormat="1" ht="15.75">
      <c r="B74" s="1239">
        <v>3</v>
      </c>
      <c r="C74" s="1111"/>
      <c r="D74" s="1042">
        <v>6271002802</v>
      </c>
      <c r="E74" s="1243" t="s">
        <v>492</v>
      </c>
      <c r="F74" s="1043" t="s">
        <v>493</v>
      </c>
      <c r="G74" s="1043" t="s">
        <v>492</v>
      </c>
      <c r="H74" s="1042" t="s">
        <v>359</v>
      </c>
      <c r="I74" s="1044" t="s">
        <v>704</v>
      </c>
      <c r="J74" s="859"/>
      <c r="K74" s="1205">
        <f>SUMIFS(LUONG!F:F,LUONG!$C:$C,CPSX!$D74)</f>
        <v>19475000</v>
      </c>
      <c r="L74" s="1205">
        <f>SUMIFS(LUONG!G:G,LUONG!$C:$C,CPSX!$D74)</f>
        <v>16675000</v>
      </c>
      <c r="M74" s="1205">
        <f>SUMIFS(LUONG!H:H,LUONG!$C:$C,CPSX!$D74)</f>
        <v>16675000</v>
      </c>
      <c r="N74" s="1205">
        <f>SUMIFS(LUONG!I:I,LUONG!$C:$C,CPSX!$D74)</f>
        <v>16675000</v>
      </c>
      <c r="O74" s="1205">
        <f>SUMIFS(LUONG!J:J,LUONG!$C:$C,CPSX!$D74)</f>
        <v>22275000</v>
      </c>
      <c r="P74" s="1205">
        <f>SUMIFS(LUONG!K:K,LUONG!$C:$C,CPSX!$D74)</f>
        <v>16675000</v>
      </c>
      <c r="Q74" s="1205">
        <f>SUMIFS(LUONG!L:L,LUONG!$C:$C,CPSX!$D74)</f>
        <v>16675000</v>
      </c>
      <c r="R74" s="1205">
        <f>SUMIFS(LUONG!M:M,LUONG!$C:$C,CPSX!$D74)</f>
        <v>16675000</v>
      </c>
      <c r="S74" s="1205">
        <f>SUMIFS(LUONG!N:N,LUONG!$C:$C,CPSX!$D74)</f>
        <v>19475000</v>
      </c>
      <c r="T74" s="1205">
        <f>SUMIFS(LUONG!O:O,LUONG!$C:$C,CPSX!$D74)</f>
        <v>16675000</v>
      </c>
      <c r="U74" s="1205">
        <f>SUMIFS(LUONG!P:P,LUONG!$C:$C,CPSX!$D74)</f>
        <v>16675000</v>
      </c>
      <c r="V74" s="1205">
        <f>SUMIFS(LUONG!Q:Q,LUONG!$C:$C,CPSX!$D74)</f>
        <v>16675000</v>
      </c>
      <c r="W74" s="1390">
        <f t="shared" si="28"/>
        <v>211300000</v>
      </c>
      <c r="X74" s="1207"/>
      <c r="Y74" s="1421">
        <v>0</v>
      </c>
      <c r="Z74" s="1421">
        <v>0</v>
      </c>
      <c r="AA74" s="1421">
        <v>0</v>
      </c>
      <c r="AB74" s="1421">
        <v>0</v>
      </c>
      <c r="AC74" s="1421">
        <v>0</v>
      </c>
      <c r="AD74" s="1421">
        <v>0</v>
      </c>
      <c r="AE74" s="1421">
        <v>0</v>
      </c>
      <c r="AF74" s="1421">
        <v>0</v>
      </c>
      <c r="AG74" s="1421">
        <v>0</v>
      </c>
      <c r="AH74" s="1421">
        <v>0</v>
      </c>
      <c r="AI74" s="1421">
        <v>0</v>
      </c>
      <c r="AJ74" s="1421">
        <v>0</v>
      </c>
      <c r="AK74" s="1206">
        <f t="shared" si="29"/>
        <v>0</v>
      </c>
      <c r="AL74" s="1207"/>
      <c r="AM74" s="1045"/>
      <c r="AO74" s="1045"/>
      <c r="AQ74" s="1205">
        <f t="shared" si="19"/>
        <v>211300000</v>
      </c>
      <c r="AR74" s="1227">
        <f t="shared" si="20"/>
        <v>0</v>
      </c>
    </row>
    <row r="75" spans="2:44" s="1040" customFormat="1" ht="15.75">
      <c r="B75" s="1239">
        <v>4</v>
      </c>
      <c r="C75" s="1111"/>
      <c r="D75" s="1042">
        <v>6271002806</v>
      </c>
      <c r="E75" s="1243" t="s">
        <v>501</v>
      </c>
      <c r="F75" s="1043" t="s">
        <v>491</v>
      </c>
      <c r="G75" s="1043" t="s">
        <v>501</v>
      </c>
      <c r="H75" s="1042" t="s">
        <v>359</v>
      </c>
      <c r="I75" s="1044" t="s">
        <v>704</v>
      </c>
      <c r="J75" s="859"/>
      <c r="K75" s="1205">
        <f>SUMIFS(LUONG!F:F,LUONG!$C:$C,CPSX!$D75)</f>
        <v>16772477</v>
      </c>
      <c r="L75" s="1205">
        <f>SUMIFS(LUONG!G:G,LUONG!$C:$C,CPSX!$D75)</f>
        <v>16772477</v>
      </c>
      <c r="M75" s="1205">
        <f>SUMIFS(LUONG!H:H,LUONG!$C:$C,CPSX!$D75)</f>
        <v>16772477</v>
      </c>
      <c r="N75" s="1205">
        <f>SUMIFS(LUONG!I:I,LUONG!$C:$C,CPSX!$D75)</f>
        <v>16772477</v>
      </c>
      <c r="O75" s="1205">
        <f>SUMIFS(LUONG!J:J,LUONG!$C:$C,CPSX!$D75)</f>
        <v>16772477</v>
      </c>
      <c r="P75" s="1205">
        <f>SUMIFS(LUONG!K:K,LUONG!$C:$C,CPSX!$D75)</f>
        <v>16772477</v>
      </c>
      <c r="Q75" s="1205">
        <f>SUMIFS(LUONG!L:L,LUONG!$C:$C,CPSX!$D75)</f>
        <v>16772477</v>
      </c>
      <c r="R75" s="1205">
        <f>SUMIFS(LUONG!M:M,LUONG!$C:$C,CPSX!$D75)</f>
        <v>16772477</v>
      </c>
      <c r="S75" s="1205">
        <f>SUMIFS(LUONG!N:N,LUONG!$C:$C,CPSX!$D75)</f>
        <v>16772477</v>
      </c>
      <c r="T75" s="1205">
        <f>SUMIFS(LUONG!O:O,LUONG!$C:$C,CPSX!$D75)</f>
        <v>16772477</v>
      </c>
      <c r="U75" s="1205">
        <f>SUMIFS(LUONG!P:P,LUONG!$C:$C,CPSX!$D75)</f>
        <v>16772477</v>
      </c>
      <c r="V75" s="1205">
        <f>SUMIFS(LUONG!Q:Q,LUONG!$C:$C,CPSX!$D75)</f>
        <v>16772477</v>
      </c>
      <c r="W75" s="1390">
        <f t="shared" si="28"/>
        <v>201269724</v>
      </c>
      <c r="X75" s="1207"/>
      <c r="Y75" s="1421">
        <v>36049095</v>
      </c>
      <c r="Z75" s="1421">
        <v>13011756</v>
      </c>
      <c r="AA75" s="1421">
        <v>13011756</v>
      </c>
      <c r="AB75" s="1421">
        <v>13011756</v>
      </c>
      <c r="AC75" s="1421">
        <v>13126755</v>
      </c>
      <c r="AD75" s="1421">
        <v>13219086</v>
      </c>
      <c r="AE75" s="1421">
        <v>13625336</v>
      </c>
      <c r="AF75" s="1421">
        <v>14223184</v>
      </c>
      <c r="AG75" s="1421">
        <v>14192665</v>
      </c>
      <c r="AH75" s="1421">
        <v>14538045</v>
      </c>
      <c r="AI75" s="1421">
        <v>14538046</v>
      </c>
      <c r="AJ75" s="1421">
        <v>15070875</v>
      </c>
      <c r="AK75" s="1206">
        <f t="shared" si="29"/>
        <v>187618355</v>
      </c>
      <c r="AL75" s="1207"/>
      <c r="AM75" s="1045">
        <v>183854189</v>
      </c>
      <c r="AO75" s="1045"/>
      <c r="AQ75" s="1205">
        <f t="shared" si="19"/>
        <v>13651369</v>
      </c>
      <c r="AR75" s="1227">
        <f t="shared" si="20"/>
        <v>7.2761372414761771E-2</v>
      </c>
    </row>
    <row r="76" spans="2:44" s="1040" customFormat="1" ht="15.75">
      <c r="B76" s="1239">
        <v>5</v>
      </c>
      <c r="C76" s="1111"/>
      <c r="D76" s="1042">
        <v>6271007202</v>
      </c>
      <c r="E76" s="1243" t="s">
        <v>495</v>
      </c>
      <c r="F76" s="1043" t="s">
        <v>493</v>
      </c>
      <c r="G76" s="1043" t="s">
        <v>495</v>
      </c>
      <c r="H76" s="1042" t="s">
        <v>359</v>
      </c>
      <c r="I76" s="1044" t="s">
        <v>704</v>
      </c>
      <c r="J76" s="859"/>
      <c r="K76" s="1205">
        <f>SUMIFS(LUONG!F:F,LUONG!$C:$C,CPSX!$D76)</f>
        <v>913559</v>
      </c>
      <c r="L76" s="1205">
        <f>SUMIFS(LUONG!G:G,LUONG!$C:$C,CPSX!$D76)</f>
        <v>913559</v>
      </c>
      <c r="M76" s="1205">
        <f>SUMIFS(LUONG!H:H,LUONG!$C:$C,CPSX!$D76)</f>
        <v>913559</v>
      </c>
      <c r="N76" s="1205">
        <f>SUMIFS(LUONG!I:I,LUONG!$C:$C,CPSX!$D76)</f>
        <v>913559</v>
      </c>
      <c r="O76" s="1205">
        <f>SUMIFS(LUONG!J:J,LUONG!$C:$C,CPSX!$D76)</f>
        <v>913559</v>
      </c>
      <c r="P76" s="1205">
        <f>SUMIFS(LUONG!K:K,LUONG!$C:$C,CPSX!$D76)</f>
        <v>913559</v>
      </c>
      <c r="Q76" s="1205">
        <f>SUMIFS(LUONG!L:L,LUONG!$C:$C,CPSX!$D76)</f>
        <v>913559</v>
      </c>
      <c r="R76" s="1205">
        <f>SUMIFS(LUONG!M:M,LUONG!$C:$C,CPSX!$D76)</f>
        <v>913559</v>
      </c>
      <c r="S76" s="1205">
        <f>SUMIFS(LUONG!N:N,LUONG!$C:$C,CPSX!$D76)</f>
        <v>913559</v>
      </c>
      <c r="T76" s="1205">
        <f>SUMIFS(LUONG!O:O,LUONG!$C:$C,CPSX!$D76)</f>
        <v>913559</v>
      </c>
      <c r="U76" s="1205">
        <f>SUMIFS(LUONG!P:P,LUONG!$C:$C,CPSX!$D76)</f>
        <v>913559</v>
      </c>
      <c r="V76" s="1205">
        <f>SUMIFS(LUONG!Q:Q,LUONG!$C:$C,CPSX!$D76)</f>
        <v>913559</v>
      </c>
      <c r="W76" s="1390">
        <f t="shared" si="28"/>
        <v>10962708</v>
      </c>
      <c r="X76" s="1207"/>
      <c r="Y76" s="1421">
        <v>0</v>
      </c>
      <c r="Z76" s="1421">
        <v>0</v>
      </c>
      <c r="AA76" s="1421">
        <v>0</v>
      </c>
      <c r="AB76" s="1421">
        <v>0</v>
      </c>
      <c r="AC76" s="1421">
        <v>0</v>
      </c>
      <c r="AD76" s="1421">
        <v>0</v>
      </c>
      <c r="AE76" s="1421">
        <v>0</v>
      </c>
      <c r="AF76" s="1421">
        <v>0</v>
      </c>
      <c r="AG76" s="1421">
        <v>0</v>
      </c>
      <c r="AH76" s="1421">
        <v>0</v>
      </c>
      <c r="AI76" s="1421">
        <v>0</v>
      </c>
      <c r="AJ76" s="1421">
        <v>0</v>
      </c>
      <c r="AK76" s="1206">
        <f t="shared" si="29"/>
        <v>0</v>
      </c>
      <c r="AL76" s="1207"/>
      <c r="AM76" s="1045"/>
      <c r="AO76" s="1045"/>
      <c r="AQ76" s="1205">
        <f t="shared" si="19"/>
        <v>10962708</v>
      </c>
      <c r="AR76" s="1227">
        <f t="shared" si="20"/>
        <v>0</v>
      </c>
    </row>
    <row r="77" spans="2:44" s="1040" customFormat="1" ht="15.75">
      <c r="B77" s="1239">
        <v>6</v>
      </c>
      <c r="C77" s="1111"/>
      <c r="D77" s="1042">
        <v>6271003202</v>
      </c>
      <c r="E77" s="1243" t="s">
        <v>496</v>
      </c>
      <c r="F77" s="1043" t="s">
        <v>493</v>
      </c>
      <c r="G77" s="1043" t="s">
        <v>496</v>
      </c>
      <c r="H77" s="1042" t="s">
        <v>359</v>
      </c>
      <c r="I77" s="1044" t="s">
        <v>704</v>
      </c>
      <c r="J77" s="859"/>
      <c r="K77" s="1205">
        <f>SUMIFS(LUONG!F:F,LUONG!$C:$C,CPSX!$D77)</f>
        <v>15425000</v>
      </c>
      <c r="L77" s="1205">
        <f>SUMIFS(LUONG!G:G,LUONG!$C:$C,CPSX!$D77)</f>
        <v>13574000</v>
      </c>
      <c r="M77" s="1205">
        <f>SUMIFS(LUONG!H:H,LUONG!$C:$C,CPSX!$D77)</f>
        <v>14808000</v>
      </c>
      <c r="N77" s="1205">
        <f>SUMIFS(LUONG!I:I,LUONG!$C:$C,CPSX!$D77)</f>
        <v>16659000</v>
      </c>
      <c r="O77" s="1205">
        <f>SUMIFS(LUONG!J:J,LUONG!$C:$C,CPSX!$D77)</f>
        <v>13574000</v>
      </c>
      <c r="P77" s="1205">
        <f>SUMIFS(LUONG!K:K,LUONG!$C:$C,CPSX!$D77)</f>
        <v>16659000</v>
      </c>
      <c r="Q77" s="1205">
        <f>SUMIFS(LUONG!L:L,LUONG!$C:$C,CPSX!$D77)</f>
        <v>16042000</v>
      </c>
      <c r="R77" s="1205">
        <f>SUMIFS(LUONG!M:M,LUONG!$C:$C,CPSX!$D77)</f>
        <v>16042000</v>
      </c>
      <c r="S77" s="1205">
        <f>SUMIFS(LUONG!N:N,LUONG!$C:$C,CPSX!$D77)</f>
        <v>15425000</v>
      </c>
      <c r="T77" s="1205">
        <f>SUMIFS(LUONG!O:O,LUONG!$C:$C,CPSX!$D77)</f>
        <v>15425000</v>
      </c>
      <c r="U77" s="1205">
        <f>SUMIFS(LUONG!P:P,LUONG!$C:$C,CPSX!$D77)</f>
        <v>16659000</v>
      </c>
      <c r="V77" s="1205">
        <f>SUMIFS(LUONG!Q:Q,LUONG!$C:$C,CPSX!$D77)</f>
        <v>16042000</v>
      </c>
      <c r="W77" s="1390">
        <f t="shared" si="28"/>
        <v>186334000</v>
      </c>
      <c r="X77" s="1207"/>
      <c r="Y77" s="1421">
        <v>9600000</v>
      </c>
      <c r="Z77" s="1421">
        <v>9975000</v>
      </c>
      <c r="AA77" s="1421">
        <v>10400000</v>
      </c>
      <c r="AB77" s="1421">
        <v>10125000</v>
      </c>
      <c r="AC77" s="1421">
        <v>9750000</v>
      </c>
      <c r="AD77" s="1421">
        <v>11150000</v>
      </c>
      <c r="AE77" s="1421">
        <v>12325000</v>
      </c>
      <c r="AF77" s="1421">
        <v>11950000</v>
      </c>
      <c r="AG77" s="1421">
        <v>11400000</v>
      </c>
      <c r="AH77" s="1421">
        <v>16500000</v>
      </c>
      <c r="AI77" s="1421">
        <v>13050000</v>
      </c>
      <c r="AJ77" s="1421">
        <v>14400000</v>
      </c>
      <c r="AK77" s="1206">
        <f t="shared" si="29"/>
        <v>140625000</v>
      </c>
      <c r="AL77" s="1207"/>
      <c r="AM77" s="1045">
        <v>79950000</v>
      </c>
      <c r="AO77" s="1045"/>
      <c r="AQ77" s="1205">
        <f t="shared" si="19"/>
        <v>45709000</v>
      </c>
      <c r="AR77" s="1227">
        <f t="shared" si="20"/>
        <v>0.32504177777777787</v>
      </c>
    </row>
    <row r="78" spans="2:44" s="1040" customFormat="1" ht="15.75">
      <c r="B78" s="1239">
        <v>7</v>
      </c>
      <c r="C78" s="1111"/>
      <c r="D78" s="1042">
        <v>6271002603</v>
      </c>
      <c r="E78" s="1243" t="s">
        <v>497</v>
      </c>
      <c r="F78" s="1043" t="s">
        <v>491</v>
      </c>
      <c r="G78" s="1043" t="s">
        <v>497</v>
      </c>
      <c r="H78" s="1042" t="s">
        <v>359</v>
      </c>
      <c r="I78" s="1044" t="s">
        <v>704</v>
      </c>
      <c r="J78" s="859"/>
      <c r="K78" s="1205">
        <f>SUMIFS(LUONG!F:F,LUONG!$C:$C,CPSX!$D78)</f>
        <v>4023902</v>
      </c>
      <c r="L78" s="1205">
        <f>SUMIFS(LUONG!G:G,LUONG!$C:$C,CPSX!$D78)</f>
        <v>4023902</v>
      </c>
      <c r="M78" s="1205">
        <f>SUMIFS(LUONG!H:H,LUONG!$C:$C,CPSX!$D78)</f>
        <v>4023902</v>
      </c>
      <c r="N78" s="1205">
        <f>SUMIFS(LUONG!I:I,LUONG!$C:$C,CPSX!$D78)</f>
        <v>4023902</v>
      </c>
      <c r="O78" s="1205">
        <f>SUMIFS(LUONG!J:J,LUONG!$C:$C,CPSX!$D78)</f>
        <v>4023902</v>
      </c>
      <c r="P78" s="1205">
        <f>SUMIFS(LUONG!K:K,LUONG!$C:$C,CPSX!$D78)</f>
        <v>4023902</v>
      </c>
      <c r="Q78" s="1205">
        <f>SUMIFS(LUONG!L:L,LUONG!$C:$C,CPSX!$D78)</f>
        <v>4023902</v>
      </c>
      <c r="R78" s="1205">
        <f>SUMIFS(LUONG!M:M,LUONG!$C:$C,CPSX!$D78)</f>
        <v>4023902</v>
      </c>
      <c r="S78" s="1205">
        <f>SUMIFS(LUONG!N:N,LUONG!$C:$C,CPSX!$D78)</f>
        <v>4023902</v>
      </c>
      <c r="T78" s="1205">
        <f>SUMIFS(LUONG!O:O,LUONG!$C:$C,CPSX!$D78)</f>
        <v>4023902</v>
      </c>
      <c r="U78" s="1205">
        <f>SUMIFS(LUONG!P:P,LUONG!$C:$C,CPSX!$D78)</f>
        <v>4023902</v>
      </c>
      <c r="V78" s="1205">
        <f>SUMIFS(LUONG!Q:Q,LUONG!$C:$C,CPSX!$D78)</f>
        <v>4023902</v>
      </c>
      <c r="W78" s="1387">
        <f t="shared" si="28"/>
        <v>48286824</v>
      </c>
      <c r="X78" s="1207"/>
      <c r="Y78" s="1421">
        <v>0</v>
      </c>
      <c r="Z78" s="1421">
        <v>0</v>
      </c>
      <c r="AA78" s="1421">
        <v>0</v>
      </c>
      <c r="AB78" s="1421">
        <v>0</v>
      </c>
      <c r="AC78" s="1421">
        <v>0</v>
      </c>
      <c r="AD78" s="1421">
        <v>0</v>
      </c>
      <c r="AE78" s="1421">
        <v>0</v>
      </c>
      <c r="AF78" s="1421">
        <v>0</v>
      </c>
      <c r="AG78" s="1421">
        <v>0</v>
      </c>
      <c r="AH78" s="1421">
        <v>0</v>
      </c>
      <c r="AI78" s="1421">
        <v>0</v>
      </c>
      <c r="AJ78" s="1421">
        <v>0</v>
      </c>
      <c r="AK78" s="1206">
        <f t="shared" si="29"/>
        <v>0</v>
      </c>
      <c r="AL78" s="1207"/>
      <c r="AM78" s="1045"/>
      <c r="AO78" s="1045"/>
      <c r="AQ78" s="1205">
        <f t="shared" si="19"/>
        <v>48286824</v>
      </c>
      <c r="AR78" s="1227">
        <f t="shared" si="20"/>
        <v>0</v>
      </c>
    </row>
    <row r="79" spans="2:44" s="1040" customFormat="1" ht="15.75">
      <c r="B79" s="1239">
        <v>8</v>
      </c>
      <c r="C79" s="1111"/>
      <c r="D79" s="1042">
        <v>6271003401</v>
      </c>
      <c r="E79" s="1243" t="s">
        <v>498</v>
      </c>
      <c r="F79" s="1043" t="s">
        <v>493</v>
      </c>
      <c r="G79" s="1043" t="s">
        <v>498</v>
      </c>
      <c r="H79" s="1042" t="s">
        <v>359</v>
      </c>
      <c r="I79" s="1044" t="s">
        <v>704</v>
      </c>
      <c r="J79" s="859"/>
      <c r="K79" s="1205">
        <f>SUMIFS(LUONG!F:F,LUONG!$C:$C,CPSX!$D79)</f>
        <v>36665405</v>
      </c>
      <c r="L79" s="1205">
        <f>SUMIFS(LUONG!G:G,LUONG!$C:$C,CPSX!$D79)</f>
        <v>36665405</v>
      </c>
      <c r="M79" s="1205">
        <f>SUMIFS(LUONG!H:H,LUONG!$C:$C,CPSX!$D79)</f>
        <v>36665405</v>
      </c>
      <c r="N79" s="1205">
        <f>SUMIFS(LUONG!I:I,LUONG!$C:$C,CPSX!$D79)</f>
        <v>36665405</v>
      </c>
      <c r="O79" s="1205">
        <f>SUMIFS(LUONG!J:J,LUONG!$C:$C,CPSX!$D79)</f>
        <v>36665405</v>
      </c>
      <c r="P79" s="1205">
        <f>SUMIFS(LUONG!K:K,LUONG!$C:$C,CPSX!$D79)</f>
        <v>36665405</v>
      </c>
      <c r="Q79" s="1205">
        <f>SUMIFS(LUONG!L:L,LUONG!$C:$C,CPSX!$D79)</f>
        <v>36665405</v>
      </c>
      <c r="R79" s="1205">
        <f>SUMIFS(LUONG!M:M,LUONG!$C:$C,CPSX!$D79)</f>
        <v>36665405</v>
      </c>
      <c r="S79" s="1205">
        <f>SUMIFS(LUONG!N:N,LUONG!$C:$C,CPSX!$D79)</f>
        <v>36665405</v>
      </c>
      <c r="T79" s="1205">
        <f>SUMIFS(LUONG!O:O,LUONG!$C:$C,CPSX!$D79)</f>
        <v>36665405</v>
      </c>
      <c r="U79" s="1205">
        <f>SUMIFS(LUONG!P:P,LUONG!$C:$C,CPSX!$D79)</f>
        <v>36665405</v>
      </c>
      <c r="V79" s="1205">
        <f>SUMIFS(LUONG!Q:Q,LUONG!$C:$C,CPSX!$D79)</f>
        <v>36665405</v>
      </c>
      <c r="W79" s="1387">
        <f t="shared" si="28"/>
        <v>439984860</v>
      </c>
      <c r="X79" s="1207"/>
      <c r="Y79" s="1421">
        <v>29635850</v>
      </c>
      <c r="Z79" s="1421">
        <v>35158350</v>
      </c>
      <c r="AA79" s="1421">
        <v>35158350</v>
      </c>
      <c r="AB79" s="1421">
        <v>35158350</v>
      </c>
      <c r="AC79" s="1421">
        <v>35510850</v>
      </c>
      <c r="AD79" s="1421">
        <v>35675850</v>
      </c>
      <c r="AE79" s="1421">
        <v>32455850</v>
      </c>
      <c r="AF79" s="1421">
        <v>37860850</v>
      </c>
      <c r="AG79" s="1421">
        <v>35040850</v>
      </c>
      <c r="AH79" s="1421">
        <v>37919600</v>
      </c>
      <c r="AI79" s="1421">
        <v>39212100</v>
      </c>
      <c r="AJ79" s="1421">
        <v>37978350</v>
      </c>
      <c r="AK79" s="1206">
        <f t="shared" si="29"/>
        <v>426765200</v>
      </c>
      <c r="AL79" s="1207"/>
      <c r="AM79" s="1045">
        <v>350168850</v>
      </c>
      <c r="AO79" s="1045"/>
      <c r="AQ79" s="1205">
        <f t="shared" si="19"/>
        <v>13219660</v>
      </c>
      <c r="AR79" s="1227">
        <f t="shared" si="20"/>
        <v>3.0976424506965472E-2</v>
      </c>
    </row>
    <row r="80" spans="2:44" s="1040" customFormat="1" ht="15.75">
      <c r="B80" s="1239">
        <v>9</v>
      </c>
      <c r="C80" s="1111"/>
      <c r="D80" s="1042">
        <v>6271002703</v>
      </c>
      <c r="E80" s="1243" t="s">
        <v>499</v>
      </c>
      <c r="F80" s="1043" t="s">
        <v>491</v>
      </c>
      <c r="G80" s="1043" t="s">
        <v>499</v>
      </c>
      <c r="H80" s="1042" t="s">
        <v>359</v>
      </c>
      <c r="I80" s="1044" t="s">
        <v>704</v>
      </c>
      <c r="J80" s="859"/>
      <c r="K80" s="1205">
        <f>SUMIFS(LUONG!F:F,LUONG!$C:$C,CPSX!$D80)</f>
        <v>28336648</v>
      </c>
      <c r="L80" s="1205">
        <f>SUMIFS(LUONG!G:G,LUONG!$C:$C,CPSX!$D80)</f>
        <v>24676110</v>
      </c>
      <c r="M80" s="1205">
        <f>SUMIFS(LUONG!H:H,LUONG!$C:$C,CPSX!$D80)</f>
        <v>26595849</v>
      </c>
      <c r="N80" s="1205">
        <f>SUMIFS(LUONG!I:I,LUONG!$C:$C,CPSX!$D80)</f>
        <v>30909281</v>
      </c>
      <c r="O80" s="1205">
        <f>SUMIFS(LUONG!J:J,LUONG!$C:$C,CPSX!$D80)</f>
        <v>25111372</v>
      </c>
      <c r="P80" s="1205">
        <f>SUMIFS(LUONG!K:K,LUONG!$C:$C,CPSX!$D80)</f>
        <v>30909281</v>
      </c>
      <c r="Q80" s="1205">
        <f>SUMIFS(LUONG!L:L,LUONG!$C:$C,CPSX!$D80)</f>
        <v>30282263</v>
      </c>
      <c r="R80" s="1205">
        <f>SUMIFS(LUONG!M:M,LUONG!$C:$C,CPSX!$D80)</f>
        <v>30282263</v>
      </c>
      <c r="S80" s="1205">
        <f>SUMIFS(LUONG!N:N,LUONG!$C:$C,CPSX!$D80)</f>
        <v>28989540</v>
      </c>
      <c r="T80" s="1205">
        <f>SUMIFS(LUONG!O:O,LUONG!$C:$C,CPSX!$D80)</f>
        <v>28989540</v>
      </c>
      <c r="U80" s="1205">
        <f>SUMIFS(LUONG!P:P,LUONG!$C:$C,CPSX!$D80)</f>
        <v>30909281</v>
      </c>
      <c r="V80" s="1205">
        <f>SUMIFS(LUONG!Q:Q,LUONG!$C:$C,CPSX!$D80)</f>
        <v>30282263</v>
      </c>
      <c r="W80" s="1387">
        <f t="shared" si="28"/>
        <v>346273691</v>
      </c>
      <c r="X80" s="1207"/>
      <c r="Y80" s="1415">
        <v>0</v>
      </c>
      <c r="Z80" s="1415">
        <v>0</v>
      </c>
      <c r="AA80" s="1415">
        <v>0</v>
      </c>
      <c r="AB80" s="1415">
        <v>0</v>
      </c>
      <c r="AC80" s="1415">
        <v>0</v>
      </c>
      <c r="AD80" s="1415">
        <v>0</v>
      </c>
      <c r="AE80" s="1415">
        <v>0</v>
      </c>
      <c r="AF80" s="1415">
        <v>0</v>
      </c>
      <c r="AG80" s="1415">
        <v>0</v>
      </c>
      <c r="AH80" s="1415">
        <v>0</v>
      </c>
      <c r="AI80" s="1415">
        <v>0</v>
      </c>
      <c r="AJ80" s="1415">
        <v>0</v>
      </c>
      <c r="AK80" s="1206">
        <f t="shared" si="29"/>
        <v>0</v>
      </c>
      <c r="AL80" s="1207"/>
      <c r="AM80" s="1045"/>
      <c r="AO80" s="1045"/>
      <c r="AQ80" s="1205">
        <f t="shared" si="19"/>
        <v>346273691</v>
      </c>
      <c r="AR80" s="1227">
        <f t="shared" si="20"/>
        <v>0</v>
      </c>
    </row>
    <row r="81" spans="2:44" s="1040" customFormat="1" ht="15.75" outlineLevel="1">
      <c r="B81" s="1041">
        <v>10</v>
      </c>
      <c r="C81" s="1111"/>
      <c r="D81" s="1042" t="s">
        <v>1314</v>
      </c>
      <c r="E81" s="1043" t="s">
        <v>1315</v>
      </c>
      <c r="F81" s="1043" t="s">
        <v>1316</v>
      </c>
      <c r="G81" s="1043" t="s">
        <v>1315</v>
      </c>
      <c r="H81" s="1042" t="s">
        <v>359</v>
      </c>
      <c r="I81" s="1044" t="s">
        <v>729</v>
      </c>
      <c r="J81" s="859"/>
      <c r="K81" s="1205"/>
      <c r="L81" s="1205"/>
      <c r="M81" s="1205"/>
      <c r="N81" s="1205"/>
      <c r="O81" s="1205"/>
      <c r="P81" s="1205"/>
      <c r="Q81" s="1205"/>
      <c r="R81" s="1205"/>
      <c r="S81" s="1205"/>
      <c r="T81" s="1205"/>
      <c r="U81" s="1205"/>
      <c r="V81" s="1205"/>
      <c r="W81" s="1387"/>
      <c r="X81" s="1207"/>
      <c r="Y81" s="1415"/>
      <c r="Z81" s="1415"/>
      <c r="AA81" s="1415"/>
      <c r="AB81" s="1415"/>
      <c r="AC81" s="1415"/>
      <c r="AD81" s="1415"/>
      <c r="AE81" s="1415"/>
      <c r="AF81" s="1415"/>
      <c r="AG81" s="1415"/>
      <c r="AH81" s="1415"/>
      <c r="AI81" s="1415"/>
      <c r="AJ81" s="1415"/>
      <c r="AK81" s="1206"/>
      <c r="AL81" s="1207"/>
      <c r="AM81" s="1045"/>
      <c r="AO81" s="1045"/>
      <c r="AQ81" s="1205"/>
      <c r="AR81" s="1227"/>
    </row>
    <row r="82" spans="2:44" s="1040" customFormat="1" ht="15.75">
      <c r="B82" s="1239">
        <v>11</v>
      </c>
      <c r="C82" s="1111"/>
      <c r="D82" s="1042">
        <v>6271003001</v>
      </c>
      <c r="E82" s="1243" t="s">
        <v>705</v>
      </c>
      <c r="F82" s="1043" t="s">
        <v>493</v>
      </c>
      <c r="G82" s="1043" t="s">
        <v>705</v>
      </c>
      <c r="H82" s="1042" t="s">
        <v>359</v>
      </c>
      <c r="I82" s="1044" t="s">
        <v>706</v>
      </c>
      <c r="J82" s="859"/>
      <c r="K82" s="1205">
        <v>5565833.333333333</v>
      </c>
      <c r="L82" s="1205">
        <v>5565833.333333333</v>
      </c>
      <c r="M82" s="1205">
        <v>5565833.333333333</v>
      </c>
      <c r="N82" s="1205">
        <v>5565833.333333333</v>
      </c>
      <c r="O82" s="1205">
        <v>5565833.333333333</v>
      </c>
      <c r="P82" s="1205">
        <v>5565833.333333333</v>
      </c>
      <c r="Q82" s="1205">
        <v>5565833.333333333</v>
      </c>
      <c r="R82" s="1205">
        <v>5565833.333333333</v>
      </c>
      <c r="S82" s="1205">
        <v>5565833.333333333</v>
      </c>
      <c r="T82" s="1205">
        <v>5565833.333333333</v>
      </c>
      <c r="U82" s="1205">
        <v>5565833.333333333</v>
      </c>
      <c r="V82" s="1205">
        <v>5565833.333333333</v>
      </c>
      <c r="W82" s="1387">
        <f>SUM(K82:V82)</f>
        <v>66790000.000000007</v>
      </c>
      <c r="X82" s="1207"/>
      <c r="Y82" s="1421">
        <v>0</v>
      </c>
      <c r="Z82" s="1421">
        <v>0</v>
      </c>
      <c r="AA82" s="1421">
        <v>0</v>
      </c>
      <c r="AB82" s="1421">
        <v>0</v>
      </c>
      <c r="AC82" s="1421">
        <v>0</v>
      </c>
      <c r="AD82" s="1421">
        <v>0</v>
      </c>
      <c r="AE82" s="1421">
        <v>4001287</v>
      </c>
      <c r="AF82" s="1421">
        <v>6221798</v>
      </c>
      <c r="AG82" s="1421">
        <v>0</v>
      </c>
      <c r="AH82" s="1421">
        <v>2683602</v>
      </c>
      <c r="AI82" s="1421">
        <v>2683602</v>
      </c>
      <c r="AJ82" s="1421">
        <v>955478</v>
      </c>
      <c r="AK82" s="1206">
        <f t="shared" si="29"/>
        <v>16545767</v>
      </c>
      <c r="AL82" s="1207"/>
      <c r="AM82" s="1045">
        <v>21571569</v>
      </c>
      <c r="AO82" s="1045"/>
      <c r="AQ82" s="1205">
        <f t="shared" si="19"/>
        <v>50244233.000000007</v>
      </c>
      <c r="AR82" s="1227">
        <f t="shared" si="20"/>
        <v>3.0366820105710426</v>
      </c>
    </row>
    <row r="83" spans="2:44" s="1040" customFormat="1" ht="15.75">
      <c r="B83" s="1239">
        <v>12</v>
      </c>
      <c r="C83" s="1111"/>
      <c r="D83" s="1042">
        <v>6277003101</v>
      </c>
      <c r="E83" s="1243" t="s">
        <v>708</v>
      </c>
      <c r="F83" s="1043" t="s">
        <v>493</v>
      </c>
      <c r="G83" s="1043" t="s">
        <v>709</v>
      </c>
      <c r="H83" s="1042" t="s">
        <v>359</v>
      </c>
      <c r="I83" s="1044" t="s">
        <v>706</v>
      </c>
      <c r="J83" s="859"/>
      <c r="K83" s="1205">
        <v>1361667</v>
      </c>
      <c r="L83" s="1205">
        <v>1361667</v>
      </c>
      <c r="M83" s="1205">
        <v>3861667</v>
      </c>
      <c r="N83" s="1205">
        <v>2500000</v>
      </c>
      <c r="O83" s="1205">
        <v>2500000</v>
      </c>
      <c r="P83" s="1205">
        <v>2762500</v>
      </c>
      <c r="Q83" s="1205">
        <v>2762500</v>
      </c>
      <c r="R83" s="1205">
        <v>2762500</v>
      </c>
      <c r="S83" s="1205">
        <v>2762500</v>
      </c>
      <c r="T83" s="1205">
        <v>2762500</v>
      </c>
      <c r="U83" s="1205">
        <v>2762500</v>
      </c>
      <c r="V83" s="1205">
        <v>2762500</v>
      </c>
      <c r="W83" s="1206">
        <f>SUM(K83:V83)</f>
        <v>30922501</v>
      </c>
      <c r="X83" s="1207"/>
      <c r="Y83" s="1421">
        <v>343292</v>
      </c>
      <c r="Z83" s="1421">
        <v>343292</v>
      </c>
      <c r="AA83" s="1421">
        <v>343288</v>
      </c>
      <c r="AB83" s="1421">
        <v>1361663</v>
      </c>
      <c r="AC83" s="1421">
        <v>1361667</v>
      </c>
      <c r="AD83" s="1421">
        <v>3915267</v>
      </c>
      <c r="AE83" s="1421">
        <v>1474158</v>
      </c>
      <c r="AF83" s="1421">
        <v>1361667</v>
      </c>
      <c r="AG83" s="1421">
        <v>1361667</v>
      </c>
      <c r="AH83" s="1421">
        <v>1361667</v>
      </c>
      <c r="AI83" s="1421">
        <v>1361667</v>
      </c>
      <c r="AJ83" s="1421">
        <v>1361667</v>
      </c>
      <c r="AK83" s="1206">
        <f t="shared" si="29"/>
        <v>15950962</v>
      </c>
      <c r="AL83" s="1207"/>
      <c r="AM83" s="1045">
        <v>7236300</v>
      </c>
      <c r="AO83" s="1045"/>
      <c r="AQ83" s="1205"/>
      <c r="AR83" s="1227"/>
    </row>
    <row r="84" spans="2:44" s="1040" customFormat="1" ht="15.75">
      <c r="B84" s="1239">
        <v>13</v>
      </c>
      <c r="C84" s="1111"/>
      <c r="D84" s="1042">
        <v>6273000100</v>
      </c>
      <c r="E84" s="1243" t="s">
        <v>727</v>
      </c>
      <c r="F84" s="1043" t="s">
        <v>728</v>
      </c>
      <c r="G84" s="1043" t="s">
        <v>727</v>
      </c>
      <c r="H84" s="1042" t="s">
        <v>414</v>
      </c>
      <c r="I84" s="1044" t="s">
        <v>729</v>
      </c>
      <c r="J84" s="859"/>
      <c r="K84" s="1205">
        <v>1841666</v>
      </c>
      <c r="L84" s="1205">
        <v>1641666</v>
      </c>
      <c r="M84" s="1205">
        <v>1641666</v>
      </c>
      <c r="N84" s="1205">
        <v>1258333</v>
      </c>
      <c r="O84" s="1205">
        <v>1258333</v>
      </c>
      <c r="P84" s="1205">
        <v>1258333</v>
      </c>
      <c r="Q84" s="1205">
        <v>1062500</v>
      </c>
      <c r="R84" s="1205">
        <v>912500</v>
      </c>
      <c r="S84" s="1205">
        <v>912500</v>
      </c>
      <c r="T84" s="1205">
        <v>695833</v>
      </c>
      <c r="U84" s="1205">
        <v>695833</v>
      </c>
      <c r="V84" s="1205">
        <v>695833</v>
      </c>
      <c r="W84" s="1388">
        <f>SUM(K84:V84)</f>
        <v>13874996</v>
      </c>
      <c r="X84" s="1207"/>
      <c r="Y84" s="1415"/>
      <c r="Z84" s="1415"/>
      <c r="AA84" s="1415"/>
      <c r="AB84" s="1415"/>
      <c r="AC84" s="1415"/>
      <c r="AD84" s="1415"/>
      <c r="AE84" s="1415"/>
      <c r="AF84" s="1415"/>
      <c r="AG84" s="1415"/>
      <c r="AH84" s="1415"/>
      <c r="AI84" s="1415"/>
      <c r="AJ84" s="1415"/>
      <c r="AK84" s="1206">
        <f t="shared" si="29"/>
        <v>0</v>
      </c>
      <c r="AL84" s="1207"/>
      <c r="AM84" s="1045"/>
      <c r="AO84" s="1045"/>
      <c r="AQ84" s="1205">
        <f t="shared" si="19"/>
        <v>13874996</v>
      </c>
      <c r="AR84" s="1227">
        <f t="shared" si="20"/>
        <v>0</v>
      </c>
    </row>
    <row r="85" spans="2:44" s="1040" customFormat="1" ht="15.75">
      <c r="B85" s="1239">
        <v>14</v>
      </c>
      <c r="C85" s="1111"/>
      <c r="D85" s="1042">
        <v>6275001803</v>
      </c>
      <c r="E85" s="1243" t="s">
        <v>730</v>
      </c>
      <c r="F85" s="1043" t="s">
        <v>719</v>
      </c>
      <c r="G85" s="1043" t="s">
        <v>730</v>
      </c>
      <c r="H85" s="1042" t="s">
        <v>414</v>
      </c>
      <c r="I85" s="1044" t="s">
        <v>729</v>
      </c>
      <c r="J85" s="859"/>
      <c r="K85" s="1205">
        <v>14685000</v>
      </c>
      <c r="L85" s="1205">
        <v>11421666.666666668</v>
      </c>
      <c r="M85" s="1205">
        <v>16316666.666666668</v>
      </c>
      <c r="N85" s="1205">
        <v>17948333.333333336</v>
      </c>
      <c r="O85" s="1205">
        <v>17979278.735632181</v>
      </c>
      <c r="P85" s="1205">
        <v>18010224.137931034</v>
      </c>
      <c r="Q85" s="1205">
        <v>18010224.137931034</v>
      </c>
      <c r="R85" s="1205">
        <v>18010224.137931034</v>
      </c>
      <c r="S85" s="1205">
        <v>18010224.137931034</v>
      </c>
      <c r="T85" s="1205">
        <v>18010224.137931034</v>
      </c>
      <c r="U85" s="1205">
        <v>18010224.137931034</v>
      </c>
      <c r="V85" s="1205">
        <v>18010224.137931034</v>
      </c>
      <c r="W85" s="1388">
        <f>SUM(K85:V85)</f>
        <v>204422514.36781615</v>
      </c>
      <c r="X85" s="1207"/>
      <c r="Y85" s="1421">
        <v>21309500</v>
      </c>
      <c r="Z85" s="1421">
        <v>8705500</v>
      </c>
      <c r="AA85" s="1421">
        <v>5060000</v>
      </c>
      <c r="AB85" s="1421">
        <v>7141500</v>
      </c>
      <c r="AC85" s="1421">
        <v>8199500</v>
      </c>
      <c r="AD85" s="1421">
        <v>9039000</v>
      </c>
      <c r="AE85" s="1421">
        <v>12834000</v>
      </c>
      <c r="AF85" s="1421">
        <v>17836500</v>
      </c>
      <c r="AG85" s="1421">
        <v>28830500</v>
      </c>
      <c r="AH85" s="1421">
        <v>19101500</v>
      </c>
      <c r="AI85" s="1421">
        <v>12684500</v>
      </c>
      <c r="AJ85" s="1421">
        <v>14708500</v>
      </c>
      <c r="AK85" s="1206">
        <f t="shared" si="29"/>
        <v>165450500</v>
      </c>
      <c r="AL85" s="1207"/>
      <c r="AM85" s="1045">
        <v>215843500</v>
      </c>
      <c r="AO85" s="1045"/>
      <c r="AQ85" s="1205">
        <f t="shared" si="19"/>
        <v>38972014.36781615</v>
      </c>
      <c r="AR85" s="1227">
        <f t="shared" si="20"/>
        <v>0.23555090113246036</v>
      </c>
    </row>
    <row r="86" spans="2:44" s="1040" customFormat="1" ht="15.75">
      <c r="B86" s="1239">
        <v>15</v>
      </c>
      <c r="C86" s="1111"/>
      <c r="D86" s="1042">
        <v>6277002804</v>
      </c>
      <c r="E86" s="1243" t="s">
        <v>731</v>
      </c>
      <c r="F86" s="1043" t="s">
        <v>732</v>
      </c>
      <c r="G86" s="1043" t="s">
        <v>731</v>
      </c>
      <c r="H86" s="1042" t="s">
        <v>359</v>
      </c>
      <c r="I86" s="1044" t="s">
        <v>729</v>
      </c>
      <c r="J86" s="859"/>
      <c r="K86" s="1205">
        <v>6075000</v>
      </c>
      <c r="L86" s="1205">
        <v>6075000</v>
      </c>
      <c r="M86" s="1205">
        <v>6075000</v>
      </c>
      <c r="N86" s="1205">
        <v>6075000</v>
      </c>
      <c r="O86" s="1205">
        <v>6075000</v>
      </c>
      <c r="P86" s="1205">
        <v>6075000</v>
      </c>
      <c r="Q86" s="1205">
        <v>6075000</v>
      </c>
      <c r="R86" s="1205">
        <v>6075000</v>
      </c>
      <c r="S86" s="1205">
        <v>6075000</v>
      </c>
      <c r="T86" s="1205">
        <v>6075000</v>
      </c>
      <c r="U86" s="1205">
        <v>6075000</v>
      </c>
      <c r="V86" s="1205">
        <v>6075000</v>
      </c>
      <c r="W86" s="1388">
        <f>SUM(K86:V86)</f>
        <v>72900000</v>
      </c>
      <c r="X86" s="1207"/>
      <c r="Y86" s="1421">
        <v>2250000</v>
      </c>
      <c r="Z86" s="1421">
        <v>2475000</v>
      </c>
      <c r="AA86" s="1421">
        <v>3015000</v>
      </c>
      <c r="AB86" s="1421">
        <v>3150000</v>
      </c>
      <c r="AC86" s="1421">
        <v>4365000</v>
      </c>
      <c r="AD86" s="1421">
        <v>2475000</v>
      </c>
      <c r="AE86" s="1421">
        <v>2475000</v>
      </c>
      <c r="AF86" s="1421">
        <v>4950000</v>
      </c>
      <c r="AG86" s="1421">
        <v>2925000</v>
      </c>
      <c r="AH86" s="1421">
        <v>5554149</v>
      </c>
      <c r="AI86" s="1421">
        <v>3706915</v>
      </c>
      <c r="AJ86" s="1421">
        <v>4381915</v>
      </c>
      <c r="AK86" s="1206">
        <f t="shared" si="29"/>
        <v>41722979</v>
      </c>
      <c r="AL86" s="1207"/>
      <c r="AM86" s="1045">
        <v>31629575</v>
      </c>
      <c r="AO86" s="1045"/>
      <c r="AQ86" s="1205">
        <f t="shared" si="19"/>
        <v>31177021</v>
      </c>
      <c r="AR86" s="1227">
        <f t="shared" si="20"/>
        <v>0.74723861400213054</v>
      </c>
    </row>
    <row r="87" spans="2:44" s="1040" customFormat="1" ht="15.75">
      <c r="B87" s="1239">
        <v>16</v>
      </c>
      <c r="C87" s="1111"/>
      <c r="D87" s="1042">
        <v>6277003702</v>
      </c>
      <c r="E87" s="1243" t="s">
        <v>733</v>
      </c>
      <c r="F87" s="1043" t="s">
        <v>734</v>
      </c>
      <c r="G87" s="1043" t="s">
        <v>733</v>
      </c>
      <c r="H87" s="1042" t="s">
        <v>356</v>
      </c>
      <c r="I87" s="1044" t="s">
        <v>706</v>
      </c>
      <c r="J87" s="859"/>
      <c r="K87" s="1218">
        <v>6196500</v>
      </c>
      <c r="L87" s="1218">
        <v>6196500</v>
      </c>
      <c r="M87" s="1218">
        <v>6196500</v>
      </c>
      <c r="N87" s="1218">
        <v>6196500</v>
      </c>
      <c r="O87" s="1218">
        <v>6196500</v>
      </c>
      <c r="P87" s="1218">
        <v>6196500</v>
      </c>
      <c r="Q87" s="1218">
        <v>6196500</v>
      </c>
      <c r="R87" s="1218">
        <v>6196500</v>
      </c>
      <c r="S87" s="1218">
        <v>6196500</v>
      </c>
      <c r="T87" s="1218">
        <v>6196500</v>
      </c>
      <c r="U87" s="1218">
        <v>6196500</v>
      </c>
      <c r="V87" s="1218">
        <v>6196500</v>
      </c>
      <c r="W87" s="1388">
        <f t="shared" si="28"/>
        <v>74358000</v>
      </c>
      <c r="X87" s="1207"/>
      <c r="Y87" s="1415">
        <v>19183789</v>
      </c>
      <c r="Z87" s="1415">
        <v>12078954</v>
      </c>
      <c r="AA87" s="1415">
        <v>15693283</v>
      </c>
      <c r="AB87" s="1415">
        <v>12307097</v>
      </c>
      <c r="AC87" s="1415">
        <v>29616466</v>
      </c>
      <c r="AD87" s="1415">
        <v>11107753</v>
      </c>
      <c r="AE87" s="1415">
        <v>16037318</v>
      </c>
      <c r="AF87" s="1415">
        <v>20641505</v>
      </c>
      <c r="AG87" s="1415">
        <v>1589242</v>
      </c>
      <c r="AH87" s="1412">
        <v>9231913</v>
      </c>
      <c r="AI87" s="1412">
        <v>18395444</v>
      </c>
      <c r="AJ87" s="1412">
        <v>21148295</v>
      </c>
      <c r="AK87" s="1206">
        <f t="shared" si="29"/>
        <v>187031059</v>
      </c>
      <c r="AL87" s="1207"/>
      <c r="AM87" s="1045">
        <v>691788384</v>
      </c>
      <c r="AO87" s="1045"/>
      <c r="AQ87" s="1205">
        <f t="shared" si="19"/>
        <v>-112673059</v>
      </c>
      <c r="AR87" s="1227">
        <f t="shared" si="20"/>
        <v>-0.60242966918130958</v>
      </c>
    </row>
    <row r="88" spans="2:44" s="1040" customFormat="1" ht="15.75">
      <c r="B88" s="1239">
        <v>17</v>
      </c>
      <c r="C88" s="1111"/>
      <c r="D88" s="1042">
        <v>6277005001</v>
      </c>
      <c r="E88" s="1243" t="s">
        <v>735</v>
      </c>
      <c r="F88" s="1043" t="s">
        <v>736</v>
      </c>
      <c r="G88" s="1043" t="s">
        <v>735</v>
      </c>
      <c r="H88" s="1042" t="s">
        <v>356</v>
      </c>
      <c r="I88" s="1044" t="s">
        <v>712</v>
      </c>
      <c r="J88" s="859"/>
      <c r="K88" s="1205">
        <v>230839676</v>
      </c>
      <c r="L88" s="1205">
        <v>230839676</v>
      </c>
      <c r="M88" s="1205">
        <v>230839676</v>
      </c>
      <c r="N88" s="1205">
        <v>230839676</v>
      </c>
      <c r="O88" s="1205">
        <v>230839676</v>
      </c>
      <c r="P88" s="1205">
        <v>230839676</v>
      </c>
      <c r="Q88" s="1205">
        <v>230839676</v>
      </c>
      <c r="R88" s="1205">
        <v>230839676</v>
      </c>
      <c r="S88" s="1205">
        <v>230839676</v>
      </c>
      <c r="T88" s="1205">
        <v>230839676</v>
      </c>
      <c r="U88" s="1205">
        <v>230839676</v>
      </c>
      <c r="V88" s="1205">
        <v>230839676</v>
      </c>
      <c r="W88" s="1388">
        <f t="shared" si="28"/>
        <v>2770076112</v>
      </c>
      <c r="X88" s="1207"/>
      <c r="Y88" s="1423">
        <v>230839676</v>
      </c>
      <c r="Z88" s="1423">
        <v>230839676</v>
      </c>
      <c r="AA88" s="1423">
        <v>230839676</v>
      </c>
      <c r="AB88" s="1423">
        <v>230839676</v>
      </c>
      <c r="AC88" s="1423">
        <v>230839676</v>
      </c>
      <c r="AD88" s="1423">
        <v>230839676</v>
      </c>
      <c r="AE88" s="1423">
        <v>230839676</v>
      </c>
      <c r="AF88" s="1423">
        <v>250839676</v>
      </c>
      <c r="AG88" s="1423">
        <v>255839676</v>
      </c>
      <c r="AH88" s="1423">
        <v>230839676</v>
      </c>
      <c r="AI88" s="1423">
        <v>230839676</v>
      </c>
      <c r="AJ88" s="1423">
        <v>230839676</v>
      </c>
      <c r="AK88" s="1206">
        <f t="shared" si="29"/>
        <v>2815076112</v>
      </c>
      <c r="AL88" s="1207"/>
      <c r="AM88" s="1045">
        <f>5540152224/2</f>
        <v>2770076112</v>
      </c>
      <c r="AO88" s="1045"/>
      <c r="AQ88" s="1205">
        <f t="shared" si="19"/>
        <v>-45000000</v>
      </c>
      <c r="AR88" s="1227">
        <f t="shared" si="20"/>
        <v>-1.5985358196240473E-2</v>
      </c>
    </row>
    <row r="89" spans="2:44" s="1040" customFormat="1" ht="15.75">
      <c r="B89" s="1239">
        <v>18</v>
      </c>
      <c r="C89" s="1111"/>
      <c r="D89" s="1042">
        <v>6278007201</v>
      </c>
      <c r="E89" s="1243" t="s">
        <v>737</v>
      </c>
      <c r="F89" s="1043" t="s">
        <v>732</v>
      </c>
      <c r="G89" s="1043" t="s">
        <v>737</v>
      </c>
      <c r="H89" s="1042" t="s">
        <v>414</v>
      </c>
      <c r="I89" s="1044" t="s">
        <v>729</v>
      </c>
      <c r="J89" s="859"/>
      <c r="K89" s="1205">
        <v>11698333.666666666</v>
      </c>
      <c r="L89" s="1205">
        <v>11698333.666666666</v>
      </c>
      <c r="M89" s="1205">
        <v>11291666.666666666</v>
      </c>
      <c r="N89" s="1205">
        <v>11291666.666666666</v>
      </c>
      <c r="O89" s="1205">
        <v>11291666.666666666</v>
      </c>
      <c r="P89" s="1205">
        <v>11291666.666666666</v>
      </c>
      <c r="Q89" s="1205">
        <v>11291666.666666666</v>
      </c>
      <c r="R89" s="1205">
        <v>11291666.666666666</v>
      </c>
      <c r="S89" s="1205">
        <v>11291666.666666666</v>
      </c>
      <c r="T89" s="1205">
        <v>11291666.666666666</v>
      </c>
      <c r="U89" s="1205">
        <v>11291666.666666666</v>
      </c>
      <c r="V89" s="1205">
        <v>11291666.666666666</v>
      </c>
      <c r="W89" s="1388">
        <f t="shared" ref="W89:W99" si="30">SUM(K89:V89)</f>
        <v>136313334.00000003</v>
      </c>
      <c r="X89" s="1207"/>
      <c r="Y89" s="1424">
        <v>6142579</v>
      </c>
      <c r="Z89" s="1424">
        <v>2939693</v>
      </c>
      <c r="AA89" s="1424">
        <v>2189191</v>
      </c>
      <c r="AB89" s="1424">
        <v>1190019</v>
      </c>
      <c r="AC89" s="1424">
        <v>1188182</v>
      </c>
      <c r="AD89" s="1424">
        <v>188182</v>
      </c>
      <c r="AE89" s="1424">
        <v>1278107</v>
      </c>
      <c r="AF89" s="1424">
        <v>2189914</v>
      </c>
      <c r="AG89" s="1424">
        <v>9486498</v>
      </c>
      <c r="AH89" s="1424">
        <v>52576902</v>
      </c>
      <c r="AI89" s="1424">
        <v>33639301</v>
      </c>
      <c r="AJ89" s="1424">
        <v>15772919</v>
      </c>
      <c r="AK89" s="1206">
        <f t="shared" si="29"/>
        <v>128781487</v>
      </c>
      <c r="AL89" s="1207"/>
      <c r="AM89" s="1045">
        <v>277156874</v>
      </c>
      <c r="AO89" s="1045"/>
      <c r="AQ89" s="1205">
        <f t="shared" si="19"/>
        <v>7531847.0000000298</v>
      </c>
      <c r="AR89" s="1227">
        <f t="shared" si="20"/>
        <v>5.8485479360865122E-2</v>
      </c>
    </row>
    <row r="90" spans="2:44" s="1040" customFormat="1" ht="15.75" outlineLevel="1">
      <c r="B90" s="1041">
        <v>19</v>
      </c>
      <c r="C90" s="1111"/>
      <c r="D90" s="1042" t="s">
        <v>935</v>
      </c>
      <c r="E90" s="1043" t="s">
        <v>943</v>
      </c>
      <c r="F90" s="1043" t="s">
        <v>741</v>
      </c>
      <c r="G90" s="1043" t="s">
        <v>2120</v>
      </c>
      <c r="H90" s="1042" t="s">
        <v>401</v>
      </c>
      <c r="I90" s="1044" t="s">
        <v>729</v>
      </c>
      <c r="J90" s="859"/>
      <c r="K90" s="1205">
        <v>0</v>
      </c>
      <c r="L90" s="1205">
        <v>0</v>
      </c>
      <c r="M90" s="1205">
        <v>0</v>
      </c>
      <c r="N90" s="1205">
        <v>0</v>
      </c>
      <c r="O90" s="1205">
        <v>0</v>
      </c>
      <c r="P90" s="1205">
        <v>0</v>
      </c>
      <c r="Q90" s="1205">
        <v>0</v>
      </c>
      <c r="R90" s="1205">
        <v>0</v>
      </c>
      <c r="S90" s="1205">
        <v>0</v>
      </c>
      <c r="T90" s="1205">
        <v>0</v>
      </c>
      <c r="U90" s="1205">
        <v>0</v>
      </c>
      <c r="V90" s="1205">
        <v>0</v>
      </c>
      <c r="W90" s="1206">
        <f>SUM(K90:V90)</f>
        <v>0</v>
      </c>
      <c r="X90" s="1207"/>
      <c r="Y90" s="1415"/>
      <c r="Z90" s="1415"/>
      <c r="AA90" s="1415"/>
      <c r="AB90" s="1415"/>
      <c r="AC90" s="1415"/>
      <c r="AD90" s="1415"/>
      <c r="AE90" s="1415"/>
      <c r="AF90" s="1415"/>
      <c r="AG90" s="1415"/>
      <c r="AH90" s="1415"/>
      <c r="AI90" s="1415"/>
      <c r="AJ90" s="1415"/>
      <c r="AK90" s="1206">
        <f>SUM(Y90:AJ90)</f>
        <v>0</v>
      </c>
      <c r="AL90" s="1207"/>
      <c r="AM90" s="1045"/>
      <c r="AO90" s="1045"/>
      <c r="AQ90" s="1205">
        <f>IFERROR(W90-AK90,0)</f>
        <v>0</v>
      </c>
      <c r="AR90" s="1227">
        <f>IFERROR((W90/AK90)-1,0)</f>
        <v>0</v>
      </c>
    </row>
    <row r="91" spans="2:44" s="1040" customFormat="1" ht="15.75">
      <c r="B91" s="1239">
        <v>20</v>
      </c>
      <c r="C91" s="1111"/>
      <c r="D91" s="1042">
        <v>6273006501</v>
      </c>
      <c r="E91" s="1243" t="s">
        <v>740</v>
      </c>
      <c r="F91" s="1043" t="s">
        <v>741</v>
      </c>
      <c r="G91" s="1043" t="s">
        <v>742</v>
      </c>
      <c r="H91" s="1042" t="s">
        <v>401</v>
      </c>
      <c r="I91" s="1044" t="s">
        <v>706</v>
      </c>
      <c r="J91" s="859"/>
      <c r="K91" s="1205">
        <v>97399222.222222224</v>
      </c>
      <c r="L91" s="1205">
        <v>112520388.8888889</v>
      </c>
      <c r="M91" s="1205">
        <v>73798166.666666657</v>
      </c>
      <c r="N91" s="1205">
        <v>82421222.222222224</v>
      </c>
      <c r="O91" s="1205">
        <v>91397222.222222209</v>
      </c>
      <c r="P91" s="1205">
        <v>106601888.88888888</v>
      </c>
      <c r="Q91" s="1205">
        <v>115356833.33333331</v>
      </c>
      <c r="R91" s="1205">
        <v>122135166.66666666</v>
      </c>
      <c r="S91" s="1205">
        <v>130176833.33333333</v>
      </c>
      <c r="T91" s="1205">
        <v>137594000</v>
      </c>
      <c r="U91" s="1205">
        <v>143435666.66666669</v>
      </c>
      <c r="V91" s="1205">
        <v>145102333.33333334</v>
      </c>
      <c r="W91" s="1388">
        <f>SUM(K91:V91)</f>
        <v>1357938944.4444444</v>
      </c>
      <c r="X91" s="1207"/>
      <c r="Y91" s="1415">
        <v>80797950</v>
      </c>
      <c r="Z91" s="1415">
        <v>141250855</v>
      </c>
      <c r="AA91" s="1415">
        <v>121470115</v>
      </c>
      <c r="AB91" s="1415">
        <v>94604344</v>
      </c>
      <c r="AC91" s="1415">
        <v>56804234</v>
      </c>
      <c r="AD91" s="1415">
        <v>66261921</v>
      </c>
      <c r="AE91" s="1415">
        <v>38112136</v>
      </c>
      <c r="AF91" s="1415">
        <v>764219</v>
      </c>
      <c r="AG91" s="1415">
        <v>71831118</v>
      </c>
      <c r="AH91" s="1415">
        <v>50036445.666666657</v>
      </c>
      <c r="AI91" s="1415">
        <v>36906353.666666687</v>
      </c>
      <c r="AJ91" s="1415">
        <v>41175826.666666687</v>
      </c>
      <c r="AK91" s="1206">
        <f>SUM(Y91:AJ91)</f>
        <v>800015518</v>
      </c>
      <c r="AL91" s="1207"/>
      <c r="AM91" s="1045">
        <v>1268335313</v>
      </c>
      <c r="AO91" s="1045"/>
      <c r="AQ91" s="1205">
        <f>IFERROR(W91-AK91,0)</f>
        <v>557923426.44444442</v>
      </c>
      <c r="AR91" s="1227">
        <f>IFERROR((W91/AK91)-1,0)</f>
        <v>0.69739075541837736</v>
      </c>
    </row>
    <row r="92" spans="2:44" s="1040" customFormat="1" ht="15.75" outlineLevel="1">
      <c r="B92" s="1041">
        <v>21</v>
      </c>
      <c r="C92" s="1111"/>
      <c r="D92" s="1042" t="s">
        <v>743</v>
      </c>
      <c r="E92" s="1043" t="s">
        <v>744</v>
      </c>
      <c r="F92" s="1043" t="s">
        <v>745</v>
      </c>
      <c r="G92" s="1043" t="s">
        <v>709</v>
      </c>
      <c r="H92" s="1042" t="s">
        <v>359</v>
      </c>
      <c r="I92" s="1044" t="s">
        <v>706</v>
      </c>
      <c r="J92" s="859"/>
      <c r="K92" s="1205">
        <v>0</v>
      </c>
      <c r="L92" s="1205">
        <v>0</v>
      </c>
      <c r="M92" s="1205">
        <v>0</v>
      </c>
      <c r="N92" s="1205">
        <v>0</v>
      </c>
      <c r="O92" s="1205">
        <v>0</v>
      </c>
      <c r="P92" s="1205">
        <v>0</v>
      </c>
      <c r="Q92" s="1205">
        <v>0</v>
      </c>
      <c r="R92" s="1205">
        <v>0</v>
      </c>
      <c r="S92" s="1205">
        <v>0</v>
      </c>
      <c r="T92" s="1205">
        <v>0</v>
      </c>
      <c r="U92" s="1205">
        <v>0</v>
      </c>
      <c r="V92" s="1205">
        <v>0</v>
      </c>
      <c r="W92" s="1206">
        <f t="shared" si="30"/>
        <v>0</v>
      </c>
      <c r="X92" s="1207"/>
      <c r="Y92" s="1415"/>
      <c r="Z92" s="1415"/>
      <c r="AA92" s="1415"/>
      <c r="AB92" s="1415"/>
      <c r="AC92" s="1415"/>
      <c r="AD92" s="1415"/>
      <c r="AE92" s="1415"/>
      <c r="AF92" s="1415"/>
      <c r="AG92" s="1415"/>
      <c r="AH92" s="1415"/>
      <c r="AI92" s="1415"/>
      <c r="AJ92" s="1415"/>
      <c r="AK92" s="1206">
        <f>SUM(Y92:AJ92)</f>
        <v>0</v>
      </c>
      <c r="AL92" s="1207"/>
      <c r="AM92" s="1045"/>
      <c r="AO92" s="1045"/>
      <c r="AQ92" s="1205"/>
      <c r="AR92" s="1227"/>
    </row>
    <row r="93" spans="2:44" s="1040" customFormat="1" ht="15.75">
      <c r="B93" s="1239">
        <v>22</v>
      </c>
      <c r="C93" s="1111"/>
      <c r="D93" s="1042">
        <v>6277006501</v>
      </c>
      <c r="E93" s="1243" t="s">
        <v>2119</v>
      </c>
      <c r="F93" s="1043" t="s">
        <v>741</v>
      </c>
      <c r="G93" s="1043" t="s">
        <v>746</v>
      </c>
      <c r="H93" s="1042" t="s">
        <v>401</v>
      </c>
      <c r="I93" s="1044" t="s">
        <v>729</v>
      </c>
      <c r="J93" s="859"/>
      <c r="K93" s="1205">
        <v>44441755</v>
      </c>
      <c r="L93" s="1205">
        <v>20091755</v>
      </c>
      <c r="M93" s="1205">
        <v>38341755</v>
      </c>
      <c r="N93" s="1205">
        <v>19751755</v>
      </c>
      <c r="O93" s="1205">
        <v>33191755</v>
      </c>
      <c r="P93" s="1205">
        <v>24941755</v>
      </c>
      <c r="Q93" s="1205">
        <v>23657297</v>
      </c>
      <c r="R93" s="1205">
        <v>10384861</v>
      </c>
      <c r="S93" s="1205">
        <v>41964861</v>
      </c>
      <c r="T93" s="1205">
        <v>16084861</v>
      </c>
      <c r="U93" s="1205">
        <v>25504861</v>
      </c>
      <c r="V93" s="1205">
        <v>16204861</v>
      </c>
      <c r="W93" s="1388">
        <f t="shared" si="30"/>
        <v>314562132</v>
      </c>
      <c r="X93" s="1207"/>
      <c r="Y93" s="1421">
        <v>2225833</v>
      </c>
      <c r="Z93" s="1421">
        <v>2225833</v>
      </c>
      <c r="AA93" s="1421">
        <v>2225833</v>
      </c>
      <c r="AB93" s="1421">
        <v>2225837</v>
      </c>
      <c r="AC93" s="1421">
        <v>0</v>
      </c>
      <c r="AD93" s="1421">
        <v>0</v>
      </c>
      <c r="AE93" s="1421">
        <v>2274462</v>
      </c>
      <c r="AF93" s="1421">
        <v>3811759</v>
      </c>
      <c r="AG93" s="1421">
        <v>3811752</v>
      </c>
      <c r="AH93" s="1421">
        <v>3811752</v>
      </c>
      <c r="AI93" s="1421">
        <v>3811752</v>
      </c>
      <c r="AJ93" s="1421">
        <v>3811752</v>
      </c>
      <c r="AK93" s="1206">
        <f>SUM(Y93:AJ93)</f>
        <v>30236565</v>
      </c>
      <c r="AL93" s="1207"/>
      <c r="AM93" s="1045">
        <v>246990604</v>
      </c>
      <c r="AO93" s="1045"/>
      <c r="AQ93" s="1205">
        <f t="shared" si="19"/>
        <v>284325567</v>
      </c>
      <c r="AR93" s="1227">
        <f t="shared" si="20"/>
        <v>9.4033686366159657</v>
      </c>
    </row>
    <row r="94" spans="2:44" s="1040" customFormat="1" ht="15.75">
      <c r="B94" s="1239">
        <v>23</v>
      </c>
      <c r="C94" s="1111"/>
      <c r="D94" s="1042">
        <v>6273002001</v>
      </c>
      <c r="E94" s="1243" t="s">
        <v>748</v>
      </c>
      <c r="F94" s="1043" t="s">
        <v>741</v>
      </c>
      <c r="G94" s="1043" t="s">
        <v>749</v>
      </c>
      <c r="H94" s="1042" t="s">
        <v>379</v>
      </c>
      <c r="I94" s="1044" t="s">
        <v>706</v>
      </c>
      <c r="J94" s="859"/>
      <c r="K94" s="1205">
        <v>17209422.849999998</v>
      </c>
      <c r="L94" s="1205">
        <v>17626089.516666666</v>
      </c>
      <c r="M94" s="1205">
        <v>19815658.96111111</v>
      </c>
      <c r="N94" s="1205">
        <v>20982325.627777778</v>
      </c>
      <c r="O94" s="1205">
        <v>20674547.849999998</v>
      </c>
      <c r="P94" s="1205">
        <v>21308561.73888889</v>
      </c>
      <c r="Q94" s="1205">
        <v>21725228.405555554</v>
      </c>
      <c r="R94" s="1205">
        <v>22220353.405555554</v>
      </c>
      <c r="S94" s="1205">
        <v>22775908.961111106</v>
      </c>
      <c r="T94" s="1205">
        <v>31525908.961111106</v>
      </c>
      <c r="U94" s="1205">
        <v>32021033.96111111</v>
      </c>
      <c r="V94" s="1205">
        <v>32576589.516666666</v>
      </c>
      <c r="W94" s="1388">
        <f t="shared" si="30"/>
        <v>280461629.75555551</v>
      </c>
      <c r="X94" s="1207"/>
      <c r="Y94" s="1421">
        <v>5363959</v>
      </c>
      <c r="Z94" s="1421">
        <v>4140353</v>
      </c>
      <c r="AA94" s="1421">
        <v>4140353</v>
      </c>
      <c r="AB94" s="1421">
        <v>4140353</v>
      </c>
      <c r="AC94" s="1421">
        <v>6061387</v>
      </c>
      <c r="AD94" s="1421">
        <v>6596293</v>
      </c>
      <c r="AE94" s="1421">
        <v>7210406</v>
      </c>
      <c r="AF94" s="1421">
        <v>7963666</v>
      </c>
      <c r="AG94" s="1421">
        <v>8132792</v>
      </c>
      <c r="AH94" s="1421">
        <v>5674667</v>
      </c>
      <c r="AI94" s="1421">
        <v>1372450</v>
      </c>
      <c r="AJ94" s="1421">
        <v>1543220</v>
      </c>
      <c r="AK94" s="1206">
        <f>SUM(Y94:AJ94)</f>
        <v>62339899</v>
      </c>
      <c r="AL94" s="1207"/>
      <c r="AM94" s="1045">
        <v>166487735</v>
      </c>
      <c r="AO94" s="1045"/>
      <c r="AQ94" s="1205">
        <f t="shared" si="19"/>
        <v>218121730.75555551</v>
      </c>
      <c r="AR94" s="1227">
        <f t="shared" si="20"/>
        <v>3.4989105573551784</v>
      </c>
    </row>
    <row r="95" spans="2:44" s="1040" customFormat="1" ht="15.75">
      <c r="B95" s="1239">
        <v>24</v>
      </c>
      <c r="C95" s="1111"/>
      <c r="D95" s="1042">
        <v>6277002204</v>
      </c>
      <c r="E95" s="1243" t="s">
        <v>750</v>
      </c>
      <c r="F95" s="1043" t="s">
        <v>741</v>
      </c>
      <c r="G95" s="1043" t="s">
        <v>751</v>
      </c>
      <c r="H95" s="1042" t="s">
        <v>454</v>
      </c>
      <c r="I95" s="1044" t="s">
        <v>706</v>
      </c>
      <c r="J95" s="859"/>
      <c r="K95" s="1205">
        <v>15934722.333333334</v>
      </c>
      <c r="L95" s="1205">
        <v>18051389</v>
      </c>
      <c r="M95" s="1205">
        <v>19509722.333333336</v>
      </c>
      <c r="N95" s="1205">
        <v>30186389</v>
      </c>
      <c r="O95" s="1205">
        <v>32386389</v>
      </c>
      <c r="P95" s="1205">
        <v>40079722.333333328</v>
      </c>
      <c r="Q95" s="1205">
        <v>42871389</v>
      </c>
      <c r="R95" s="1205">
        <v>56073055.666666672</v>
      </c>
      <c r="S95" s="1205">
        <v>57198055.666666672</v>
      </c>
      <c r="T95" s="1205">
        <v>61606389.000000007</v>
      </c>
      <c r="U95" s="1205">
        <v>71229722.333333343</v>
      </c>
      <c r="V95" s="1205">
        <v>80568055.666666672</v>
      </c>
      <c r="W95" s="1388">
        <f t="shared" si="30"/>
        <v>525695001.33333343</v>
      </c>
      <c r="X95" s="1207"/>
      <c r="Y95" s="1421">
        <v>29862262</v>
      </c>
      <c r="Z95" s="1421">
        <v>21495593</v>
      </c>
      <c r="AA95" s="1421">
        <v>13531426</v>
      </c>
      <c r="AB95" s="1421">
        <v>22607168</v>
      </c>
      <c r="AC95" s="1421">
        <v>23798835</v>
      </c>
      <c r="AD95" s="1421">
        <v>22701873</v>
      </c>
      <c r="AE95" s="1421">
        <v>29439384</v>
      </c>
      <c r="AF95" s="1421">
        <v>40189391</v>
      </c>
      <c r="AG95" s="1421">
        <v>30639391</v>
      </c>
      <c r="AH95" s="1421">
        <v>20966054</v>
      </c>
      <c r="AI95" s="1421">
        <v>22890981</v>
      </c>
      <c r="AJ95" s="1421">
        <v>20565973</v>
      </c>
      <c r="AK95" s="1206">
        <f t="shared" si="29"/>
        <v>298688331</v>
      </c>
      <c r="AL95" s="1207"/>
      <c r="AM95" s="1045">
        <v>160827695</v>
      </c>
      <c r="AO95" s="1045"/>
      <c r="AQ95" s="1205">
        <f t="shared" si="19"/>
        <v>227006670.33333343</v>
      </c>
      <c r="AR95" s="1227">
        <f t="shared" si="20"/>
        <v>0.76001184771203345</v>
      </c>
    </row>
    <row r="96" spans="2:44" s="1040" customFormat="1" ht="15.75">
      <c r="B96" s="1239">
        <v>25</v>
      </c>
      <c r="C96" s="1111"/>
      <c r="D96" s="1042">
        <v>6277002301</v>
      </c>
      <c r="E96" s="1243" t="s">
        <v>752</v>
      </c>
      <c r="F96" s="1043" t="s">
        <v>753</v>
      </c>
      <c r="G96" s="1043" t="s">
        <v>752</v>
      </c>
      <c r="H96" s="1042" t="s">
        <v>369</v>
      </c>
      <c r="I96" s="1044" t="s">
        <v>706</v>
      </c>
      <c r="J96" s="1051"/>
      <c r="K96" s="1205">
        <v>0</v>
      </c>
      <c r="L96" s="1205">
        <v>0</v>
      </c>
      <c r="M96" s="1205">
        <v>0</v>
      </c>
      <c r="N96" s="1205">
        <v>7333333.333333333</v>
      </c>
      <c r="O96" s="1205">
        <v>7333333.333333333</v>
      </c>
      <c r="P96" s="1205">
        <v>7333333.333333333</v>
      </c>
      <c r="Q96" s="1205">
        <v>7333333.333333333</v>
      </c>
      <c r="R96" s="1205">
        <v>7333333.333333333</v>
      </c>
      <c r="S96" s="1205">
        <v>7333333.333333333</v>
      </c>
      <c r="T96" s="1205">
        <v>7333333.333333333</v>
      </c>
      <c r="U96" s="1205">
        <v>7333333.333333333</v>
      </c>
      <c r="V96" s="1205">
        <v>7333333.333333333</v>
      </c>
      <c r="W96" s="1388">
        <f t="shared" si="30"/>
        <v>66000000.000000007</v>
      </c>
      <c r="X96" s="1207"/>
      <c r="Y96" s="1421">
        <v>5440219</v>
      </c>
      <c r="Z96" s="1421">
        <v>5440219</v>
      </c>
      <c r="AA96" s="1421">
        <v>5440219</v>
      </c>
      <c r="AB96" s="1421">
        <v>5440219</v>
      </c>
      <c r="AC96" s="1421">
        <v>5440217</v>
      </c>
      <c r="AD96" s="1421">
        <v>5440219</v>
      </c>
      <c r="AE96" s="1421">
        <v>5440219</v>
      </c>
      <c r="AF96" s="1421">
        <v>5440219</v>
      </c>
      <c r="AG96" s="1421">
        <v>5440219</v>
      </c>
      <c r="AH96" s="1421">
        <v>5440219</v>
      </c>
      <c r="AI96" s="1421">
        <v>6484949</v>
      </c>
      <c r="AJ96" s="1421">
        <v>6484950</v>
      </c>
      <c r="AK96" s="1206">
        <f t="shared" si="29"/>
        <v>67372087</v>
      </c>
      <c r="AL96" s="1207"/>
      <c r="AM96" s="1045">
        <v>51775877</v>
      </c>
      <c r="AO96" s="1045"/>
      <c r="AQ96" s="1205">
        <f t="shared" si="19"/>
        <v>-1372086.9999999925</v>
      </c>
      <c r="AR96" s="1227">
        <f t="shared" si="20"/>
        <v>-2.0365808172158828E-2</v>
      </c>
    </row>
    <row r="97" spans="2:44" s="1040" customFormat="1" ht="15.75">
      <c r="B97" s="1238">
        <v>26</v>
      </c>
      <c r="C97" s="387"/>
      <c r="D97" s="1042">
        <v>6273001908</v>
      </c>
      <c r="E97" s="1243" t="s">
        <v>754</v>
      </c>
      <c r="F97" s="1043" t="s">
        <v>728</v>
      </c>
      <c r="G97" s="1043" t="s">
        <v>755</v>
      </c>
      <c r="H97" s="1042" t="s">
        <v>369</v>
      </c>
      <c r="I97" s="1044" t="s">
        <v>706</v>
      </c>
      <c r="J97" s="396"/>
      <c r="K97" s="1205">
        <v>2500000</v>
      </c>
      <c r="L97" s="1205">
        <v>2500000</v>
      </c>
      <c r="M97" s="1205">
        <v>3194444.4444444445</v>
      </c>
      <c r="N97" s="1205">
        <v>3194444.4444444445</v>
      </c>
      <c r="O97" s="1205">
        <v>4027777.777777778</v>
      </c>
      <c r="P97" s="1205">
        <v>7215277.777777778</v>
      </c>
      <c r="Q97" s="1205">
        <v>8048611.111111111</v>
      </c>
      <c r="R97" s="1205">
        <v>8048611.111111111</v>
      </c>
      <c r="S97" s="1205">
        <v>9854166.6666666679</v>
      </c>
      <c r="T97" s="1205">
        <v>11243055.555555556</v>
      </c>
      <c r="U97" s="1205">
        <v>11243055.555555556</v>
      </c>
      <c r="V97" s="1205">
        <v>12076388.88888889</v>
      </c>
      <c r="W97" s="1388">
        <f t="shared" si="30"/>
        <v>83145833.333333328</v>
      </c>
      <c r="X97" s="1207"/>
      <c r="Y97" s="1424">
        <v>46820610</v>
      </c>
      <c r="Z97" s="1424">
        <v>17703026</v>
      </c>
      <c r="AA97" s="1424">
        <v>15175797</v>
      </c>
      <c r="AB97" s="1424">
        <v>20526033</v>
      </c>
      <c r="AC97" s="1424">
        <v>9832529</v>
      </c>
      <c r="AD97" s="1424">
        <v>11460082</v>
      </c>
      <c r="AE97" s="1424">
        <v>18140301</v>
      </c>
      <c r="AF97" s="1424">
        <v>13684306</v>
      </c>
      <c r="AG97" s="1424">
        <v>21643619</v>
      </c>
      <c r="AH97" s="1424">
        <v>14922543</v>
      </c>
      <c r="AI97" s="1424">
        <v>13668986</v>
      </c>
      <c r="AJ97" s="1424">
        <v>8558710</v>
      </c>
      <c r="AK97" s="1206">
        <f t="shared" si="29"/>
        <v>212136542</v>
      </c>
      <c r="AL97" s="1207"/>
      <c r="AM97" s="1045"/>
      <c r="AO97" s="1045"/>
      <c r="AQ97" s="1205">
        <f t="shared" si="19"/>
        <v>-128990708.66666667</v>
      </c>
      <c r="AR97" s="1227">
        <f t="shared" si="20"/>
        <v>-0.60805511134742019</v>
      </c>
    </row>
    <row r="98" spans="2:44" s="1040" customFormat="1" ht="15.75">
      <c r="B98" s="1238">
        <v>27</v>
      </c>
      <c r="C98" s="387"/>
      <c r="D98" s="1048">
        <v>6277003803</v>
      </c>
      <c r="E98" s="1255" t="s">
        <v>757</v>
      </c>
      <c r="F98" s="1049" t="s">
        <v>758</v>
      </c>
      <c r="G98" s="1049" t="s">
        <v>757</v>
      </c>
      <c r="H98" s="1048"/>
      <c r="I98" s="1050"/>
      <c r="J98" s="401"/>
      <c r="K98" s="1205">
        <v>6695000.666666667</v>
      </c>
      <c r="L98" s="1205">
        <v>5986667.666666667</v>
      </c>
      <c r="M98" s="1205">
        <v>5986667.666666667</v>
      </c>
      <c r="N98" s="1205">
        <v>11820001</v>
      </c>
      <c r="O98" s="1205">
        <v>11903334.333333332</v>
      </c>
      <c r="P98" s="1205">
        <v>12070001</v>
      </c>
      <c r="Q98" s="1205">
        <v>9908334</v>
      </c>
      <c r="R98" s="1205">
        <v>9991667.3333333321</v>
      </c>
      <c r="S98" s="1205">
        <v>14183333.333333334</v>
      </c>
      <c r="T98" s="1205">
        <v>9266666.666666666</v>
      </c>
      <c r="U98" s="1205">
        <v>9266666.666666666</v>
      </c>
      <c r="V98" s="1205">
        <v>9266666.666666666</v>
      </c>
      <c r="W98" s="1388">
        <f t="shared" si="30"/>
        <v>116345007</v>
      </c>
      <c r="X98" s="1207"/>
      <c r="Y98" s="1421">
        <v>659750</v>
      </c>
      <c r="Z98" s="1421">
        <v>1368087</v>
      </c>
      <c r="AA98" s="1421">
        <v>1368083</v>
      </c>
      <c r="AB98" s="1421">
        <v>1368083</v>
      </c>
      <c r="AC98" s="1421">
        <v>1368083</v>
      </c>
      <c r="AD98" s="1421">
        <v>1368083</v>
      </c>
      <c r="AE98" s="1421">
        <v>3469996</v>
      </c>
      <c r="AF98" s="1421">
        <v>3470000</v>
      </c>
      <c r="AG98" s="1421">
        <v>4278326</v>
      </c>
      <c r="AH98" s="1421">
        <v>4278334</v>
      </c>
      <c r="AI98" s="1421">
        <v>4278334</v>
      </c>
      <c r="AJ98" s="1421">
        <v>4278334</v>
      </c>
      <c r="AK98" s="1206">
        <f>SUM(Y98:AJ98)</f>
        <v>31553493</v>
      </c>
      <c r="AL98" s="1207"/>
      <c r="AM98" s="1052">
        <v>15908500</v>
      </c>
      <c r="AO98" s="1052"/>
      <c r="AQ98" s="1230"/>
      <c r="AR98" s="1231"/>
    </row>
    <row r="99" spans="2:44" ht="15.75">
      <c r="B99" s="1238">
        <v>28</v>
      </c>
      <c r="C99" s="387"/>
      <c r="D99" s="393"/>
      <c r="E99" s="1242" t="s">
        <v>759</v>
      </c>
      <c r="F99" s="394" t="s">
        <v>760</v>
      </c>
      <c r="G99" s="394" t="s">
        <v>759</v>
      </c>
      <c r="H99" s="393" t="s">
        <v>369</v>
      </c>
      <c r="I99" s="430" t="s">
        <v>761</v>
      </c>
      <c r="J99" s="401"/>
      <c r="K99" s="1205">
        <f>SUM(PB_TSCD!AF130:AF131,PB_TSCD!AF134,)</f>
        <v>143797694.13004524</v>
      </c>
      <c r="L99" s="1205">
        <f>SUM(PB_TSCD!AG130:AG131,PB_TSCD!AG134,)</f>
        <v>143797694.13004524</v>
      </c>
      <c r="M99" s="1205">
        <f>SUM(PB_TSCD!AH130:AH131,PB_TSCD!AH134,)</f>
        <v>141234058.13004524</v>
      </c>
      <c r="N99" s="1205">
        <f>SUM(PB_TSCD!AI130:AI131,PB_TSCD!AI134,)</f>
        <v>141234058.13004524</v>
      </c>
      <c r="O99" s="1205">
        <f>SUM(PB_TSCD!AJ130:AJ131,PB_TSCD!AJ134,)</f>
        <v>141234058.13004524</v>
      </c>
      <c r="P99" s="1205">
        <f>SUM(PB_TSCD!AK130:AK131,PB_TSCD!AK134,)</f>
        <v>141234058.13004524</v>
      </c>
      <c r="Q99" s="1205">
        <f>SUM(PB_TSCD!AL130:AL131,PB_TSCD!AL134,)</f>
        <v>141234058.13004524</v>
      </c>
      <c r="R99" s="1205">
        <f>SUM(PB_TSCD!AM130:AM131,PB_TSCD!AM134,)</f>
        <v>141234058.13004524</v>
      </c>
      <c r="S99" s="1205">
        <f>SUM(PB_TSCD!AN130:AN131,PB_TSCD!AN134,)</f>
        <v>141234058.13004524</v>
      </c>
      <c r="T99" s="1205">
        <f>SUM(PB_TSCD!AO130:AO131,PB_TSCD!AO134,)</f>
        <v>141234058.13004524</v>
      </c>
      <c r="U99" s="1205">
        <f>SUM(PB_TSCD!AP130:AP131,PB_TSCD!AP134,)</f>
        <v>141234058.13004524</v>
      </c>
      <c r="V99" s="1205">
        <f>SUM(PB_TSCD!AQ130:AQ131,PB_TSCD!AQ134,)</f>
        <v>141234058.13004524</v>
      </c>
      <c r="W99" s="1387">
        <f t="shared" si="30"/>
        <v>1699935969.5605423</v>
      </c>
      <c r="X99" s="1207"/>
      <c r="Y99" s="1422">
        <v>292390809</v>
      </c>
      <c r="Z99" s="1422">
        <v>290533034</v>
      </c>
      <c r="AA99" s="1422">
        <v>290533030</v>
      </c>
      <c r="AB99" s="1422">
        <v>298658031</v>
      </c>
      <c r="AC99" s="1422">
        <v>298658035</v>
      </c>
      <c r="AD99" s="1422">
        <v>286972824</v>
      </c>
      <c r="AE99" s="1422">
        <v>286972819</v>
      </c>
      <c r="AF99" s="1422">
        <v>328533627</v>
      </c>
      <c r="AG99" s="1422">
        <v>328533620</v>
      </c>
      <c r="AH99" s="1422">
        <v>328533626</v>
      </c>
      <c r="AI99" s="1422">
        <v>328533620</v>
      </c>
      <c r="AJ99" s="1422">
        <v>328533624</v>
      </c>
      <c r="AK99" s="1206">
        <f t="shared" si="29"/>
        <v>3687386699</v>
      </c>
      <c r="AL99" s="1207"/>
      <c r="AM99" s="1045">
        <v>1010732727</v>
      </c>
      <c r="AO99" s="417"/>
      <c r="AQ99" s="1203">
        <f t="shared" si="19"/>
        <v>-1987450729.4394577</v>
      </c>
      <c r="AR99" s="1226">
        <f t="shared" si="20"/>
        <v>-0.53898625006659695</v>
      </c>
    </row>
    <row r="100" spans="2:44" ht="15.75">
      <c r="B100" s="1244"/>
      <c r="C100" s="397"/>
      <c r="D100" s="398"/>
      <c r="E100" s="1246"/>
      <c r="F100" s="399"/>
      <c r="G100" s="399"/>
      <c r="H100" s="398"/>
      <c r="I100" s="431"/>
      <c r="J100" s="401"/>
      <c r="K100" s="1212"/>
      <c r="L100" s="1212"/>
      <c r="M100" s="1212"/>
      <c r="N100" s="1212"/>
      <c r="O100" s="1212"/>
      <c r="P100" s="1212"/>
      <c r="Q100" s="1212"/>
      <c r="R100" s="1212"/>
      <c r="S100" s="1212"/>
      <c r="T100" s="1212"/>
      <c r="U100" s="1212"/>
      <c r="V100" s="1212"/>
      <c r="W100" s="1213"/>
      <c r="X100" s="1202"/>
      <c r="Y100" s="1410"/>
      <c r="Z100" s="1410"/>
      <c r="AA100" s="1410"/>
      <c r="AB100" s="1410"/>
      <c r="AC100" s="1410"/>
      <c r="AD100" s="1410"/>
      <c r="AE100" s="1410"/>
      <c r="AF100" s="1410"/>
      <c r="AG100" s="1410"/>
      <c r="AH100" s="1410"/>
      <c r="AI100" s="1410"/>
      <c r="AJ100" s="1410"/>
      <c r="AK100" s="1213"/>
      <c r="AL100" s="1202"/>
      <c r="AM100" s="418"/>
      <c r="AO100" s="418"/>
      <c r="AQ100" s="1212">
        <f t="shared" si="19"/>
        <v>0</v>
      </c>
      <c r="AR100" s="1228">
        <f t="shared" si="20"/>
        <v>0</v>
      </c>
    </row>
    <row r="101" spans="2:44" s="12" customFormat="1" ht="15.75">
      <c r="B101" s="1251" t="s">
        <v>762</v>
      </c>
      <c r="C101" s="193"/>
      <c r="D101" s="192"/>
      <c r="E101" s="1256" t="s">
        <v>763</v>
      </c>
      <c r="F101" s="479"/>
      <c r="G101" s="480"/>
      <c r="H101" s="480"/>
      <c r="I101" s="481"/>
      <c r="J101" s="385"/>
      <c r="K101" s="1216">
        <f t="shared" ref="K101:W101" si="31">K71+K5</f>
        <v>2021371427.1090677</v>
      </c>
      <c r="L101" s="1216">
        <f t="shared" si="31"/>
        <v>1740531410.4759326</v>
      </c>
      <c r="M101" s="1216">
        <f t="shared" si="31"/>
        <v>2115029441.0217888</v>
      </c>
      <c r="N101" s="1216">
        <f t="shared" si="31"/>
        <v>2262965943.6134748</v>
      </c>
      <c r="O101" s="1216">
        <f t="shared" si="31"/>
        <v>2283886256.0969706</v>
      </c>
      <c r="P101" s="1216">
        <f t="shared" si="31"/>
        <v>2323199736.8625174</v>
      </c>
      <c r="Q101" s="1216">
        <f t="shared" si="31"/>
        <v>2349823835.0120902</v>
      </c>
      <c r="R101" s="1216">
        <f t="shared" si="31"/>
        <v>2356924857.3454237</v>
      </c>
      <c r="S101" s="1216">
        <f t="shared" si="31"/>
        <v>2346178359.1616626</v>
      </c>
      <c r="T101" s="1216">
        <f t="shared" si="31"/>
        <v>2341967835.4339023</v>
      </c>
      <c r="U101" s="1216">
        <f t="shared" si="31"/>
        <v>2381136443.3569794</v>
      </c>
      <c r="V101" s="1216">
        <f t="shared" si="31"/>
        <v>2367253943.2843294</v>
      </c>
      <c r="W101" s="1216">
        <f t="shared" si="31"/>
        <v>26890269488.774139</v>
      </c>
      <c r="X101" s="1199"/>
      <c r="Y101" s="1407">
        <v>1674236876</v>
      </c>
      <c r="Z101" s="1407">
        <v>1547591991</v>
      </c>
      <c r="AA101" s="1407">
        <v>1761473155</v>
      </c>
      <c r="AB101" s="1407">
        <v>1813006956</v>
      </c>
      <c r="AC101" s="1407">
        <v>1753777911</v>
      </c>
      <c r="AD101" s="1407">
        <v>1898617554</v>
      </c>
      <c r="AE101" s="1407">
        <v>2054605761</v>
      </c>
      <c r="AF101" s="1407">
        <v>2132363619</v>
      </c>
      <c r="AG101" s="1407">
        <v>2241080186</v>
      </c>
      <c r="AH101" s="1407">
        <v>2059048054.6153846</v>
      </c>
      <c r="AI101" s="1407">
        <v>1780383664.6153846</v>
      </c>
      <c r="AJ101" s="1407">
        <v>1780565690.6153846</v>
      </c>
      <c r="AK101" s="1216">
        <f>AK71+AK5</f>
        <v>22496751418.846153</v>
      </c>
      <c r="AL101" s="1202"/>
      <c r="AM101" s="385">
        <f>AM71+AM5</f>
        <v>14849450824</v>
      </c>
      <c r="AN101" s="544"/>
      <c r="AO101" s="385">
        <f>AO71+AO5</f>
        <v>0</v>
      </c>
      <c r="AQ101" s="1216">
        <f t="shared" si="19"/>
        <v>4393518069.9279861</v>
      </c>
      <c r="AR101" s="1229">
        <f t="shared" si="20"/>
        <v>0.19529566683336386</v>
      </c>
    </row>
    <row r="102" spans="2:44" ht="15.75" outlineLevel="1">
      <c r="B102" s="1252"/>
      <c r="E102" s="1252"/>
      <c r="I102" s="95"/>
      <c r="K102" s="1219"/>
      <c r="L102" s="1219"/>
      <c r="M102" s="1219"/>
      <c r="N102" s="1219"/>
      <c r="O102" s="1219"/>
      <c r="P102" s="1219"/>
      <c r="Q102" s="1219"/>
      <c r="R102" s="1219"/>
      <c r="S102" s="1219"/>
      <c r="T102" s="1219"/>
      <c r="U102" s="1219"/>
      <c r="V102" s="1219"/>
      <c r="W102" s="1220"/>
      <c r="X102" s="1202"/>
      <c r="Y102" s="1403"/>
      <c r="Z102" s="1403"/>
      <c r="AA102" s="1403"/>
      <c r="AB102" s="1403"/>
      <c r="AC102" s="1403"/>
      <c r="AD102" s="1403"/>
      <c r="AE102" s="1403"/>
      <c r="AF102" s="1403"/>
      <c r="AG102" s="1403"/>
      <c r="AH102" s="1403"/>
      <c r="AI102" s="1403"/>
      <c r="AJ102" s="1403"/>
      <c r="AK102" s="1220"/>
      <c r="AL102" s="1202"/>
      <c r="AQ102" s="1220"/>
      <c r="AR102" s="1232"/>
    </row>
    <row r="103" spans="2:44" ht="15.75">
      <c r="B103" s="1253" t="s">
        <v>764</v>
      </c>
      <c r="C103" s="67"/>
      <c r="D103" s="92"/>
      <c r="E103" s="1253"/>
      <c r="F103" s="67"/>
      <c r="G103" s="67"/>
      <c r="K103" s="1219"/>
      <c r="L103" s="1219"/>
      <c r="M103" s="1219"/>
      <c r="N103" s="1219"/>
      <c r="O103" s="1219"/>
      <c r="P103" s="1219"/>
      <c r="Q103" s="1219"/>
      <c r="R103" s="1219"/>
      <c r="S103" s="1219"/>
      <c r="T103" s="1219"/>
      <c r="U103" s="1219"/>
      <c r="V103" s="1219"/>
      <c r="W103" s="1221" t="s">
        <v>145</v>
      </c>
      <c r="X103" s="1202"/>
      <c r="Y103" s="1403"/>
      <c r="Z103" s="1403"/>
      <c r="AA103" s="1403"/>
      <c r="AB103" s="1403"/>
      <c r="AC103" s="1403"/>
      <c r="AD103" s="1403"/>
      <c r="AE103" s="1403"/>
      <c r="AF103" s="1403"/>
      <c r="AG103" s="1403"/>
      <c r="AH103" s="1403"/>
      <c r="AI103" s="1403"/>
      <c r="AJ103" s="1403"/>
      <c r="AK103" s="1221"/>
      <c r="AL103" s="1202"/>
      <c r="AM103" s="415"/>
      <c r="AO103" s="415"/>
      <c r="AQ103" s="1221"/>
      <c r="AR103" s="1233"/>
    </row>
    <row r="104" spans="2:44" ht="63">
      <c r="B104" s="1254" t="s">
        <v>36</v>
      </c>
      <c r="C104" s="182" t="s">
        <v>700</v>
      </c>
      <c r="D104" s="183" t="s">
        <v>482</v>
      </c>
      <c r="E104" s="1257" t="s">
        <v>483</v>
      </c>
      <c r="F104" s="185" t="s">
        <v>765</v>
      </c>
      <c r="G104" s="182" t="s">
        <v>146</v>
      </c>
      <c r="H104" s="182" t="s">
        <v>354</v>
      </c>
      <c r="I104" s="427" t="s">
        <v>702</v>
      </c>
      <c r="J104" s="124" t="s">
        <v>703</v>
      </c>
      <c r="K104" s="1222" t="s">
        <v>149</v>
      </c>
      <c r="L104" s="1222" t="s">
        <v>150</v>
      </c>
      <c r="M104" s="1222" t="s">
        <v>151</v>
      </c>
      <c r="N104" s="1222" t="s">
        <v>152</v>
      </c>
      <c r="O104" s="1222" t="s">
        <v>153</v>
      </c>
      <c r="P104" s="1222" t="s">
        <v>154</v>
      </c>
      <c r="Q104" s="1222" t="s">
        <v>155</v>
      </c>
      <c r="R104" s="1222" t="s">
        <v>156</v>
      </c>
      <c r="S104" s="1222" t="s">
        <v>157</v>
      </c>
      <c r="T104" s="1222" t="s">
        <v>158</v>
      </c>
      <c r="U104" s="1222" t="s">
        <v>159</v>
      </c>
      <c r="V104" s="1222" t="s">
        <v>160</v>
      </c>
      <c r="W104" s="1222" t="s">
        <v>161</v>
      </c>
      <c r="X104" s="1202"/>
      <c r="Y104" s="1411" t="s">
        <v>149</v>
      </c>
      <c r="Z104" s="1411" t="s">
        <v>150</v>
      </c>
      <c r="AA104" s="1411" t="s">
        <v>151</v>
      </c>
      <c r="AB104" s="1411" t="s">
        <v>152</v>
      </c>
      <c r="AC104" s="1411" t="s">
        <v>153</v>
      </c>
      <c r="AD104" s="1411" t="s">
        <v>154</v>
      </c>
      <c r="AE104" s="1411" t="s">
        <v>155</v>
      </c>
      <c r="AF104" s="1411" t="s">
        <v>156</v>
      </c>
      <c r="AG104" s="1411" t="s">
        <v>157</v>
      </c>
      <c r="AH104" s="1411" t="s">
        <v>158</v>
      </c>
      <c r="AI104" s="1411" t="s">
        <v>159</v>
      </c>
      <c r="AJ104" s="1411" t="s">
        <v>160</v>
      </c>
      <c r="AK104" s="1224" t="s">
        <v>148</v>
      </c>
      <c r="AL104" s="1202"/>
      <c r="AM104" s="749" t="s">
        <v>526</v>
      </c>
      <c r="AO104" s="749" t="s">
        <v>527</v>
      </c>
      <c r="AQ104" s="1234" t="s">
        <v>528</v>
      </c>
      <c r="AR104" s="1235" t="s">
        <v>529</v>
      </c>
    </row>
    <row r="105" spans="2:44" s="12" customFormat="1" ht="21" customHeight="1">
      <c r="B105" s="1236" t="s">
        <v>108</v>
      </c>
      <c r="C105" s="278"/>
      <c r="D105" s="188"/>
      <c r="E105" s="1258" t="s">
        <v>176</v>
      </c>
      <c r="F105" s="189"/>
      <c r="G105" s="190"/>
      <c r="H105" s="190"/>
      <c r="I105" s="428"/>
      <c r="J105" s="191">
        <f t="shared" ref="J105:W105" si="32">SUM(J106:J126)</f>
        <v>0</v>
      </c>
      <c r="K105" s="1198">
        <f t="shared" si="32"/>
        <v>0</v>
      </c>
      <c r="L105" s="1198">
        <f t="shared" si="32"/>
        <v>0</v>
      </c>
      <c r="M105" s="1198">
        <f t="shared" si="32"/>
        <v>0</v>
      </c>
      <c r="N105" s="1198">
        <f t="shared" si="32"/>
        <v>0</v>
      </c>
      <c r="O105" s="1198">
        <f t="shared" si="32"/>
        <v>0</v>
      </c>
      <c r="P105" s="1198">
        <f t="shared" si="32"/>
        <v>0</v>
      </c>
      <c r="Q105" s="1198">
        <f t="shared" si="32"/>
        <v>0</v>
      </c>
      <c r="R105" s="1198">
        <f t="shared" si="32"/>
        <v>0</v>
      </c>
      <c r="S105" s="1198">
        <f t="shared" si="32"/>
        <v>0</v>
      </c>
      <c r="T105" s="1198">
        <f t="shared" si="32"/>
        <v>515409675.92431992</v>
      </c>
      <c r="U105" s="1198">
        <f t="shared" si="32"/>
        <v>515409675.92431992</v>
      </c>
      <c r="V105" s="1198">
        <f t="shared" si="32"/>
        <v>515409675.92431992</v>
      </c>
      <c r="W105" s="1198">
        <f t="shared" si="32"/>
        <v>1546229027.7729595</v>
      </c>
      <c r="X105" s="1199"/>
      <c r="Y105" s="1404">
        <v>0</v>
      </c>
      <c r="Z105" s="1404">
        <v>130000000</v>
      </c>
      <c r="AA105" s="1404">
        <v>0</v>
      </c>
      <c r="AB105" s="1404">
        <v>0</v>
      </c>
      <c r="AC105" s="1404">
        <v>0</v>
      </c>
      <c r="AD105" s="1404">
        <v>0</v>
      </c>
      <c r="AE105" s="1404">
        <v>0</v>
      </c>
      <c r="AF105" s="1404">
        <v>0</v>
      </c>
      <c r="AG105" s="1404">
        <v>0</v>
      </c>
      <c r="AH105" s="1404">
        <v>0</v>
      </c>
      <c r="AI105" s="1404">
        <v>16149000</v>
      </c>
      <c r="AJ105" s="1404">
        <v>0</v>
      </c>
      <c r="AK105" s="1198">
        <f>SUM(AK106:AK126)</f>
        <v>146149000</v>
      </c>
      <c r="AL105" s="1199"/>
      <c r="AM105" s="191">
        <f>SUM(AM106:AM126)</f>
        <v>0</v>
      </c>
      <c r="AO105" s="191">
        <f>SUM(AO106:AO126)</f>
        <v>0</v>
      </c>
      <c r="AQ105" s="1216">
        <f t="shared" ref="AQ105:AQ157" si="33">IFERROR(W105-AK105,0)</f>
        <v>1400080027.7729595</v>
      </c>
      <c r="AR105" s="1229">
        <f t="shared" ref="AR105:AR157" si="34">IFERROR((W105/AK105)-1,0)</f>
        <v>9.5798125732845207</v>
      </c>
    </row>
    <row r="106" spans="2:44" ht="15.75" hidden="1" outlineLevel="2">
      <c r="B106" s="387">
        <v>1</v>
      </c>
      <c r="C106" s="387"/>
      <c r="D106" s="388">
        <v>6220002601</v>
      </c>
      <c r="E106" s="389" t="s">
        <v>504</v>
      </c>
      <c r="F106" s="389" t="s">
        <v>489</v>
      </c>
      <c r="G106" s="389" t="s">
        <v>504</v>
      </c>
      <c r="H106" s="388" t="s">
        <v>359</v>
      </c>
      <c r="I106" s="429" t="s">
        <v>704</v>
      </c>
      <c r="J106" s="391"/>
      <c r="K106" s="1200">
        <f>'Dinh muc'!$G$43*'3.Thanh pham'!F155</f>
        <v>0</v>
      </c>
      <c r="L106" s="1200">
        <f>'Dinh muc'!$G$43*'3.Thanh pham'!G155</f>
        <v>0</v>
      </c>
      <c r="M106" s="1200">
        <f>'Dinh muc'!$G$43*'3.Thanh pham'!H155</f>
        <v>0</v>
      </c>
      <c r="N106" s="1200">
        <f>'Dinh muc'!$G$43*'3.Thanh pham'!I155</f>
        <v>0</v>
      </c>
      <c r="O106" s="1200">
        <f>'Dinh muc'!$G$43*'3.Thanh pham'!J155</f>
        <v>0</v>
      </c>
      <c r="P106" s="1200">
        <f>'Dinh muc'!$G$43*'3.Thanh pham'!K155</f>
        <v>0</v>
      </c>
      <c r="Q106" s="1200">
        <f>'Dinh muc'!$G$43*'3.Thanh pham'!L155</f>
        <v>0</v>
      </c>
      <c r="R106" s="1200">
        <f>'Dinh muc'!$G$43*'3.Thanh pham'!M155</f>
        <v>0</v>
      </c>
      <c r="S106" s="1200">
        <f>'Dinh muc'!$G$43*'3.Thanh pham'!N155</f>
        <v>0</v>
      </c>
      <c r="T106" s="1200">
        <f>'Dinh muc'!$G$43*'3.Thanh pham'!O155</f>
        <v>67509312</v>
      </c>
      <c r="U106" s="1200">
        <f>'Dinh muc'!$G$43*'3.Thanh pham'!P155</f>
        <v>67509312</v>
      </c>
      <c r="V106" s="1200">
        <f>'Dinh muc'!$G$43*'3.Thanh pham'!Q155</f>
        <v>67509312</v>
      </c>
      <c r="W106" s="1201">
        <f t="shared" ref="W106:W126" si="35">SUM(K106:V106)</f>
        <v>202527936</v>
      </c>
      <c r="X106" s="1202"/>
      <c r="Y106" s="1403"/>
      <c r="Z106" s="1408">
        <v>60000000</v>
      </c>
      <c r="AA106" s="1408"/>
      <c r="AB106" s="1408"/>
      <c r="AC106" s="1408"/>
      <c r="AD106" s="1408"/>
      <c r="AE106" s="1408"/>
      <c r="AF106" s="1408"/>
      <c r="AG106" s="1408"/>
      <c r="AH106" s="1408"/>
      <c r="AI106" s="1408"/>
      <c r="AJ106" s="1408"/>
      <c r="AK106" s="1201">
        <f t="shared" ref="AK106:AK118" si="36">SUM(Y106:AJ106)</f>
        <v>60000000</v>
      </c>
      <c r="AL106" s="1202"/>
      <c r="AM106" s="416"/>
      <c r="AO106" s="416"/>
      <c r="AQ106" s="1203">
        <f t="shared" si="33"/>
        <v>142527936</v>
      </c>
      <c r="AR106" s="1226">
        <f t="shared" si="34"/>
        <v>2.3754656000000001</v>
      </c>
    </row>
    <row r="107" spans="2:44" ht="15.75" hidden="1" outlineLevel="2">
      <c r="B107" s="392">
        <v>2</v>
      </c>
      <c r="C107" s="392"/>
      <c r="D107" s="1042">
        <v>6220002602</v>
      </c>
      <c r="E107" s="1043" t="s">
        <v>505</v>
      </c>
      <c r="F107" s="1043" t="s">
        <v>489</v>
      </c>
      <c r="G107" s="1043" t="s">
        <v>505</v>
      </c>
      <c r="H107" s="1042" t="s">
        <v>359</v>
      </c>
      <c r="I107" s="1044" t="s">
        <v>704</v>
      </c>
      <c r="J107" s="859"/>
      <c r="K107" s="1205"/>
      <c r="L107" s="1205"/>
      <c r="M107" s="1205"/>
      <c r="N107" s="1205"/>
      <c r="O107" s="1205"/>
      <c r="P107" s="1205"/>
      <c r="Q107" s="1205"/>
      <c r="R107" s="1205"/>
      <c r="S107" s="1205"/>
      <c r="T107" s="1205"/>
      <c r="U107" s="1205"/>
      <c r="V107" s="1205"/>
      <c r="W107" s="1206">
        <f t="shared" si="35"/>
        <v>0</v>
      </c>
      <c r="X107" s="1207"/>
      <c r="Y107" s="1415"/>
      <c r="Z107" s="1414"/>
      <c r="AA107" s="1414"/>
      <c r="AB107" s="1414"/>
      <c r="AC107" s="1414"/>
      <c r="AD107" s="1414"/>
      <c r="AE107" s="1414"/>
      <c r="AF107" s="1414"/>
      <c r="AG107" s="1414"/>
      <c r="AH107" s="1414"/>
      <c r="AI107" s="1414"/>
      <c r="AJ107" s="1414"/>
      <c r="AK107" s="1206">
        <f>SUM(Y107:AJ107)</f>
        <v>0</v>
      </c>
      <c r="AL107" s="1207"/>
      <c r="AM107" s="1045"/>
      <c r="AN107" s="1040"/>
      <c r="AO107" s="1045"/>
      <c r="AP107" s="1040"/>
      <c r="AQ107" s="1203">
        <f t="shared" si="33"/>
        <v>0</v>
      </c>
      <c r="AR107" s="1226">
        <f t="shared" si="34"/>
        <v>0</v>
      </c>
    </row>
    <row r="108" spans="2:44" ht="15.75" hidden="1" outlineLevel="2">
      <c r="B108" s="392">
        <v>3</v>
      </c>
      <c r="C108" s="392"/>
      <c r="D108" s="1042">
        <v>6220002802</v>
      </c>
      <c r="E108" s="1043" t="s">
        <v>506</v>
      </c>
      <c r="F108" s="1043" t="s">
        <v>493</v>
      </c>
      <c r="G108" s="1043" t="s">
        <v>506</v>
      </c>
      <c r="H108" s="1042" t="s">
        <v>359</v>
      </c>
      <c r="I108" s="1044" t="s">
        <v>704</v>
      </c>
      <c r="J108" s="859"/>
      <c r="K108" s="1205"/>
      <c r="L108" s="1205"/>
      <c r="M108" s="1205"/>
      <c r="N108" s="1205"/>
      <c r="O108" s="1205"/>
      <c r="P108" s="1205"/>
      <c r="Q108" s="1205"/>
      <c r="R108" s="1205"/>
      <c r="S108" s="1205"/>
      <c r="T108" s="1205"/>
      <c r="U108" s="1205"/>
      <c r="V108" s="1205"/>
      <c r="W108" s="1206">
        <f t="shared" si="35"/>
        <v>0</v>
      </c>
      <c r="X108" s="1207"/>
      <c r="Y108" s="1414"/>
      <c r="Z108" s="1414"/>
      <c r="AA108" s="1414"/>
      <c r="AB108" s="1414"/>
      <c r="AC108" s="1414"/>
      <c r="AD108" s="1414"/>
      <c r="AE108" s="1414"/>
      <c r="AF108" s="1414"/>
      <c r="AG108" s="1414"/>
      <c r="AH108" s="1414"/>
      <c r="AI108" s="1414"/>
      <c r="AJ108" s="1414"/>
      <c r="AK108" s="1206">
        <f t="shared" si="36"/>
        <v>0</v>
      </c>
      <c r="AL108" s="1207"/>
      <c r="AM108" s="1045"/>
      <c r="AN108" s="1040"/>
      <c r="AO108" s="1045"/>
      <c r="AP108" s="1040"/>
      <c r="AQ108" s="1203">
        <f t="shared" si="33"/>
        <v>0</v>
      </c>
      <c r="AR108" s="1226">
        <f t="shared" si="34"/>
        <v>0</v>
      </c>
    </row>
    <row r="109" spans="2:44" ht="15.75" hidden="1" outlineLevel="2">
      <c r="B109" s="392">
        <v>4</v>
      </c>
      <c r="C109" s="392"/>
      <c r="D109" s="1042">
        <v>6220002806</v>
      </c>
      <c r="E109" s="1043" t="s">
        <v>507</v>
      </c>
      <c r="F109" s="1043" t="s">
        <v>489</v>
      </c>
      <c r="G109" s="1043" t="s">
        <v>507</v>
      </c>
      <c r="H109" s="1042" t="s">
        <v>359</v>
      </c>
      <c r="I109" s="1044" t="s">
        <v>704</v>
      </c>
      <c r="J109" s="859"/>
      <c r="K109" s="1205"/>
      <c r="L109" s="1205"/>
      <c r="M109" s="1205"/>
      <c r="N109" s="1205"/>
      <c r="O109" s="1205"/>
      <c r="P109" s="1205"/>
      <c r="Q109" s="1205"/>
      <c r="R109" s="1205"/>
      <c r="S109" s="1205"/>
      <c r="T109" s="1205"/>
      <c r="U109" s="1205"/>
      <c r="V109" s="1205"/>
      <c r="W109" s="1206">
        <f t="shared" si="35"/>
        <v>0</v>
      </c>
      <c r="X109" s="1207"/>
      <c r="Y109" s="1414"/>
      <c r="Z109" s="1414"/>
      <c r="AA109" s="1414"/>
      <c r="AB109" s="1414"/>
      <c r="AC109" s="1414"/>
      <c r="AD109" s="1414"/>
      <c r="AE109" s="1414"/>
      <c r="AF109" s="1414"/>
      <c r="AG109" s="1414"/>
      <c r="AH109" s="1414"/>
      <c r="AI109" s="1414"/>
      <c r="AJ109" s="1414"/>
      <c r="AK109" s="1206">
        <f t="shared" si="36"/>
        <v>0</v>
      </c>
      <c r="AL109" s="1207"/>
      <c r="AM109" s="1045"/>
      <c r="AN109" s="1040"/>
      <c r="AO109" s="1045"/>
      <c r="AP109" s="1040"/>
      <c r="AQ109" s="1203">
        <f t="shared" si="33"/>
        <v>0</v>
      </c>
      <c r="AR109" s="1226">
        <f t="shared" si="34"/>
        <v>0</v>
      </c>
    </row>
    <row r="110" spans="2:44" ht="15.75" hidden="1" outlineLevel="2">
      <c r="B110" s="392">
        <v>5</v>
      </c>
      <c r="C110" s="392"/>
      <c r="D110" s="1042">
        <v>6220007202</v>
      </c>
      <c r="E110" s="1043" t="s">
        <v>495</v>
      </c>
      <c r="F110" s="1043" t="s">
        <v>493</v>
      </c>
      <c r="G110" s="1043" t="s">
        <v>495</v>
      </c>
      <c r="H110" s="1042" t="s">
        <v>359</v>
      </c>
      <c r="I110" s="1044" t="s">
        <v>704</v>
      </c>
      <c r="J110" s="859"/>
      <c r="K110" s="1205"/>
      <c r="L110" s="1205"/>
      <c r="M110" s="1205"/>
      <c r="N110" s="1205"/>
      <c r="O110" s="1205"/>
      <c r="P110" s="1205"/>
      <c r="Q110" s="1205"/>
      <c r="R110" s="1205"/>
      <c r="S110" s="1205"/>
      <c r="T110" s="1205"/>
      <c r="U110" s="1205"/>
      <c r="V110" s="1205"/>
      <c r="W110" s="1206">
        <f t="shared" si="35"/>
        <v>0</v>
      </c>
      <c r="X110" s="1207"/>
      <c r="Y110" s="1414"/>
      <c r="Z110" s="1414"/>
      <c r="AA110" s="1414"/>
      <c r="AB110" s="1414"/>
      <c r="AC110" s="1414"/>
      <c r="AD110" s="1414"/>
      <c r="AE110" s="1414"/>
      <c r="AF110" s="1414"/>
      <c r="AG110" s="1414"/>
      <c r="AH110" s="1414"/>
      <c r="AI110" s="1414"/>
      <c r="AJ110" s="1414"/>
      <c r="AK110" s="1206">
        <f t="shared" si="36"/>
        <v>0</v>
      </c>
      <c r="AL110" s="1207"/>
      <c r="AM110" s="1045"/>
      <c r="AN110" s="1040"/>
      <c r="AO110" s="1045"/>
      <c r="AP110" s="1040"/>
      <c r="AQ110" s="1203">
        <f t="shared" si="33"/>
        <v>0</v>
      </c>
      <c r="AR110" s="1226">
        <f t="shared" si="34"/>
        <v>0</v>
      </c>
    </row>
    <row r="111" spans="2:44" ht="15.75" hidden="1" outlineLevel="2">
      <c r="B111" s="392">
        <v>6</v>
      </c>
      <c r="C111" s="392"/>
      <c r="D111" s="1042">
        <v>6220003201</v>
      </c>
      <c r="E111" s="1043" t="s">
        <v>508</v>
      </c>
      <c r="F111" s="1043" t="s">
        <v>493</v>
      </c>
      <c r="G111" s="1043" t="s">
        <v>508</v>
      </c>
      <c r="H111" s="1042" t="s">
        <v>359</v>
      </c>
      <c r="I111" s="1044" t="s">
        <v>704</v>
      </c>
      <c r="J111" s="859"/>
      <c r="K111" s="1205">
        <f>'Dinh muc'!$G$45*'4.Doanh thu'!F99</f>
        <v>0</v>
      </c>
      <c r="L111" s="1205">
        <f>'Dinh muc'!$G$45*'4.Doanh thu'!G99</f>
        <v>0</v>
      </c>
      <c r="M111" s="1205">
        <f>'Dinh muc'!$G$45*'4.Doanh thu'!H99</f>
        <v>0</v>
      </c>
      <c r="N111" s="1205">
        <f>'Dinh muc'!$G$45*'4.Doanh thu'!I99</f>
        <v>0</v>
      </c>
      <c r="O111" s="1205">
        <f>'Dinh muc'!$G$45*'4.Doanh thu'!J99</f>
        <v>0</v>
      </c>
      <c r="P111" s="1205">
        <f>'Dinh muc'!$G$45*'4.Doanh thu'!K99</f>
        <v>0</v>
      </c>
      <c r="Q111" s="1205">
        <f>'Dinh muc'!$G$45*'4.Doanh thu'!L99</f>
        <v>0</v>
      </c>
      <c r="R111" s="1205">
        <f>'Dinh muc'!$G$45*'4.Doanh thu'!M99</f>
        <v>0</v>
      </c>
      <c r="S111" s="1205">
        <f>'Dinh muc'!$G$45*'4.Doanh thu'!N99</f>
        <v>0</v>
      </c>
      <c r="T111" s="1205">
        <f>'Dinh muc'!$G$45*'4.Doanh thu'!O99</f>
        <v>4192500</v>
      </c>
      <c r="U111" s="1205">
        <f>'Dinh muc'!$G$45*'4.Doanh thu'!P99</f>
        <v>4192500</v>
      </c>
      <c r="V111" s="1205">
        <f>'Dinh muc'!$G$45*'4.Doanh thu'!Q99</f>
        <v>4192500</v>
      </c>
      <c r="W111" s="1206">
        <f t="shared" si="35"/>
        <v>12577500</v>
      </c>
      <c r="X111" s="1207"/>
      <c r="Y111" s="1414"/>
      <c r="Z111" s="1414"/>
      <c r="AA111" s="1414"/>
      <c r="AB111" s="1414"/>
      <c r="AC111" s="1414"/>
      <c r="AD111" s="1414"/>
      <c r="AE111" s="1414"/>
      <c r="AF111" s="1414"/>
      <c r="AG111" s="1414"/>
      <c r="AH111" s="1414"/>
      <c r="AI111" s="1414"/>
      <c r="AJ111" s="1414"/>
      <c r="AK111" s="1206">
        <f t="shared" si="36"/>
        <v>0</v>
      </c>
      <c r="AL111" s="1207"/>
      <c r="AM111" s="1045"/>
      <c r="AN111" s="1040"/>
      <c r="AO111" s="1045"/>
      <c r="AP111" s="1040"/>
      <c r="AQ111" s="1203">
        <f t="shared" si="33"/>
        <v>12577500</v>
      </c>
      <c r="AR111" s="1226">
        <f t="shared" si="34"/>
        <v>0</v>
      </c>
    </row>
    <row r="112" spans="2:44" ht="15.75" hidden="1" outlineLevel="2">
      <c r="B112" s="392">
        <v>7</v>
      </c>
      <c r="C112" s="392"/>
      <c r="D112" s="1042">
        <v>6220002603</v>
      </c>
      <c r="E112" s="1043" t="s">
        <v>509</v>
      </c>
      <c r="F112" s="1043" t="s">
        <v>489</v>
      </c>
      <c r="G112" s="1043" t="s">
        <v>509</v>
      </c>
      <c r="H112" s="1042" t="s">
        <v>359</v>
      </c>
      <c r="I112" s="1044" t="s">
        <v>704</v>
      </c>
      <c r="J112" s="859"/>
      <c r="K112" s="1205"/>
      <c r="L112" s="1205"/>
      <c r="M112" s="1205"/>
      <c r="N112" s="1205"/>
      <c r="O112" s="1205"/>
      <c r="P112" s="1205"/>
      <c r="Q112" s="1205"/>
      <c r="R112" s="1205"/>
      <c r="S112" s="1205"/>
      <c r="T112" s="1205"/>
      <c r="U112" s="1205"/>
      <c r="V112" s="1205"/>
      <c r="W112" s="1206">
        <f t="shared" si="35"/>
        <v>0</v>
      </c>
      <c r="X112" s="1207"/>
      <c r="Y112" s="1414"/>
      <c r="Z112" s="1414"/>
      <c r="AA112" s="1414"/>
      <c r="AB112" s="1414"/>
      <c r="AC112" s="1414"/>
      <c r="AD112" s="1414"/>
      <c r="AE112" s="1414"/>
      <c r="AF112" s="1414"/>
      <c r="AG112" s="1414"/>
      <c r="AH112" s="1414"/>
      <c r="AI112" s="1414"/>
      <c r="AJ112" s="1414"/>
      <c r="AK112" s="1206">
        <f t="shared" si="36"/>
        <v>0</v>
      </c>
      <c r="AL112" s="1207"/>
      <c r="AM112" s="1045"/>
      <c r="AN112" s="1040"/>
      <c r="AO112" s="1045"/>
      <c r="AP112" s="1040"/>
      <c r="AQ112" s="1203">
        <f t="shared" si="33"/>
        <v>0</v>
      </c>
      <c r="AR112" s="1226">
        <f t="shared" si="34"/>
        <v>0</v>
      </c>
    </row>
    <row r="113" spans="2:44" ht="15.75" hidden="1" outlineLevel="2">
      <c r="B113" s="392">
        <v>8</v>
      </c>
      <c r="C113" s="392"/>
      <c r="D113" s="1042">
        <v>6220003401</v>
      </c>
      <c r="E113" s="1043" t="s">
        <v>510</v>
      </c>
      <c r="F113" s="1043" t="s">
        <v>493</v>
      </c>
      <c r="G113" s="1043" t="s">
        <v>510</v>
      </c>
      <c r="H113" s="1042" t="s">
        <v>359</v>
      </c>
      <c r="I113" s="1044" t="s">
        <v>704</v>
      </c>
      <c r="J113" s="859"/>
      <c r="K113" s="1205"/>
      <c r="L113" s="1205"/>
      <c r="M113" s="1205"/>
      <c r="N113" s="1205"/>
      <c r="O113" s="1205"/>
      <c r="P113" s="1205"/>
      <c r="Q113" s="1205"/>
      <c r="R113" s="1205"/>
      <c r="S113" s="1205"/>
      <c r="T113" s="1205"/>
      <c r="U113" s="1205"/>
      <c r="V113" s="1205"/>
      <c r="W113" s="1206">
        <f t="shared" si="35"/>
        <v>0</v>
      </c>
      <c r="X113" s="1207"/>
      <c r="Y113" s="1414"/>
      <c r="Z113" s="1414"/>
      <c r="AA113" s="1414"/>
      <c r="AB113" s="1414"/>
      <c r="AC113" s="1414"/>
      <c r="AD113" s="1414"/>
      <c r="AE113" s="1414"/>
      <c r="AF113" s="1414"/>
      <c r="AG113" s="1414"/>
      <c r="AH113" s="1414"/>
      <c r="AI113" s="1414"/>
      <c r="AJ113" s="1414"/>
      <c r="AK113" s="1206">
        <f t="shared" si="36"/>
        <v>0</v>
      </c>
      <c r="AL113" s="1207"/>
      <c r="AM113" s="1045"/>
      <c r="AN113" s="1040"/>
      <c r="AO113" s="1045"/>
      <c r="AP113" s="1040"/>
      <c r="AQ113" s="1203">
        <f t="shared" si="33"/>
        <v>0</v>
      </c>
      <c r="AR113" s="1226">
        <f t="shared" si="34"/>
        <v>0</v>
      </c>
    </row>
    <row r="114" spans="2:44" ht="15.75" hidden="1" outlineLevel="2">
      <c r="B114" s="392">
        <v>9</v>
      </c>
      <c r="C114" s="392"/>
      <c r="D114" s="1042">
        <v>6220002701</v>
      </c>
      <c r="E114" s="1043" t="s">
        <v>511</v>
      </c>
      <c r="F114" s="1043" t="s">
        <v>489</v>
      </c>
      <c r="G114" s="1043" t="s">
        <v>511</v>
      </c>
      <c r="H114" s="1042" t="s">
        <v>359</v>
      </c>
      <c r="I114" s="1044" t="s">
        <v>704</v>
      </c>
      <c r="J114" s="859"/>
      <c r="K114" s="1205"/>
      <c r="L114" s="1205"/>
      <c r="M114" s="1205"/>
      <c r="N114" s="1205"/>
      <c r="O114" s="1205"/>
      <c r="P114" s="1205"/>
      <c r="Q114" s="1205"/>
      <c r="R114" s="1205"/>
      <c r="S114" s="1205"/>
      <c r="T114" s="1205"/>
      <c r="U114" s="1205"/>
      <c r="V114" s="1205"/>
      <c r="W114" s="1206">
        <f t="shared" si="35"/>
        <v>0</v>
      </c>
      <c r="X114" s="1207"/>
      <c r="Y114" s="1414"/>
      <c r="Z114" s="1414"/>
      <c r="AA114" s="1414"/>
      <c r="AB114" s="1414"/>
      <c r="AC114" s="1414"/>
      <c r="AD114" s="1414"/>
      <c r="AE114" s="1414"/>
      <c r="AF114" s="1414"/>
      <c r="AG114" s="1414"/>
      <c r="AH114" s="1414"/>
      <c r="AI114" s="1414"/>
      <c r="AJ114" s="1414"/>
      <c r="AK114" s="1206">
        <f t="shared" si="36"/>
        <v>0</v>
      </c>
      <c r="AL114" s="1207"/>
      <c r="AM114" s="1045"/>
      <c r="AN114" s="1040"/>
      <c r="AO114" s="1045"/>
      <c r="AP114" s="1040"/>
      <c r="AQ114" s="1203">
        <f t="shared" si="33"/>
        <v>0</v>
      </c>
      <c r="AR114" s="1226">
        <f t="shared" si="34"/>
        <v>0</v>
      </c>
    </row>
    <row r="115" spans="2:44" ht="15.75" hidden="1" outlineLevel="2">
      <c r="B115" s="392">
        <v>10</v>
      </c>
      <c r="C115" s="392"/>
      <c r="D115" s="1042" t="s">
        <v>1314</v>
      </c>
      <c r="E115" s="1043" t="s">
        <v>1315</v>
      </c>
      <c r="F115" s="1043" t="s">
        <v>1316</v>
      </c>
      <c r="G115" s="1043" t="s">
        <v>1315</v>
      </c>
      <c r="H115" s="1042" t="s">
        <v>359</v>
      </c>
      <c r="I115" s="1044" t="s">
        <v>704</v>
      </c>
      <c r="J115" s="859"/>
      <c r="K115" s="1205"/>
      <c r="L115" s="1205"/>
      <c r="M115" s="1205"/>
      <c r="N115" s="1205"/>
      <c r="O115" s="1205"/>
      <c r="P115" s="1205"/>
      <c r="Q115" s="1205"/>
      <c r="R115" s="1205"/>
      <c r="S115" s="1205"/>
      <c r="T115" s="1205"/>
      <c r="U115" s="1205"/>
      <c r="V115" s="1205"/>
      <c r="W115" s="1206">
        <f t="shared" si="35"/>
        <v>0</v>
      </c>
      <c r="X115" s="1207"/>
      <c r="Y115" s="1414"/>
      <c r="Z115" s="1414"/>
      <c r="AA115" s="1414"/>
      <c r="AB115" s="1414"/>
      <c r="AC115" s="1414"/>
      <c r="AD115" s="1414"/>
      <c r="AE115" s="1414"/>
      <c r="AF115" s="1414"/>
      <c r="AG115" s="1414"/>
      <c r="AH115" s="1414"/>
      <c r="AI115" s="1414"/>
      <c r="AJ115" s="1414"/>
      <c r="AK115" s="1206"/>
      <c r="AL115" s="1207"/>
      <c r="AM115" s="1045"/>
      <c r="AN115" s="1040"/>
      <c r="AO115" s="1045"/>
      <c r="AP115" s="1040"/>
      <c r="AQ115" s="1203"/>
      <c r="AR115" s="1226"/>
    </row>
    <row r="116" spans="2:44" s="1040" customFormat="1" ht="15.75" hidden="1" outlineLevel="2">
      <c r="B116" s="392">
        <v>11</v>
      </c>
      <c r="C116" s="1041"/>
      <c r="D116" s="1042">
        <v>6220003001</v>
      </c>
      <c r="E116" s="1043" t="s">
        <v>705</v>
      </c>
      <c r="F116" s="1043" t="s">
        <v>493</v>
      </c>
      <c r="G116" s="1043" t="s">
        <v>705</v>
      </c>
      <c r="H116" s="1042" t="s">
        <v>359</v>
      </c>
      <c r="I116" s="1044" t="s">
        <v>706</v>
      </c>
      <c r="J116" s="859"/>
      <c r="K116" s="1205"/>
      <c r="L116" s="1205"/>
      <c r="M116" s="1205"/>
      <c r="N116" s="1205"/>
      <c r="O116" s="1205"/>
      <c r="P116" s="1205"/>
      <c r="Q116" s="1205"/>
      <c r="R116" s="1205"/>
      <c r="S116" s="1205"/>
      <c r="T116" s="1205"/>
      <c r="U116" s="1205"/>
      <c r="V116" s="1205"/>
      <c r="W116" s="1206">
        <f t="shared" si="35"/>
        <v>0</v>
      </c>
      <c r="X116" s="1207"/>
      <c r="Y116" s="1414"/>
      <c r="Z116" s="1414"/>
      <c r="AA116" s="1414"/>
      <c r="AB116" s="1414"/>
      <c r="AC116" s="1414"/>
      <c r="AD116" s="1414"/>
      <c r="AE116" s="1414"/>
      <c r="AF116" s="1414"/>
      <c r="AG116" s="1414"/>
      <c r="AH116" s="1414"/>
      <c r="AI116" s="1414"/>
      <c r="AJ116" s="1414"/>
      <c r="AK116" s="1206">
        <f t="shared" si="36"/>
        <v>0</v>
      </c>
      <c r="AL116" s="1207"/>
      <c r="AM116" s="1045"/>
      <c r="AO116" s="1045"/>
      <c r="AQ116" s="1205">
        <f t="shared" si="33"/>
        <v>0</v>
      </c>
      <c r="AR116" s="1227">
        <f t="shared" si="34"/>
        <v>0</v>
      </c>
    </row>
    <row r="117" spans="2:44" s="1040" customFormat="1" ht="15.75" hidden="1" outlineLevel="2">
      <c r="B117" s="392">
        <v>12</v>
      </c>
      <c r="C117" s="1041"/>
      <c r="D117" s="1042" t="s">
        <v>707</v>
      </c>
      <c r="E117" s="1043" t="s">
        <v>708</v>
      </c>
      <c r="F117" s="1043" t="s">
        <v>493</v>
      </c>
      <c r="G117" s="1043" t="s">
        <v>709</v>
      </c>
      <c r="H117" s="1042" t="s">
        <v>359</v>
      </c>
      <c r="I117" s="1044" t="s">
        <v>706</v>
      </c>
      <c r="J117" s="859"/>
      <c r="K117" s="1205">
        <f t="shared" ref="K117:V117" si="37">K138+K163</f>
        <v>0</v>
      </c>
      <c r="L117" s="1205">
        <f t="shared" si="37"/>
        <v>0</v>
      </c>
      <c r="M117" s="1205">
        <f t="shared" si="37"/>
        <v>0</v>
      </c>
      <c r="N117" s="1205">
        <f t="shared" si="37"/>
        <v>0</v>
      </c>
      <c r="O117" s="1205">
        <f t="shared" si="37"/>
        <v>0</v>
      </c>
      <c r="P117" s="1205">
        <f t="shared" si="37"/>
        <v>0</v>
      </c>
      <c r="Q117" s="1205">
        <f t="shared" si="37"/>
        <v>0</v>
      </c>
      <c r="R117" s="1205">
        <f t="shared" si="37"/>
        <v>0</v>
      </c>
      <c r="S117" s="1205">
        <f t="shared" si="37"/>
        <v>0</v>
      </c>
      <c r="T117" s="1205">
        <f t="shared" si="37"/>
        <v>0</v>
      </c>
      <c r="U117" s="1205">
        <f t="shared" si="37"/>
        <v>0</v>
      </c>
      <c r="V117" s="1205">
        <f t="shared" si="37"/>
        <v>0</v>
      </c>
      <c r="W117" s="1206">
        <f t="shared" si="35"/>
        <v>0</v>
      </c>
      <c r="X117" s="1207"/>
      <c r="Y117" s="1414"/>
      <c r="Z117" s="1414"/>
      <c r="AA117" s="1414"/>
      <c r="AB117" s="1414"/>
      <c r="AC117" s="1414"/>
      <c r="AD117" s="1414"/>
      <c r="AE117" s="1414"/>
      <c r="AF117" s="1414"/>
      <c r="AG117" s="1414"/>
      <c r="AH117" s="1414"/>
      <c r="AI117" s="1414"/>
      <c r="AJ117" s="1414"/>
      <c r="AK117" s="1206">
        <f>SUM(Y117:AJ117)</f>
        <v>0</v>
      </c>
      <c r="AL117" s="1207"/>
      <c r="AM117" s="1045"/>
      <c r="AO117" s="1045"/>
      <c r="AQ117" s="1210">
        <f t="shared" si="33"/>
        <v>0</v>
      </c>
      <c r="AR117" s="1211">
        <f t="shared" si="34"/>
        <v>0</v>
      </c>
    </row>
    <row r="118" spans="2:44" s="1040" customFormat="1" ht="15.75" hidden="1" outlineLevel="2">
      <c r="B118" s="392">
        <v>13</v>
      </c>
      <c r="C118" s="1041"/>
      <c r="D118" s="1042">
        <v>6275001801</v>
      </c>
      <c r="E118" s="1043" t="s">
        <v>710</v>
      </c>
      <c r="F118" s="1043" t="s">
        <v>711</v>
      </c>
      <c r="G118" s="1043" t="s">
        <v>710</v>
      </c>
      <c r="H118" s="1042" t="s">
        <v>401</v>
      </c>
      <c r="I118" s="1044" t="s">
        <v>712</v>
      </c>
      <c r="J118" s="859"/>
      <c r="K118" s="1205">
        <f>'Dinh muc'!$G$46*'3.Thanh pham'!F155</f>
        <v>0</v>
      </c>
      <c r="L118" s="1205">
        <f>'Dinh muc'!$G$46*'3.Thanh pham'!G155</f>
        <v>0</v>
      </c>
      <c r="M118" s="1205">
        <f>'Dinh muc'!$G$46*'3.Thanh pham'!H155</f>
        <v>0</v>
      </c>
      <c r="N118" s="1205">
        <f>'Dinh muc'!$G$46*'3.Thanh pham'!I155</f>
        <v>0</v>
      </c>
      <c r="O118" s="1205">
        <f>'Dinh muc'!$G$46*'3.Thanh pham'!J155</f>
        <v>0</v>
      </c>
      <c r="P118" s="1331">
        <f>'Dinh muc'!$G$46*'3.Thanh pham'!K155</f>
        <v>0</v>
      </c>
      <c r="Q118" s="1331">
        <f>'Dinh muc'!$G$46*'3.Thanh pham'!L155</f>
        <v>0</v>
      </c>
      <c r="R118" s="1331">
        <f>'Dinh muc'!$G$46*'3.Thanh pham'!M155</f>
        <v>0</v>
      </c>
      <c r="S118" s="1331">
        <f>'Dinh muc'!$G$46*'3.Thanh pham'!N155</f>
        <v>0</v>
      </c>
      <c r="T118" s="1331">
        <f>'Dinh muc'!$G$46*'3.Thanh pham'!O155</f>
        <v>172954600</v>
      </c>
      <c r="U118" s="1331">
        <f>'Dinh muc'!$G$46*'3.Thanh pham'!P155</f>
        <v>172954600</v>
      </c>
      <c r="V118" s="1331">
        <f>'Dinh muc'!$G$46*'3.Thanh pham'!Q155</f>
        <v>172954600</v>
      </c>
      <c r="W118" s="1206">
        <f t="shared" si="35"/>
        <v>518863800</v>
      </c>
      <c r="X118" s="1207"/>
      <c r="Y118" s="1414"/>
      <c r="Z118" s="1414">
        <v>70000000</v>
      </c>
      <c r="AA118" s="1414"/>
      <c r="AB118" s="1414"/>
      <c r="AC118" s="1414"/>
      <c r="AD118" s="1414"/>
      <c r="AE118" s="1414"/>
      <c r="AF118" s="1414"/>
      <c r="AG118" s="1414"/>
      <c r="AH118" s="1414"/>
      <c r="AI118" s="1414">
        <v>16149000</v>
      </c>
      <c r="AJ118" s="1414"/>
      <c r="AK118" s="1206">
        <f t="shared" si="36"/>
        <v>86149000</v>
      </c>
      <c r="AL118" s="1207"/>
      <c r="AM118" s="1045"/>
      <c r="AO118" s="1045"/>
      <c r="AQ118" s="1205">
        <f t="shared" si="33"/>
        <v>432714800</v>
      </c>
      <c r="AR118" s="1227">
        <f t="shared" si="34"/>
        <v>5.0228650361582838</v>
      </c>
    </row>
    <row r="119" spans="2:44" s="1040" customFormat="1" ht="15.75" hidden="1" outlineLevel="2">
      <c r="B119" s="392">
        <v>14</v>
      </c>
      <c r="C119" s="1041"/>
      <c r="D119" s="1042">
        <v>6272000100</v>
      </c>
      <c r="E119" s="1043" t="s">
        <v>713</v>
      </c>
      <c r="F119" s="1043" t="s">
        <v>714</v>
      </c>
      <c r="G119" s="1043" t="s">
        <v>341</v>
      </c>
      <c r="H119" s="1042" t="s">
        <v>401</v>
      </c>
      <c r="I119" s="1044" t="s">
        <v>712</v>
      </c>
      <c r="J119" s="859"/>
      <c r="K119" s="1205">
        <f>'Dinh muc'!$G$47*'3.Thanh pham'!F155</f>
        <v>0</v>
      </c>
      <c r="L119" s="1205">
        <f>'Dinh muc'!$G$47*'3.Thanh pham'!G155</f>
        <v>0</v>
      </c>
      <c r="M119" s="1205">
        <f>'Dinh muc'!$G$47*'3.Thanh pham'!H155</f>
        <v>0</v>
      </c>
      <c r="N119" s="1205">
        <f>'Dinh muc'!$G$47*'3.Thanh pham'!I155</f>
        <v>0</v>
      </c>
      <c r="O119" s="1205">
        <f>'Dinh muc'!$G$47*'3.Thanh pham'!J155</f>
        <v>0</v>
      </c>
      <c r="P119" s="1331">
        <f>'Dinh muc'!$G$47*'3.Thanh pham'!K155</f>
        <v>0</v>
      </c>
      <c r="Q119" s="1331">
        <f>'Dinh muc'!$G$47*'3.Thanh pham'!L155</f>
        <v>0</v>
      </c>
      <c r="R119" s="1331">
        <f>'Dinh muc'!$G$47*'3.Thanh pham'!M155</f>
        <v>0</v>
      </c>
      <c r="S119" s="1331">
        <f>'Dinh muc'!$G$47*'3.Thanh pham'!N155</f>
        <v>0</v>
      </c>
      <c r="T119" s="1331">
        <f>'Dinh muc'!$G$47*'3.Thanh pham'!O155</f>
        <v>154872421.05263159</v>
      </c>
      <c r="U119" s="1331">
        <f>'Dinh muc'!$G$47*'3.Thanh pham'!P155</f>
        <v>154872421.05263159</v>
      </c>
      <c r="V119" s="1331">
        <f>'Dinh muc'!$G$47*'3.Thanh pham'!Q155</f>
        <v>154872421.05263159</v>
      </c>
      <c r="W119" s="1206">
        <f t="shared" si="35"/>
        <v>464617263.15789473</v>
      </c>
      <c r="X119" s="1207"/>
      <c r="Y119" s="1414"/>
      <c r="Z119" s="1414"/>
      <c r="AA119" s="1414"/>
      <c r="AB119" s="1414"/>
      <c r="AC119" s="1414"/>
      <c r="AD119" s="1414"/>
      <c r="AE119" s="1414"/>
      <c r="AF119" s="1414"/>
      <c r="AG119" s="1414"/>
      <c r="AH119" s="1414"/>
      <c r="AI119" s="1414"/>
      <c r="AJ119" s="1414"/>
      <c r="AK119" s="1206"/>
      <c r="AL119" s="1207"/>
      <c r="AM119" s="1045"/>
      <c r="AO119" s="1045"/>
      <c r="AQ119" s="1205">
        <f t="shared" si="33"/>
        <v>464617263.15789473</v>
      </c>
      <c r="AR119" s="1227">
        <f t="shared" si="34"/>
        <v>0</v>
      </c>
    </row>
    <row r="120" spans="2:44" s="1040" customFormat="1" ht="15.75" hidden="1" outlineLevel="2">
      <c r="B120" s="392">
        <v>15</v>
      </c>
      <c r="C120" s="1041"/>
      <c r="D120" s="1042">
        <v>6272000100</v>
      </c>
      <c r="E120" s="1043" t="s">
        <v>713</v>
      </c>
      <c r="F120" s="1043" t="s">
        <v>714</v>
      </c>
      <c r="G120" s="1043" t="s">
        <v>320</v>
      </c>
      <c r="H120" s="1042" t="s">
        <v>414</v>
      </c>
      <c r="I120" s="1044" t="s">
        <v>712</v>
      </c>
      <c r="J120" s="859"/>
      <c r="K120" s="1205"/>
      <c r="L120" s="1205"/>
      <c r="M120" s="1205"/>
      <c r="N120" s="1205"/>
      <c r="O120" s="1205"/>
      <c r="P120" s="1205"/>
      <c r="Q120" s="1205"/>
      <c r="R120" s="1205"/>
      <c r="S120" s="1205"/>
      <c r="T120" s="1205"/>
      <c r="U120" s="1205"/>
      <c r="V120" s="1205"/>
      <c r="W120" s="1206">
        <f t="shared" si="35"/>
        <v>0</v>
      </c>
      <c r="X120" s="1207"/>
      <c r="Y120" s="1414"/>
      <c r="Z120" s="1414"/>
      <c r="AA120" s="1414"/>
      <c r="AB120" s="1414"/>
      <c r="AC120" s="1414"/>
      <c r="AD120" s="1414"/>
      <c r="AE120" s="1414"/>
      <c r="AF120" s="1414"/>
      <c r="AG120" s="1414"/>
      <c r="AH120" s="1414"/>
      <c r="AI120" s="1414"/>
      <c r="AJ120" s="1414"/>
      <c r="AK120" s="1206">
        <f t="shared" ref="AK120:AK125" si="38">SUM(Y120:AJ120)</f>
        <v>0</v>
      </c>
      <c r="AL120" s="1207"/>
      <c r="AM120" s="1045"/>
      <c r="AO120" s="1045"/>
      <c r="AQ120" s="1205">
        <f t="shared" si="33"/>
        <v>0</v>
      </c>
      <c r="AR120" s="1227">
        <f t="shared" si="34"/>
        <v>0</v>
      </c>
    </row>
    <row r="121" spans="2:44" s="1040" customFormat="1" ht="15.75" hidden="1" outlineLevel="2">
      <c r="B121" s="392">
        <v>16</v>
      </c>
      <c r="C121" s="1041"/>
      <c r="D121" s="1042">
        <v>6272000100</v>
      </c>
      <c r="E121" s="1043" t="s">
        <v>713</v>
      </c>
      <c r="F121" s="1043" t="s">
        <v>714</v>
      </c>
      <c r="G121" s="1043" t="s">
        <v>321</v>
      </c>
      <c r="H121" s="1042" t="s">
        <v>414</v>
      </c>
      <c r="I121" s="1044" t="s">
        <v>712</v>
      </c>
      <c r="J121" s="859"/>
      <c r="K121" s="1205">
        <f>'Dinh muc'!$G$49*'3.Thanh pham'!F155</f>
        <v>0</v>
      </c>
      <c r="L121" s="1205">
        <f>'Dinh muc'!$G$49*'3.Thanh pham'!G155</f>
        <v>0</v>
      </c>
      <c r="M121" s="1205">
        <f>'Dinh muc'!$G$49*'3.Thanh pham'!H155</f>
        <v>0</v>
      </c>
      <c r="N121" s="1205">
        <f>'Dinh muc'!$G$49*'3.Thanh pham'!I155</f>
        <v>0</v>
      </c>
      <c r="O121" s="1205">
        <f>'Dinh muc'!$G$49*'3.Thanh pham'!J155</f>
        <v>0</v>
      </c>
      <c r="P121" s="1331">
        <f>'Dinh muc'!$G$49*'3.Thanh pham'!K155</f>
        <v>0</v>
      </c>
      <c r="Q121" s="1331">
        <f>'Dinh muc'!$G$49*'3.Thanh pham'!L155</f>
        <v>0</v>
      </c>
      <c r="R121" s="1331">
        <f>'Dinh muc'!$G$49*'3.Thanh pham'!M155</f>
        <v>0</v>
      </c>
      <c r="S121" s="1331">
        <f>'Dinh muc'!$G$49*'3.Thanh pham'!N155</f>
        <v>0</v>
      </c>
      <c r="T121" s="1331">
        <f>'Dinh muc'!$G$49*'3.Thanh pham'!O155</f>
        <v>67559142.857142851</v>
      </c>
      <c r="U121" s="1331">
        <f>'Dinh muc'!$G$49*'3.Thanh pham'!P155</f>
        <v>67559142.857142851</v>
      </c>
      <c r="V121" s="1331">
        <f>'Dinh muc'!$G$49*'3.Thanh pham'!Q155</f>
        <v>67559142.857142851</v>
      </c>
      <c r="W121" s="1206">
        <f t="shared" si="35"/>
        <v>202677428.57142854</v>
      </c>
      <c r="X121" s="1207"/>
      <c r="Y121" s="1414"/>
      <c r="Z121" s="1414"/>
      <c r="AA121" s="1414"/>
      <c r="AB121" s="1414"/>
      <c r="AC121" s="1414"/>
      <c r="AD121" s="1414"/>
      <c r="AE121" s="1414"/>
      <c r="AF121" s="1414"/>
      <c r="AG121" s="1414"/>
      <c r="AH121" s="1414"/>
      <c r="AI121" s="1414"/>
      <c r="AJ121" s="1414"/>
      <c r="AK121" s="1206">
        <f t="shared" si="38"/>
        <v>0</v>
      </c>
      <c r="AL121" s="1207"/>
      <c r="AM121" s="1045"/>
      <c r="AO121" s="1045"/>
      <c r="AQ121" s="1205">
        <f t="shared" si="33"/>
        <v>202677428.57142854</v>
      </c>
      <c r="AR121" s="1227">
        <f t="shared" si="34"/>
        <v>0</v>
      </c>
    </row>
    <row r="122" spans="2:44" s="1040" customFormat="1" ht="15.75" hidden="1" outlineLevel="2">
      <c r="B122" s="392">
        <v>17</v>
      </c>
      <c r="C122" s="1041"/>
      <c r="D122" s="1042">
        <v>6272000100</v>
      </c>
      <c r="E122" s="1043" t="s">
        <v>713</v>
      </c>
      <c r="F122" s="1043" t="s">
        <v>714</v>
      </c>
      <c r="G122" s="1043" t="s">
        <v>322</v>
      </c>
      <c r="H122" s="1042" t="s">
        <v>414</v>
      </c>
      <c r="I122" s="1044" t="s">
        <v>712</v>
      </c>
      <c r="J122" s="859"/>
      <c r="K122" s="1205"/>
      <c r="L122" s="1205"/>
      <c r="M122" s="1205"/>
      <c r="N122" s="1205"/>
      <c r="O122" s="1205"/>
      <c r="P122" s="1205"/>
      <c r="Q122" s="1205"/>
      <c r="R122" s="1205"/>
      <c r="S122" s="1205"/>
      <c r="T122" s="1205"/>
      <c r="U122" s="1205"/>
      <c r="V122" s="1205"/>
      <c r="W122" s="1206">
        <f t="shared" si="35"/>
        <v>0</v>
      </c>
      <c r="X122" s="1207"/>
      <c r="Y122" s="1414"/>
      <c r="Z122" s="1414"/>
      <c r="AA122" s="1414"/>
      <c r="AB122" s="1414"/>
      <c r="AC122" s="1414"/>
      <c r="AD122" s="1414"/>
      <c r="AE122" s="1414"/>
      <c r="AF122" s="1414"/>
      <c r="AG122" s="1414"/>
      <c r="AH122" s="1414"/>
      <c r="AI122" s="1414"/>
      <c r="AJ122" s="1414"/>
      <c r="AK122" s="1206">
        <f t="shared" si="38"/>
        <v>0</v>
      </c>
      <c r="AL122" s="1207"/>
      <c r="AM122" s="1045"/>
      <c r="AO122" s="1045"/>
      <c r="AQ122" s="1205">
        <f t="shared" si="33"/>
        <v>0</v>
      </c>
      <c r="AR122" s="1227">
        <f t="shared" si="34"/>
        <v>0</v>
      </c>
    </row>
    <row r="123" spans="2:44" s="1040" customFormat="1" ht="15.75" hidden="1" outlineLevel="2">
      <c r="B123" s="392">
        <v>18</v>
      </c>
      <c r="C123" s="1041"/>
      <c r="D123" s="1042">
        <v>6272000100</v>
      </c>
      <c r="E123" s="1043" t="s">
        <v>713</v>
      </c>
      <c r="F123" s="1043" t="s">
        <v>714</v>
      </c>
      <c r="G123" s="1043" t="s">
        <v>716</v>
      </c>
      <c r="H123" s="1042" t="s">
        <v>414</v>
      </c>
      <c r="I123" s="1044" t="s">
        <v>712</v>
      </c>
      <c r="J123" s="859"/>
      <c r="K123" s="1205">
        <f>SUM('Dinh muc'!$G$52:$G$53)*'3.Thanh pham'!F155</f>
        <v>0</v>
      </c>
      <c r="L123" s="1205">
        <f>SUM('Dinh muc'!$G$52:$G$53)*'3.Thanh pham'!G155</f>
        <v>0</v>
      </c>
      <c r="M123" s="1205">
        <f>SUM('Dinh muc'!$G$52:$G$53)*'3.Thanh pham'!H155</f>
        <v>0</v>
      </c>
      <c r="N123" s="1205">
        <f>SUM('Dinh muc'!$G$52:$G$53)*'3.Thanh pham'!I155</f>
        <v>0</v>
      </c>
      <c r="O123" s="1205">
        <f>SUM('Dinh muc'!$G$52:$G$53)*'3.Thanh pham'!J155</f>
        <v>0</v>
      </c>
      <c r="P123" s="1205">
        <f>SUM('Dinh muc'!$G$52:$G$53)*'3.Thanh pham'!K155</f>
        <v>0</v>
      </c>
      <c r="Q123" s="1205">
        <f>SUM('Dinh muc'!$G$52:$G$53)*'3.Thanh pham'!L155</f>
        <v>0</v>
      </c>
      <c r="R123" s="1205">
        <f>SUM('Dinh muc'!$G$52:$G$53)*'3.Thanh pham'!M155</f>
        <v>0</v>
      </c>
      <c r="S123" s="1205">
        <f>SUM('Dinh muc'!$G$52:$G$53)*'3.Thanh pham'!N155</f>
        <v>0</v>
      </c>
      <c r="T123" s="1205">
        <f>SUM('Dinh muc'!$G$52:$G$53)*'3.Thanh pham'!O155</f>
        <v>32844514.560000002</v>
      </c>
      <c r="U123" s="1205">
        <f>SUM('Dinh muc'!$G$52:$G$53)*'3.Thanh pham'!P155</f>
        <v>32844514.560000002</v>
      </c>
      <c r="V123" s="1205">
        <f>SUM('Dinh muc'!$G$52:$G$53)*'3.Thanh pham'!Q155</f>
        <v>32844514.560000002</v>
      </c>
      <c r="W123" s="1206">
        <f t="shared" si="35"/>
        <v>98533543.680000007</v>
      </c>
      <c r="X123" s="1207"/>
      <c r="Y123" s="1414"/>
      <c r="Z123" s="1414"/>
      <c r="AA123" s="1414"/>
      <c r="AB123" s="1414"/>
      <c r="AC123" s="1414"/>
      <c r="AD123" s="1414"/>
      <c r="AE123" s="1414"/>
      <c r="AF123" s="1414"/>
      <c r="AG123" s="1414"/>
      <c r="AH123" s="1414"/>
      <c r="AI123" s="1414"/>
      <c r="AJ123" s="1414"/>
      <c r="AK123" s="1206">
        <f t="shared" si="38"/>
        <v>0</v>
      </c>
      <c r="AL123" s="1207"/>
      <c r="AM123" s="1045"/>
      <c r="AO123" s="1045"/>
      <c r="AQ123" s="1205">
        <f t="shared" si="33"/>
        <v>98533543.680000007</v>
      </c>
      <c r="AR123" s="1227">
        <f t="shared" si="34"/>
        <v>0</v>
      </c>
    </row>
    <row r="124" spans="2:44" s="1040" customFormat="1" ht="15.75" hidden="1" outlineLevel="2">
      <c r="B124" s="392">
        <v>19</v>
      </c>
      <c r="C124" s="1041"/>
      <c r="D124" s="1042">
        <v>6272002101</v>
      </c>
      <c r="E124" s="1043" t="s">
        <v>717</v>
      </c>
      <c r="F124" s="1043"/>
      <c r="G124" s="1043"/>
      <c r="H124" s="1042"/>
      <c r="I124" s="1044"/>
      <c r="J124" s="859"/>
      <c r="K124" s="1205"/>
      <c r="L124" s="1205"/>
      <c r="M124" s="1205"/>
      <c r="N124" s="1205"/>
      <c r="O124" s="1205"/>
      <c r="P124" s="1205"/>
      <c r="Q124" s="1205"/>
      <c r="R124" s="1205"/>
      <c r="S124" s="1205"/>
      <c r="T124" s="1205"/>
      <c r="U124" s="1205"/>
      <c r="V124" s="1205"/>
      <c r="W124" s="1206">
        <f t="shared" si="35"/>
        <v>0</v>
      </c>
      <c r="X124" s="1207"/>
      <c r="Y124" s="1414"/>
      <c r="Z124" s="1414"/>
      <c r="AA124" s="1414"/>
      <c r="AB124" s="1414"/>
      <c r="AC124" s="1414"/>
      <c r="AD124" s="1414"/>
      <c r="AE124" s="1414"/>
      <c r="AF124" s="1414"/>
      <c r="AG124" s="1414"/>
      <c r="AH124" s="1414"/>
      <c r="AI124" s="1414"/>
      <c r="AJ124" s="1414"/>
      <c r="AK124" s="1206"/>
      <c r="AL124" s="1207"/>
      <c r="AM124" s="1045"/>
      <c r="AO124" s="1045"/>
      <c r="AQ124" s="1205"/>
      <c r="AR124" s="1227"/>
    </row>
    <row r="125" spans="2:44" ht="15.75" hidden="1" outlineLevel="2">
      <c r="B125" s="392">
        <v>20</v>
      </c>
      <c r="C125" s="392"/>
      <c r="D125" s="1042">
        <v>6272003502</v>
      </c>
      <c r="E125" s="1043" t="s">
        <v>718</v>
      </c>
      <c r="F125" s="1043" t="s">
        <v>719</v>
      </c>
      <c r="G125" s="1043" t="s">
        <v>720</v>
      </c>
      <c r="H125" s="1042" t="s">
        <v>454</v>
      </c>
      <c r="I125" s="1044" t="s">
        <v>712</v>
      </c>
      <c r="J125" s="859"/>
      <c r="K125" s="1205">
        <f>'Dinh muc'!$G$54*'3.Thanh pham'!F$155</f>
        <v>0</v>
      </c>
      <c r="L125" s="1205">
        <f>'Dinh muc'!$G$54*'3.Thanh pham'!G$155</f>
        <v>0</v>
      </c>
      <c r="M125" s="1205">
        <f>'Dinh muc'!$G$54*'3.Thanh pham'!H$155</f>
        <v>0</v>
      </c>
      <c r="N125" s="1205">
        <f>'Dinh muc'!$G$54*'3.Thanh pham'!I$155</f>
        <v>0</v>
      </c>
      <c r="O125" s="1205">
        <f>'Dinh muc'!$G$54*'3.Thanh pham'!J$155</f>
        <v>0</v>
      </c>
      <c r="P125" s="1331">
        <f>'Dinh muc'!$G$54*'3.Thanh pham'!K$155</f>
        <v>0</v>
      </c>
      <c r="Q125" s="1331">
        <f>'Dinh muc'!$G$54*'3.Thanh pham'!L$155</f>
        <v>0</v>
      </c>
      <c r="R125" s="1331">
        <f>'Dinh muc'!$G$54*'3.Thanh pham'!M$155</f>
        <v>0</v>
      </c>
      <c r="S125" s="1331">
        <f>'Dinh muc'!$G$54*'3.Thanh pham'!N$155</f>
        <v>0</v>
      </c>
      <c r="T125" s="1331">
        <f>'Dinh muc'!$G$54*'3.Thanh pham'!O$155</f>
        <v>15477185.454545455</v>
      </c>
      <c r="U125" s="1331">
        <f>'Dinh muc'!$G$54*'3.Thanh pham'!P$155</f>
        <v>15477185.454545455</v>
      </c>
      <c r="V125" s="1331">
        <f>'Dinh muc'!$G$54*'3.Thanh pham'!Q$155</f>
        <v>15477185.454545455</v>
      </c>
      <c r="W125" s="1206">
        <f t="shared" si="35"/>
        <v>46431556.363636367</v>
      </c>
      <c r="X125" s="1207"/>
      <c r="Y125" s="1414"/>
      <c r="Z125" s="1414"/>
      <c r="AA125" s="1414"/>
      <c r="AB125" s="1414"/>
      <c r="AC125" s="1414"/>
      <c r="AD125" s="1414"/>
      <c r="AE125" s="1414"/>
      <c r="AF125" s="1414"/>
      <c r="AG125" s="1414"/>
      <c r="AH125" s="1414"/>
      <c r="AI125" s="1414"/>
      <c r="AJ125" s="1414"/>
      <c r="AK125" s="1206">
        <f t="shared" si="38"/>
        <v>0</v>
      </c>
      <c r="AL125" s="1207"/>
      <c r="AM125" s="1045"/>
      <c r="AN125" s="1040"/>
      <c r="AO125" s="1045"/>
      <c r="AP125" s="1040"/>
      <c r="AQ125" s="1203">
        <f t="shared" si="33"/>
        <v>46431556.363636367</v>
      </c>
      <c r="AR125" s="1226">
        <f t="shared" si="34"/>
        <v>0</v>
      </c>
    </row>
    <row r="126" spans="2:44" ht="15.75" hidden="1" outlineLevel="2">
      <c r="B126" s="397"/>
      <c r="C126" s="397"/>
      <c r="D126" s="398"/>
      <c r="E126" s="399"/>
      <c r="F126" s="399"/>
      <c r="G126" s="399"/>
      <c r="H126" s="398"/>
      <c r="I126" s="431"/>
      <c r="J126" s="401"/>
      <c r="K126" s="1212"/>
      <c r="L126" s="1212"/>
      <c r="M126" s="1212"/>
      <c r="N126" s="1212"/>
      <c r="O126" s="1212"/>
      <c r="P126" s="1212"/>
      <c r="Q126" s="1212"/>
      <c r="R126" s="1212"/>
      <c r="S126" s="1212"/>
      <c r="T126" s="1212"/>
      <c r="U126" s="1212"/>
      <c r="V126" s="1212"/>
      <c r="W126" s="1206">
        <f t="shared" si="35"/>
        <v>0</v>
      </c>
      <c r="X126" s="1202"/>
      <c r="Y126" s="1410"/>
      <c r="Z126" s="1410"/>
      <c r="AA126" s="1410"/>
      <c r="AB126" s="1410"/>
      <c r="AC126" s="1410"/>
      <c r="AD126" s="1410"/>
      <c r="AE126" s="1410"/>
      <c r="AF126" s="1410"/>
      <c r="AG126" s="1410"/>
      <c r="AH126" s="1410"/>
      <c r="AI126" s="1410"/>
      <c r="AJ126" s="1410"/>
      <c r="AK126" s="1213"/>
      <c r="AL126" s="1202"/>
      <c r="AM126" s="418"/>
      <c r="AO126" s="418"/>
      <c r="AQ126" s="1203">
        <f t="shared" si="33"/>
        <v>0</v>
      </c>
      <c r="AR126" s="1226">
        <f t="shared" si="34"/>
        <v>0</v>
      </c>
    </row>
    <row r="127" spans="2:44" s="12" customFormat="1" ht="18" customHeight="1" collapsed="1">
      <c r="B127" s="1248" t="s">
        <v>118</v>
      </c>
      <c r="C127" s="278"/>
      <c r="D127" s="188"/>
      <c r="E127" s="1240" t="s">
        <v>726</v>
      </c>
      <c r="F127" s="189"/>
      <c r="G127" s="288"/>
      <c r="H127" s="288"/>
      <c r="I127" s="433"/>
      <c r="J127" s="385">
        <f t="shared" ref="J127:W127" si="39">SUM(J128:J156)</f>
        <v>0</v>
      </c>
      <c r="K127" s="1216">
        <f t="shared" si="39"/>
        <v>464526594.13276589</v>
      </c>
      <c r="L127" s="1217">
        <f t="shared" si="39"/>
        <v>464526594.13276589</v>
      </c>
      <c r="M127" s="1217">
        <f t="shared" si="39"/>
        <v>464526594.13276589</v>
      </c>
      <c r="N127" s="1217">
        <f t="shared" si="39"/>
        <v>464526594.13276589</v>
      </c>
      <c r="O127" s="1217">
        <f t="shared" si="39"/>
        <v>464526594.13276589</v>
      </c>
      <c r="P127" s="1217">
        <f t="shared" si="39"/>
        <v>464526594.13276589</v>
      </c>
      <c r="Q127" s="1217">
        <f t="shared" si="39"/>
        <v>464526594.13276589</v>
      </c>
      <c r="R127" s="1217">
        <f t="shared" si="39"/>
        <v>464526594.13276589</v>
      </c>
      <c r="S127" s="1217">
        <f t="shared" si="39"/>
        <v>464526594.13276589</v>
      </c>
      <c r="T127" s="1217">
        <f t="shared" si="39"/>
        <v>497316105.24387699</v>
      </c>
      <c r="U127" s="1217">
        <f t="shared" si="39"/>
        <v>497316105.24387699</v>
      </c>
      <c r="V127" s="1217">
        <f t="shared" si="39"/>
        <v>497316105.24387699</v>
      </c>
      <c r="W127" s="1217">
        <f t="shared" si="39"/>
        <v>5672687662.9265232</v>
      </c>
      <c r="X127" s="1199"/>
      <c r="Y127" s="1407">
        <v>532483188</v>
      </c>
      <c r="Z127" s="1406">
        <v>532483188</v>
      </c>
      <c r="AA127" s="1406">
        <v>532483188</v>
      </c>
      <c r="AB127" s="1406">
        <v>532483188</v>
      </c>
      <c r="AC127" s="1406">
        <v>532483188</v>
      </c>
      <c r="AD127" s="1406">
        <v>532483188</v>
      </c>
      <c r="AE127" s="1406">
        <v>532483188</v>
      </c>
      <c r="AF127" s="1406">
        <v>532483188</v>
      </c>
      <c r="AG127" s="1406">
        <v>532483188</v>
      </c>
      <c r="AH127" s="1406">
        <v>532483188</v>
      </c>
      <c r="AI127" s="1406">
        <v>532483188</v>
      </c>
      <c r="AJ127" s="1406">
        <v>532483188</v>
      </c>
      <c r="AK127" s="1217">
        <f>SUM(AK128:AK156)</f>
        <v>6389798256</v>
      </c>
      <c r="AL127" s="1199"/>
      <c r="AM127" s="385">
        <f>SUM(AM128:AM156)</f>
        <v>2770076112</v>
      </c>
      <c r="AO127" s="385">
        <f>SUM(AO128:AO156)</f>
        <v>0</v>
      </c>
      <c r="AQ127" s="1216">
        <f t="shared" si="33"/>
        <v>-717110593.07347679</v>
      </c>
      <c r="AR127" s="1229">
        <f t="shared" si="34"/>
        <v>-0.11222742320543722</v>
      </c>
    </row>
    <row r="128" spans="2:44" ht="15.75" outlineLevel="1">
      <c r="B128" s="387">
        <v>1</v>
      </c>
      <c r="C128" s="387"/>
      <c r="D128" s="388">
        <v>6271002604</v>
      </c>
      <c r="E128" s="389" t="s">
        <v>488</v>
      </c>
      <c r="F128" s="389" t="s">
        <v>491</v>
      </c>
      <c r="G128" s="389" t="s">
        <v>488</v>
      </c>
      <c r="H128" s="388" t="s">
        <v>359</v>
      </c>
      <c r="I128" s="429" t="s">
        <v>704</v>
      </c>
      <c r="J128" s="391"/>
      <c r="K128" s="1200"/>
      <c r="L128" s="1200"/>
      <c r="M128" s="1200"/>
      <c r="N128" s="1200"/>
      <c r="O128" s="1200"/>
      <c r="P128" s="1200"/>
      <c r="Q128" s="1200"/>
      <c r="R128" s="1200"/>
      <c r="S128" s="1200"/>
      <c r="T128" s="1200"/>
      <c r="U128" s="1200"/>
      <c r="V128" s="1200"/>
      <c r="W128" s="1201">
        <f t="shared" ref="W128:W155" si="40">SUM(K128:V128)</f>
        <v>0</v>
      </c>
      <c r="X128" s="1202"/>
      <c r="Y128" s="1408"/>
      <c r="Z128" s="1408"/>
      <c r="AA128" s="1408"/>
      <c r="AB128" s="1408"/>
      <c r="AC128" s="1408"/>
      <c r="AD128" s="1408"/>
      <c r="AE128" s="1408"/>
      <c r="AF128" s="1408"/>
      <c r="AG128" s="1408"/>
      <c r="AH128" s="1408"/>
      <c r="AI128" s="1408"/>
      <c r="AJ128" s="1408"/>
      <c r="AK128" s="1201">
        <f t="shared" ref="AK128:AK155" si="41">SUM(Y128:AJ128)</f>
        <v>0</v>
      </c>
      <c r="AL128" s="1202"/>
      <c r="AM128" s="416"/>
      <c r="AO128" s="416"/>
      <c r="AQ128" s="1203">
        <f t="shared" si="33"/>
        <v>0</v>
      </c>
      <c r="AR128" s="1226">
        <f t="shared" si="34"/>
        <v>0</v>
      </c>
    </row>
    <row r="129" spans="2:44" ht="15.75" outlineLevel="1">
      <c r="B129" s="392">
        <v>2</v>
      </c>
      <c r="C129" s="392"/>
      <c r="D129" s="393">
        <v>6271002605</v>
      </c>
      <c r="E129" s="394" t="s">
        <v>490</v>
      </c>
      <c r="F129" s="394" t="s">
        <v>491</v>
      </c>
      <c r="G129" s="394" t="s">
        <v>490</v>
      </c>
      <c r="H129" s="393" t="s">
        <v>359</v>
      </c>
      <c r="I129" s="430" t="s">
        <v>704</v>
      </c>
      <c r="J129" s="396"/>
      <c r="K129" s="1203"/>
      <c r="L129" s="1203"/>
      <c r="M129" s="1203"/>
      <c r="N129" s="1203"/>
      <c r="O129" s="1203"/>
      <c r="P129" s="1203"/>
      <c r="Q129" s="1203"/>
      <c r="R129" s="1203"/>
      <c r="S129" s="1203"/>
      <c r="T129" s="1203"/>
      <c r="U129" s="1203"/>
      <c r="V129" s="1203"/>
      <c r="W129" s="1204">
        <f t="shared" si="40"/>
        <v>0</v>
      </c>
      <c r="X129" s="1202"/>
      <c r="Y129" s="1408"/>
      <c r="Z129" s="1408"/>
      <c r="AA129" s="1408"/>
      <c r="AB129" s="1408"/>
      <c r="AC129" s="1408"/>
      <c r="AD129" s="1408"/>
      <c r="AE129" s="1408"/>
      <c r="AF129" s="1408"/>
      <c r="AG129" s="1408"/>
      <c r="AH129" s="1409"/>
      <c r="AI129" s="1409"/>
      <c r="AJ129" s="1409"/>
      <c r="AK129" s="1204">
        <f t="shared" si="41"/>
        <v>0</v>
      </c>
      <c r="AL129" s="1202"/>
      <c r="AM129" s="417"/>
      <c r="AO129" s="417"/>
      <c r="AQ129" s="1203">
        <f t="shared" si="33"/>
        <v>0</v>
      </c>
      <c r="AR129" s="1226">
        <f t="shared" si="34"/>
        <v>0</v>
      </c>
    </row>
    <row r="130" spans="2:44" ht="15.75" outlineLevel="1">
      <c r="B130" s="392">
        <v>3</v>
      </c>
      <c r="C130" s="392"/>
      <c r="D130" s="393">
        <v>6271002802</v>
      </c>
      <c r="E130" s="394" t="s">
        <v>492</v>
      </c>
      <c r="F130" s="394" t="s">
        <v>493</v>
      </c>
      <c r="G130" s="394" t="s">
        <v>492</v>
      </c>
      <c r="H130" s="393" t="s">
        <v>359</v>
      </c>
      <c r="I130" s="430" t="s">
        <v>704</v>
      </c>
      <c r="J130" s="396"/>
      <c r="K130" s="1203"/>
      <c r="L130" s="1203"/>
      <c r="M130" s="1203"/>
      <c r="N130" s="1203"/>
      <c r="O130" s="1203"/>
      <c r="P130" s="1203"/>
      <c r="Q130" s="1203"/>
      <c r="R130" s="1203"/>
      <c r="S130" s="1203"/>
      <c r="T130" s="1203"/>
      <c r="U130" s="1203"/>
      <c r="V130" s="1203"/>
      <c r="W130" s="1204">
        <f t="shared" si="40"/>
        <v>0</v>
      </c>
      <c r="X130" s="1202"/>
      <c r="Y130" s="1408"/>
      <c r="Z130" s="1408"/>
      <c r="AA130" s="1408"/>
      <c r="AB130" s="1408"/>
      <c r="AC130" s="1408"/>
      <c r="AD130" s="1408"/>
      <c r="AE130" s="1408"/>
      <c r="AF130" s="1408"/>
      <c r="AG130" s="1408"/>
      <c r="AH130" s="1409"/>
      <c r="AI130" s="1409"/>
      <c r="AJ130" s="1409"/>
      <c r="AK130" s="1204">
        <f t="shared" si="41"/>
        <v>0</v>
      </c>
      <c r="AL130" s="1202"/>
      <c r="AM130" s="417"/>
      <c r="AO130" s="417"/>
      <c r="AQ130" s="1203">
        <f t="shared" si="33"/>
        <v>0</v>
      </c>
      <c r="AR130" s="1226">
        <f t="shared" si="34"/>
        <v>0</v>
      </c>
    </row>
    <row r="131" spans="2:44" ht="15.75" outlineLevel="1">
      <c r="B131" s="392">
        <v>4</v>
      </c>
      <c r="C131" s="392"/>
      <c r="D131" s="393">
        <v>6271002806</v>
      </c>
      <c r="E131" s="394" t="s">
        <v>501</v>
      </c>
      <c r="F131" s="394" t="s">
        <v>491</v>
      </c>
      <c r="G131" s="394" t="s">
        <v>501</v>
      </c>
      <c r="H131" s="393" t="s">
        <v>359</v>
      </c>
      <c r="I131" s="430" t="s">
        <v>704</v>
      </c>
      <c r="J131" s="396"/>
      <c r="K131" s="1203"/>
      <c r="L131" s="1203"/>
      <c r="M131" s="1203"/>
      <c r="N131" s="1203"/>
      <c r="O131" s="1203"/>
      <c r="P131" s="1203"/>
      <c r="Q131" s="1203"/>
      <c r="R131" s="1203"/>
      <c r="S131" s="1203"/>
      <c r="T131" s="1203"/>
      <c r="U131" s="1203"/>
      <c r="V131" s="1203"/>
      <c r="W131" s="1204">
        <f t="shared" si="40"/>
        <v>0</v>
      </c>
      <c r="X131" s="1202"/>
      <c r="Y131" s="1408"/>
      <c r="Z131" s="1408"/>
      <c r="AA131" s="1408"/>
      <c r="AB131" s="1408"/>
      <c r="AC131" s="1408"/>
      <c r="AD131" s="1408"/>
      <c r="AE131" s="1408"/>
      <c r="AF131" s="1408"/>
      <c r="AG131" s="1408"/>
      <c r="AH131" s="1409"/>
      <c r="AI131" s="1409"/>
      <c r="AJ131" s="1409"/>
      <c r="AK131" s="1204">
        <f t="shared" si="41"/>
        <v>0</v>
      </c>
      <c r="AL131" s="1202"/>
      <c r="AM131" s="417"/>
      <c r="AO131" s="417"/>
      <c r="AQ131" s="1203">
        <f t="shared" si="33"/>
        <v>0</v>
      </c>
      <c r="AR131" s="1226">
        <f t="shared" si="34"/>
        <v>0</v>
      </c>
    </row>
    <row r="132" spans="2:44" ht="15.75" outlineLevel="1">
      <c r="B132" s="392">
        <v>5</v>
      </c>
      <c r="C132" s="392"/>
      <c r="D132" s="393">
        <v>6271007202</v>
      </c>
      <c r="E132" s="394" t="s">
        <v>495</v>
      </c>
      <c r="F132" s="394" t="s">
        <v>493</v>
      </c>
      <c r="G132" s="394" t="s">
        <v>495</v>
      </c>
      <c r="H132" s="393" t="s">
        <v>359</v>
      </c>
      <c r="I132" s="430" t="s">
        <v>704</v>
      </c>
      <c r="J132" s="396"/>
      <c r="K132" s="1203"/>
      <c r="L132" s="1203"/>
      <c r="M132" s="1203"/>
      <c r="N132" s="1203"/>
      <c r="O132" s="1203"/>
      <c r="P132" s="1203"/>
      <c r="Q132" s="1203"/>
      <c r="R132" s="1203"/>
      <c r="S132" s="1203"/>
      <c r="T132" s="1203"/>
      <c r="U132" s="1203"/>
      <c r="V132" s="1203"/>
      <c r="W132" s="1204">
        <f t="shared" si="40"/>
        <v>0</v>
      </c>
      <c r="X132" s="1202"/>
      <c r="Y132" s="1408"/>
      <c r="Z132" s="1408"/>
      <c r="AA132" s="1408"/>
      <c r="AB132" s="1408"/>
      <c r="AC132" s="1408"/>
      <c r="AD132" s="1408"/>
      <c r="AE132" s="1408"/>
      <c r="AF132" s="1408"/>
      <c r="AG132" s="1408"/>
      <c r="AH132" s="1409"/>
      <c r="AI132" s="1409"/>
      <c r="AJ132" s="1409"/>
      <c r="AK132" s="1204">
        <f t="shared" si="41"/>
        <v>0</v>
      </c>
      <c r="AL132" s="1202"/>
      <c r="AM132" s="417"/>
      <c r="AO132" s="417"/>
      <c r="AQ132" s="1203">
        <f t="shared" si="33"/>
        <v>0</v>
      </c>
      <c r="AR132" s="1226">
        <f t="shared" si="34"/>
        <v>0</v>
      </c>
    </row>
    <row r="133" spans="2:44" ht="15.75" outlineLevel="1">
      <c r="B133" s="392">
        <v>6</v>
      </c>
      <c r="C133" s="392"/>
      <c r="D133" s="1042">
        <v>6271003202</v>
      </c>
      <c r="E133" s="1043" t="s">
        <v>496</v>
      </c>
      <c r="F133" s="1043" t="s">
        <v>493</v>
      </c>
      <c r="G133" s="1043" t="s">
        <v>496</v>
      </c>
      <c r="H133" s="1042" t="s">
        <v>359</v>
      </c>
      <c r="I133" s="1044" t="s">
        <v>704</v>
      </c>
      <c r="J133" s="859"/>
      <c r="K133" s="1205"/>
      <c r="L133" s="1205"/>
      <c r="M133" s="1205"/>
      <c r="N133" s="1205"/>
      <c r="O133" s="1205"/>
      <c r="P133" s="1205"/>
      <c r="Q133" s="1205"/>
      <c r="R133" s="1205"/>
      <c r="S133" s="1205"/>
      <c r="T133" s="1205"/>
      <c r="U133" s="1205"/>
      <c r="V133" s="1205"/>
      <c r="W133" s="1206">
        <f t="shared" si="40"/>
        <v>0</v>
      </c>
      <c r="X133" s="1207"/>
      <c r="Y133" s="1415"/>
      <c r="Z133" s="1415"/>
      <c r="AA133" s="1415"/>
      <c r="AB133" s="1415"/>
      <c r="AC133" s="1415"/>
      <c r="AD133" s="1415"/>
      <c r="AE133" s="1415"/>
      <c r="AF133" s="1415"/>
      <c r="AG133" s="1415"/>
      <c r="AH133" s="1414"/>
      <c r="AI133" s="1414"/>
      <c r="AJ133" s="1414"/>
      <c r="AK133" s="1206">
        <f t="shared" si="41"/>
        <v>0</v>
      </c>
      <c r="AL133" s="1207"/>
      <c r="AM133" s="1045"/>
      <c r="AN133" s="1040"/>
      <c r="AO133" s="1045"/>
      <c r="AP133" s="1040"/>
      <c r="AQ133" s="1205">
        <f t="shared" si="33"/>
        <v>0</v>
      </c>
      <c r="AR133" s="1227">
        <f t="shared" si="34"/>
        <v>0</v>
      </c>
    </row>
    <row r="134" spans="2:44" ht="15.75" outlineLevel="1">
      <c r="B134" s="392">
        <v>7</v>
      </c>
      <c r="C134" s="392"/>
      <c r="D134" s="1042">
        <v>6271002603</v>
      </c>
      <c r="E134" s="1043" t="s">
        <v>497</v>
      </c>
      <c r="F134" s="1043" t="s">
        <v>491</v>
      </c>
      <c r="G134" s="1043" t="s">
        <v>497</v>
      </c>
      <c r="H134" s="1042" t="s">
        <v>359</v>
      </c>
      <c r="I134" s="1044" t="s">
        <v>704</v>
      </c>
      <c r="J134" s="859"/>
      <c r="K134" s="1205"/>
      <c r="L134" s="1205"/>
      <c r="M134" s="1205"/>
      <c r="N134" s="1205"/>
      <c r="O134" s="1205"/>
      <c r="P134" s="1205"/>
      <c r="Q134" s="1205"/>
      <c r="R134" s="1205"/>
      <c r="S134" s="1205"/>
      <c r="T134" s="1205"/>
      <c r="U134" s="1205"/>
      <c r="V134" s="1205"/>
      <c r="W134" s="1206">
        <f t="shared" si="40"/>
        <v>0</v>
      </c>
      <c r="X134" s="1207"/>
      <c r="Y134" s="1415"/>
      <c r="Z134" s="1415"/>
      <c r="AA134" s="1415"/>
      <c r="AB134" s="1415"/>
      <c r="AC134" s="1415"/>
      <c r="AD134" s="1415"/>
      <c r="AE134" s="1415"/>
      <c r="AF134" s="1415"/>
      <c r="AG134" s="1415"/>
      <c r="AH134" s="1414"/>
      <c r="AI134" s="1414"/>
      <c r="AJ134" s="1414"/>
      <c r="AK134" s="1206">
        <f t="shared" si="41"/>
        <v>0</v>
      </c>
      <c r="AL134" s="1207"/>
      <c r="AM134" s="1045"/>
      <c r="AN134" s="1040"/>
      <c r="AO134" s="1045"/>
      <c r="AP134" s="1040"/>
      <c r="AQ134" s="1205">
        <f t="shared" si="33"/>
        <v>0</v>
      </c>
      <c r="AR134" s="1227">
        <f t="shared" si="34"/>
        <v>0</v>
      </c>
    </row>
    <row r="135" spans="2:44" ht="15.75" outlineLevel="1">
      <c r="B135" s="392">
        <v>8</v>
      </c>
      <c r="C135" s="392"/>
      <c r="D135" s="1042">
        <v>6271003401</v>
      </c>
      <c r="E135" s="1043" t="s">
        <v>498</v>
      </c>
      <c r="F135" s="1043" t="s">
        <v>493</v>
      </c>
      <c r="G135" s="1043" t="s">
        <v>498</v>
      </c>
      <c r="H135" s="1042" t="s">
        <v>359</v>
      </c>
      <c r="I135" s="1044" t="s">
        <v>704</v>
      </c>
      <c r="J135" s="859"/>
      <c r="K135" s="1205"/>
      <c r="L135" s="1205"/>
      <c r="M135" s="1205"/>
      <c r="N135" s="1205"/>
      <c r="O135" s="1205"/>
      <c r="P135" s="1205"/>
      <c r="Q135" s="1205"/>
      <c r="R135" s="1205"/>
      <c r="S135" s="1205"/>
      <c r="T135" s="1205"/>
      <c r="U135" s="1205"/>
      <c r="V135" s="1205"/>
      <c r="W135" s="1206">
        <f t="shared" si="40"/>
        <v>0</v>
      </c>
      <c r="X135" s="1207"/>
      <c r="Y135" s="1415"/>
      <c r="Z135" s="1415"/>
      <c r="AA135" s="1415"/>
      <c r="AB135" s="1415"/>
      <c r="AC135" s="1415"/>
      <c r="AD135" s="1415"/>
      <c r="AE135" s="1415"/>
      <c r="AF135" s="1415"/>
      <c r="AG135" s="1415"/>
      <c r="AH135" s="1414"/>
      <c r="AI135" s="1414"/>
      <c r="AJ135" s="1414"/>
      <c r="AK135" s="1206">
        <f t="shared" si="41"/>
        <v>0</v>
      </c>
      <c r="AL135" s="1207"/>
      <c r="AM135" s="1045"/>
      <c r="AN135" s="1040"/>
      <c r="AO135" s="1045"/>
      <c r="AP135" s="1040"/>
      <c r="AQ135" s="1205">
        <f t="shared" si="33"/>
        <v>0</v>
      </c>
      <c r="AR135" s="1227">
        <f t="shared" si="34"/>
        <v>0</v>
      </c>
    </row>
    <row r="136" spans="2:44" ht="15.75" outlineLevel="1">
      <c r="B136" s="392">
        <v>9</v>
      </c>
      <c r="C136" s="392"/>
      <c r="D136" s="1042">
        <v>6271002703</v>
      </c>
      <c r="E136" s="1043" t="s">
        <v>499</v>
      </c>
      <c r="F136" s="1043" t="s">
        <v>491</v>
      </c>
      <c r="G136" s="1043" t="s">
        <v>499</v>
      </c>
      <c r="H136" s="1042" t="s">
        <v>359</v>
      </c>
      <c r="I136" s="1044" t="s">
        <v>704</v>
      </c>
      <c r="J136" s="859"/>
      <c r="K136" s="1205"/>
      <c r="L136" s="1205"/>
      <c r="M136" s="1205"/>
      <c r="N136" s="1205"/>
      <c r="O136" s="1205"/>
      <c r="P136" s="1205"/>
      <c r="Q136" s="1205"/>
      <c r="R136" s="1205"/>
      <c r="S136" s="1205"/>
      <c r="T136" s="1205"/>
      <c r="U136" s="1205"/>
      <c r="V136" s="1205"/>
      <c r="W136" s="1206">
        <f t="shared" si="40"/>
        <v>0</v>
      </c>
      <c r="X136" s="1207"/>
      <c r="Y136" s="1415"/>
      <c r="Z136" s="1415"/>
      <c r="AA136" s="1415"/>
      <c r="AB136" s="1415"/>
      <c r="AC136" s="1415"/>
      <c r="AD136" s="1415"/>
      <c r="AE136" s="1415"/>
      <c r="AF136" s="1415"/>
      <c r="AG136" s="1415"/>
      <c r="AH136" s="1414"/>
      <c r="AI136" s="1414"/>
      <c r="AJ136" s="1414"/>
      <c r="AK136" s="1206">
        <f t="shared" si="41"/>
        <v>0</v>
      </c>
      <c r="AL136" s="1207"/>
      <c r="AM136" s="1045"/>
      <c r="AN136" s="1040"/>
      <c r="AO136" s="1045"/>
      <c r="AP136" s="1040"/>
      <c r="AQ136" s="1205">
        <f t="shared" si="33"/>
        <v>0</v>
      </c>
      <c r="AR136" s="1227">
        <f t="shared" si="34"/>
        <v>0</v>
      </c>
    </row>
    <row r="137" spans="2:44" ht="15.75" outlineLevel="1">
      <c r="B137" s="392">
        <v>10</v>
      </c>
      <c r="C137" s="392"/>
      <c r="D137" s="1042" t="s">
        <v>1314</v>
      </c>
      <c r="E137" s="1043" t="s">
        <v>1315</v>
      </c>
      <c r="F137" s="1043" t="s">
        <v>1316</v>
      </c>
      <c r="G137" s="1043" t="s">
        <v>1315</v>
      </c>
      <c r="H137" s="1042" t="s">
        <v>359</v>
      </c>
      <c r="I137" s="1044" t="s">
        <v>729</v>
      </c>
      <c r="J137" s="859"/>
      <c r="K137" s="1205"/>
      <c r="L137" s="1205"/>
      <c r="M137" s="1205"/>
      <c r="N137" s="1205"/>
      <c r="O137" s="1205"/>
      <c r="P137" s="1205"/>
      <c r="Q137" s="1205"/>
      <c r="R137" s="1205"/>
      <c r="S137" s="1205"/>
      <c r="T137" s="1205"/>
      <c r="U137" s="1205"/>
      <c r="V137" s="1205"/>
      <c r="W137" s="1206"/>
      <c r="X137" s="1207"/>
      <c r="Y137" s="1415"/>
      <c r="Z137" s="1415"/>
      <c r="AA137" s="1415"/>
      <c r="AB137" s="1415"/>
      <c r="AC137" s="1415"/>
      <c r="AD137" s="1415"/>
      <c r="AE137" s="1415"/>
      <c r="AF137" s="1415"/>
      <c r="AG137" s="1415"/>
      <c r="AH137" s="1414"/>
      <c r="AI137" s="1414"/>
      <c r="AJ137" s="1414"/>
      <c r="AK137" s="1206"/>
      <c r="AL137" s="1207"/>
      <c r="AM137" s="1045"/>
      <c r="AN137" s="1040"/>
      <c r="AO137" s="1045"/>
      <c r="AP137" s="1040"/>
      <c r="AQ137" s="1205"/>
      <c r="AR137" s="1227"/>
    </row>
    <row r="138" spans="2:44" s="1040" customFormat="1" ht="15.75" outlineLevel="1">
      <c r="B138" s="392">
        <v>11</v>
      </c>
      <c r="C138" s="1041"/>
      <c r="D138" s="1042">
        <v>6271003001</v>
      </c>
      <c r="E138" s="1043" t="s">
        <v>705</v>
      </c>
      <c r="F138" s="1043" t="s">
        <v>493</v>
      </c>
      <c r="G138" s="1043" t="s">
        <v>705</v>
      </c>
      <c r="H138" s="1042" t="s">
        <v>359</v>
      </c>
      <c r="I138" s="1044" t="s">
        <v>706</v>
      </c>
      <c r="J138" s="859"/>
      <c r="K138" s="1205"/>
      <c r="L138" s="1205"/>
      <c r="M138" s="1205"/>
      <c r="N138" s="1205"/>
      <c r="O138" s="1205"/>
      <c r="P138" s="1205"/>
      <c r="Q138" s="1205"/>
      <c r="R138" s="1205"/>
      <c r="S138" s="1205"/>
      <c r="T138" s="1205"/>
      <c r="U138" s="1205"/>
      <c r="V138" s="1205"/>
      <c r="W138" s="1206">
        <f t="shared" si="40"/>
        <v>0</v>
      </c>
      <c r="X138" s="1207"/>
      <c r="Y138" s="1415"/>
      <c r="Z138" s="1415"/>
      <c r="AA138" s="1415"/>
      <c r="AB138" s="1415"/>
      <c r="AC138" s="1415"/>
      <c r="AD138" s="1415"/>
      <c r="AE138" s="1415"/>
      <c r="AF138" s="1415"/>
      <c r="AG138" s="1415"/>
      <c r="AH138" s="1414"/>
      <c r="AI138" s="1414"/>
      <c r="AJ138" s="1414"/>
      <c r="AK138" s="1206">
        <f t="shared" si="41"/>
        <v>0</v>
      </c>
      <c r="AL138" s="1207"/>
      <c r="AM138" s="1045"/>
      <c r="AO138" s="1045"/>
      <c r="AQ138" s="1205">
        <f t="shared" si="33"/>
        <v>0</v>
      </c>
      <c r="AR138" s="1227">
        <f t="shared" si="34"/>
        <v>0</v>
      </c>
    </row>
    <row r="139" spans="2:44" s="1040" customFormat="1" ht="15.75" outlineLevel="1">
      <c r="B139" s="392">
        <v>12</v>
      </c>
      <c r="C139" s="1041"/>
      <c r="D139" s="1042" t="s">
        <v>766</v>
      </c>
      <c r="E139" s="1043" t="s">
        <v>708</v>
      </c>
      <c r="F139" s="1043" t="s">
        <v>493</v>
      </c>
      <c r="G139" s="1043" t="s">
        <v>709</v>
      </c>
      <c r="H139" s="1042" t="s">
        <v>359</v>
      </c>
      <c r="I139" s="1044" t="s">
        <v>706</v>
      </c>
      <c r="J139" s="859"/>
      <c r="K139" s="1205"/>
      <c r="L139" s="1205"/>
      <c r="M139" s="1205"/>
      <c r="N139" s="1205"/>
      <c r="O139" s="1205"/>
      <c r="P139" s="1205"/>
      <c r="Q139" s="1205"/>
      <c r="R139" s="1205"/>
      <c r="S139" s="1205"/>
      <c r="T139" s="1205"/>
      <c r="U139" s="1205"/>
      <c r="V139" s="1205"/>
      <c r="W139" s="1206"/>
      <c r="X139" s="1207"/>
      <c r="Y139" s="1414"/>
      <c r="Z139" s="1414"/>
      <c r="AA139" s="1414"/>
      <c r="AB139" s="1414"/>
      <c r="AC139" s="1414"/>
      <c r="AD139" s="1414"/>
      <c r="AE139" s="1414"/>
      <c r="AF139" s="1414"/>
      <c r="AG139" s="1414"/>
      <c r="AH139" s="1414"/>
      <c r="AI139" s="1414"/>
      <c r="AJ139" s="1414"/>
      <c r="AK139" s="1206"/>
      <c r="AL139" s="1207"/>
      <c r="AM139" s="1045"/>
      <c r="AO139" s="1045"/>
      <c r="AQ139" s="1205"/>
      <c r="AR139" s="1227"/>
    </row>
    <row r="140" spans="2:44" s="1040" customFormat="1" ht="15.75" outlineLevel="1">
      <c r="B140" s="392">
        <v>13</v>
      </c>
      <c r="C140" s="1041"/>
      <c r="D140" s="1042">
        <v>6273000100</v>
      </c>
      <c r="E140" s="1043" t="s">
        <v>727</v>
      </c>
      <c r="F140" s="1043" t="s">
        <v>728</v>
      </c>
      <c r="G140" s="1043" t="s">
        <v>727</v>
      </c>
      <c r="H140" s="1042" t="s">
        <v>414</v>
      </c>
      <c r="I140" s="1044" t="s">
        <v>729</v>
      </c>
      <c r="J140" s="859"/>
      <c r="K140" s="1205"/>
      <c r="L140" s="1205"/>
      <c r="M140" s="1205"/>
      <c r="N140" s="1205"/>
      <c r="O140" s="1205"/>
      <c r="P140" s="1205"/>
      <c r="Q140" s="1205"/>
      <c r="R140" s="1205"/>
      <c r="S140" s="1205"/>
      <c r="T140" s="1205"/>
      <c r="U140" s="1205"/>
      <c r="V140" s="1205"/>
      <c r="W140" s="1206">
        <f t="shared" si="40"/>
        <v>0</v>
      </c>
      <c r="X140" s="1207"/>
      <c r="Y140" s="1415"/>
      <c r="Z140" s="1415"/>
      <c r="AA140" s="1415"/>
      <c r="AB140" s="1415"/>
      <c r="AC140" s="1415"/>
      <c r="AD140" s="1415"/>
      <c r="AE140" s="1415"/>
      <c r="AF140" s="1415"/>
      <c r="AG140" s="1415"/>
      <c r="AH140" s="1414"/>
      <c r="AI140" s="1414"/>
      <c r="AJ140" s="1414"/>
      <c r="AK140" s="1206">
        <f t="shared" si="41"/>
        <v>0</v>
      </c>
      <c r="AL140" s="1207"/>
      <c r="AM140" s="1045"/>
      <c r="AO140" s="1045"/>
      <c r="AQ140" s="1205">
        <f t="shared" si="33"/>
        <v>0</v>
      </c>
      <c r="AR140" s="1227">
        <f t="shared" si="34"/>
        <v>0</v>
      </c>
    </row>
    <row r="141" spans="2:44" s="1040" customFormat="1" ht="15.75" outlineLevel="1">
      <c r="B141" s="392">
        <v>14</v>
      </c>
      <c r="C141" s="1041"/>
      <c r="D141" s="1042">
        <v>6275001803</v>
      </c>
      <c r="E141" s="1043" t="s">
        <v>730</v>
      </c>
      <c r="F141" s="1043" t="s">
        <v>719</v>
      </c>
      <c r="G141" s="1043" t="s">
        <v>730</v>
      </c>
      <c r="H141" s="1042" t="s">
        <v>414</v>
      </c>
      <c r="I141" s="1044" t="s">
        <v>729</v>
      </c>
      <c r="J141" s="859"/>
      <c r="K141" s="1205">
        <f>'Dinh muc'!$G$51*'3.Thanh pham'!F$155</f>
        <v>0</v>
      </c>
      <c r="L141" s="1205">
        <f>'Dinh muc'!$G$51*'3.Thanh pham'!G$155</f>
        <v>0</v>
      </c>
      <c r="M141" s="1205">
        <f>'Dinh muc'!$G$51*'3.Thanh pham'!H$155</f>
        <v>0</v>
      </c>
      <c r="N141" s="1205">
        <f>'Dinh muc'!$G$51*'3.Thanh pham'!I$155</f>
        <v>0</v>
      </c>
      <c r="O141" s="1205">
        <f>'Dinh muc'!$G$51*'3.Thanh pham'!J$155</f>
        <v>0</v>
      </c>
      <c r="P141" s="1205">
        <f>'Dinh muc'!$G$51*'3.Thanh pham'!K$155</f>
        <v>0</v>
      </c>
      <c r="Q141" s="1205">
        <f>'Dinh muc'!$G$51*'3.Thanh pham'!L$155</f>
        <v>0</v>
      </c>
      <c r="R141" s="1205">
        <f>'Dinh muc'!$G$51*'3.Thanh pham'!M$155</f>
        <v>0</v>
      </c>
      <c r="S141" s="1205">
        <f>'Dinh muc'!$G$51*'3.Thanh pham'!N$155</f>
        <v>0</v>
      </c>
      <c r="T141" s="1205">
        <f>'Dinh muc'!$G$51*'3.Thanh pham'!O$155</f>
        <v>15428400</v>
      </c>
      <c r="U141" s="1205">
        <f>'Dinh muc'!$G$51*'3.Thanh pham'!P$155</f>
        <v>15428400</v>
      </c>
      <c r="V141" s="1205">
        <f>'Dinh muc'!$G$51*'3.Thanh pham'!Q$155</f>
        <v>15428400</v>
      </c>
      <c r="W141" s="1388">
        <f t="shared" si="40"/>
        <v>46285200</v>
      </c>
      <c r="X141" s="1207"/>
      <c r="Y141" s="1415"/>
      <c r="Z141" s="1415"/>
      <c r="AA141" s="1415"/>
      <c r="AB141" s="1415"/>
      <c r="AC141" s="1415"/>
      <c r="AD141" s="1415"/>
      <c r="AE141" s="1415"/>
      <c r="AF141" s="1415"/>
      <c r="AG141" s="1415"/>
      <c r="AH141" s="1414"/>
      <c r="AI141" s="1414"/>
      <c r="AJ141" s="1414"/>
      <c r="AK141" s="1206">
        <f t="shared" si="41"/>
        <v>0</v>
      </c>
      <c r="AL141" s="1207"/>
      <c r="AM141" s="1045"/>
      <c r="AO141" s="1045"/>
      <c r="AQ141" s="1205">
        <f t="shared" si="33"/>
        <v>46285200</v>
      </c>
      <c r="AR141" s="1227">
        <f t="shared" si="34"/>
        <v>0</v>
      </c>
    </row>
    <row r="142" spans="2:44" ht="15.75" outlineLevel="1">
      <c r="B142" s="392">
        <v>15</v>
      </c>
      <c r="C142" s="392"/>
      <c r="D142" s="1042">
        <v>6277002804</v>
      </c>
      <c r="E142" s="1043" t="s">
        <v>731</v>
      </c>
      <c r="F142" s="1043" t="s">
        <v>732</v>
      </c>
      <c r="G142" s="1043" t="s">
        <v>731</v>
      </c>
      <c r="H142" s="1042" t="s">
        <v>359</v>
      </c>
      <c r="I142" s="1044" t="s">
        <v>729</v>
      </c>
      <c r="J142" s="859"/>
      <c r="K142" s="1205"/>
      <c r="L142" s="1205"/>
      <c r="M142" s="1205"/>
      <c r="N142" s="1205"/>
      <c r="O142" s="1205"/>
      <c r="P142" s="1205"/>
      <c r="Q142" s="1205"/>
      <c r="R142" s="1205"/>
      <c r="S142" s="1205"/>
      <c r="T142" s="1205"/>
      <c r="U142" s="1205"/>
      <c r="V142" s="1205"/>
      <c r="W142" s="1206">
        <f t="shared" si="40"/>
        <v>0</v>
      </c>
      <c r="X142" s="1207"/>
      <c r="Y142" s="1415"/>
      <c r="Z142" s="1415"/>
      <c r="AA142" s="1415"/>
      <c r="AB142" s="1415"/>
      <c r="AC142" s="1415"/>
      <c r="AD142" s="1415"/>
      <c r="AE142" s="1415"/>
      <c r="AF142" s="1415"/>
      <c r="AG142" s="1415"/>
      <c r="AH142" s="1414"/>
      <c r="AI142" s="1414"/>
      <c r="AJ142" s="1414"/>
      <c r="AK142" s="1206">
        <f t="shared" si="41"/>
        <v>0</v>
      </c>
      <c r="AL142" s="1207"/>
      <c r="AM142" s="1045"/>
      <c r="AN142" s="1040"/>
      <c r="AO142" s="1045"/>
      <c r="AP142" s="1040"/>
      <c r="AQ142" s="1205">
        <f t="shared" si="33"/>
        <v>0</v>
      </c>
      <c r="AR142" s="1227">
        <f t="shared" si="34"/>
        <v>0</v>
      </c>
    </row>
    <row r="143" spans="2:44" ht="15.75" outlineLevel="1">
      <c r="B143" s="392">
        <v>16</v>
      </c>
      <c r="C143" s="392"/>
      <c r="D143" s="1042">
        <v>6277003702</v>
      </c>
      <c r="E143" s="1043" t="s">
        <v>733</v>
      </c>
      <c r="F143" s="1043" t="s">
        <v>734</v>
      </c>
      <c r="G143" s="1043" t="s">
        <v>733</v>
      </c>
      <c r="H143" s="1042" t="s">
        <v>356</v>
      </c>
      <c r="I143" s="1044" t="s">
        <v>706</v>
      </c>
      <c r="J143" s="859"/>
      <c r="K143" s="1205"/>
      <c r="L143" s="1205"/>
      <c r="M143" s="1205"/>
      <c r="N143" s="1205"/>
      <c r="O143" s="1205"/>
      <c r="P143" s="1205"/>
      <c r="Q143" s="1205"/>
      <c r="R143" s="1205"/>
      <c r="S143" s="1205"/>
      <c r="T143" s="1205"/>
      <c r="U143" s="1205"/>
      <c r="V143" s="1205"/>
      <c r="W143" s="1206">
        <f t="shared" si="40"/>
        <v>0</v>
      </c>
      <c r="X143" s="1207"/>
      <c r="Y143" s="1415"/>
      <c r="Z143" s="1415"/>
      <c r="AA143" s="1415"/>
      <c r="AB143" s="1415"/>
      <c r="AC143" s="1415"/>
      <c r="AD143" s="1415"/>
      <c r="AE143" s="1415"/>
      <c r="AF143" s="1415"/>
      <c r="AG143" s="1415"/>
      <c r="AH143" s="1414"/>
      <c r="AI143" s="1414"/>
      <c r="AJ143" s="1414"/>
      <c r="AK143" s="1206">
        <f t="shared" si="41"/>
        <v>0</v>
      </c>
      <c r="AL143" s="1207"/>
      <c r="AM143" s="1045"/>
      <c r="AN143" s="1040"/>
      <c r="AO143" s="1045"/>
      <c r="AP143" s="1040"/>
      <c r="AQ143" s="1205">
        <f t="shared" si="33"/>
        <v>0</v>
      </c>
      <c r="AR143" s="1227">
        <f t="shared" si="34"/>
        <v>0</v>
      </c>
    </row>
    <row r="144" spans="2:44" ht="15.75">
      <c r="B144" s="1238">
        <v>17</v>
      </c>
      <c r="C144" s="392"/>
      <c r="D144" s="1042">
        <v>6277005001</v>
      </c>
      <c r="E144" s="1243" t="s">
        <v>735</v>
      </c>
      <c r="F144" s="1043" t="s">
        <v>736</v>
      </c>
      <c r="G144" s="1043" t="s">
        <v>735</v>
      </c>
      <c r="H144" s="1042" t="s">
        <v>356</v>
      </c>
      <c r="I144" s="1044" t="s">
        <v>712</v>
      </c>
      <c r="J144" s="859"/>
      <c r="K144" s="1205">
        <v>230839676</v>
      </c>
      <c r="L144" s="1205">
        <v>230839676</v>
      </c>
      <c r="M144" s="1205">
        <v>230839676</v>
      </c>
      <c r="N144" s="1205">
        <v>230839676</v>
      </c>
      <c r="O144" s="1205">
        <v>230839676</v>
      </c>
      <c r="P144" s="1205">
        <v>230839676</v>
      </c>
      <c r="Q144" s="1205">
        <v>230839676</v>
      </c>
      <c r="R144" s="1205">
        <v>230839676</v>
      </c>
      <c r="S144" s="1205">
        <v>230839676</v>
      </c>
      <c r="T144" s="1205">
        <v>230839676</v>
      </c>
      <c r="U144" s="1205">
        <v>230839676</v>
      </c>
      <c r="V144" s="1205">
        <v>230839676</v>
      </c>
      <c r="W144" s="1388">
        <f t="shared" si="40"/>
        <v>2770076112</v>
      </c>
      <c r="X144" s="1207"/>
      <c r="Y144" s="1415">
        <v>230839676</v>
      </c>
      <c r="Z144" s="1415">
        <v>230839676</v>
      </c>
      <c r="AA144" s="1415">
        <v>230839676</v>
      </c>
      <c r="AB144" s="1415">
        <v>230839676</v>
      </c>
      <c r="AC144" s="1415">
        <v>230839676</v>
      </c>
      <c r="AD144" s="1415">
        <v>230839676</v>
      </c>
      <c r="AE144" s="1415">
        <v>230839676</v>
      </c>
      <c r="AF144" s="1415">
        <v>230839676</v>
      </c>
      <c r="AG144" s="1415">
        <v>230839676</v>
      </c>
      <c r="AH144" s="1415">
        <v>230839676</v>
      </c>
      <c r="AI144" s="1415">
        <v>230839676</v>
      </c>
      <c r="AJ144" s="1415">
        <v>230839676</v>
      </c>
      <c r="AK144" s="1206">
        <f t="shared" si="41"/>
        <v>2770076112</v>
      </c>
      <c r="AL144" s="1207"/>
      <c r="AM144" s="1045">
        <f>5540152224/2</f>
        <v>2770076112</v>
      </c>
      <c r="AN144" s="1040"/>
      <c r="AO144" s="1045"/>
      <c r="AP144" s="1040"/>
      <c r="AQ144" s="1205">
        <f t="shared" si="33"/>
        <v>0</v>
      </c>
      <c r="AR144" s="1227">
        <f t="shared" si="34"/>
        <v>0</v>
      </c>
    </row>
    <row r="145" spans="2:44" ht="15.75" outlineLevel="1">
      <c r="B145" s="392">
        <v>18</v>
      </c>
      <c r="C145" s="392"/>
      <c r="D145" s="1042">
        <v>6278007201</v>
      </c>
      <c r="E145" s="1043" t="s">
        <v>737</v>
      </c>
      <c r="F145" s="1043" t="s">
        <v>732</v>
      </c>
      <c r="G145" s="1043" t="s">
        <v>737</v>
      </c>
      <c r="H145" s="1042" t="s">
        <v>414</v>
      </c>
      <c r="I145" s="1044" t="s">
        <v>729</v>
      </c>
      <c r="J145" s="859"/>
      <c r="K145" s="1205"/>
      <c r="L145" s="1205"/>
      <c r="M145" s="1205"/>
      <c r="N145" s="1205"/>
      <c r="O145" s="1205"/>
      <c r="P145" s="1205"/>
      <c r="Q145" s="1205"/>
      <c r="R145" s="1205"/>
      <c r="S145" s="1205"/>
      <c r="T145" s="1205"/>
      <c r="U145" s="1205"/>
      <c r="V145" s="1205"/>
      <c r="W145" s="1206">
        <f t="shared" si="40"/>
        <v>0</v>
      </c>
      <c r="X145" s="1207"/>
      <c r="Y145" s="1415"/>
      <c r="Z145" s="1415"/>
      <c r="AA145" s="1415"/>
      <c r="AB145" s="1415"/>
      <c r="AC145" s="1415"/>
      <c r="AD145" s="1415"/>
      <c r="AE145" s="1415"/>
      <c r="AF145" s="1415"/>
      <c r="AG145" s="1415"/>
      <c r="AH145" s="1414"/>
      <c r="AI145" s="1414"/>
      <c r="AJ145" s="1414"/>
      <c r="AK145" s="1206">
        <f t="shared" si="41"/>
        <v>0</v>
      </c>
      <c r="AL145" s="1207"/>
      <c r="AM145" s="1045"/>
      <c r="AN145" s="1040"/>
      <c r="AO145" s="1045"/>
      <c r="AP145" s="1040"/>
      <c r="AQ145" s="1205">
        <f t="shared" si="33"/>
        <v>0</v>
      </c>
      <c r="AR145" s="1227">
        <f t="shared" si="34"/>
        <v>0</v>
      </c>
    </row>
    <row r="146" spans="2:44" ht="15.75" outlineLevel="1">
      <c r="B146" s="392">
        <v>19</v>
      </c>
      <c r="C146" s="392"/>
      <c r="D146" s="1042" t="s">
        <v>935</v>
      </c>
      <c r="E146" s="1043" t="s">
        <v>943</v>
      </c>
      <c r="F146" s="1043" t="s">
        <v>741</v>
      </c>
      <c r="G146" s="1043" t="s">
        <v>2120</v>
      </c>
      <c r="H146" s="1042" t="s">
        <v>401</v>
      </c>
      <c r="I146" s="1044" t="s">
        <v>729</v>
      </c>
      <c r="J146" s="859"/>
      <c r="K146" s="1205"/>
      <c r="L146" s="1205"/>
      <c r="M146" s="1205"/>
      <c r="N146" s="1205"/>
      <c r="O146" s="1205"/>
      <c r="P146" s="1205"/>
      <c r="Q146" s="1205"/>
      <c r="R146" s="1205"/>
      <c r="S146" s="1205"/>
      <c r="T146" s="1205"/>
      <c r="U146" s="1205"/>
      <c r="V146" s="1205"/>
      <c r="W146" s="1206"/>
      <c r="X146" s="1207"/>
      <c r="Y146" s="1415"/>
      <c r="Z146" s="1415"/>
      <c r="AA146" s="1415"/>
      <c r="AB146" s="1415"/>
      <c r="AC146" s="1415"/>
      <c r="AD146" s="1415"/>
      <c r="AE146" s="1415"/>
      <c r="AF146" s="1415"/>
      <c r="AG146" s="1415"/>
      <c r="AH146" s="1414"/>
      <c r="AI146" s="1414"/>
      <c r="AJ146" s="1414"/>
      <c r="AK146" s="1206"/>
      <c r="AL146" s="1207"/>
      <c r="AM146" s="1045"/>
      <c r="AN146" s="1040"/>
      <c r="AO146" s="1045"/>
      <c r="AP146" s="1040"/>
      <c r="AQ146" s="1205"/>
      <c r="AR146" s="1227"/>
    </row>
    <row r="147" spans="2:44" s="1040" customFormat="1" ht="15.75" outlineLevel="1">
      <c r="B147" s="392">
        <v>20</v>
      </c>
      <c r="C147" s="1041"/>
      <c r="D147" s="1042">
        <v>6273006501</v>
      </c>
      <c r="E147" s="1043" t="s">
        <v>740</v>
      </c>
      <c r="F147" s="1043" t="s">
        <v>741</v>
      </c>
      <c r="G147" s="1043" t="s">
        <v>742</v>
      </c>
      <c r="H147" s="1042" t="s">
        <v>401</v>
      </c>
      <c r="I147" s="1044" t="s">
        <v>706</v>
      </c>
      <c r="J147" s="859"/>
      <c r="K147" s="1205"/>
      <c r="L147" s="1205"/>
      <c r="M147" s="1205"/>
      <c r="N147" s="1205"/>
      <c r="O147" s="1205"/>
      <c r="P147" s="1205"/>
      <c r="Q147" s="1205"/>
      <c r="R147" s="1205"/>
      <c r="S147" s="1205"/>
      <c r="T147" s="1205"/>
      <c r="U147" s="1205"/>
      <c r="V147" s="1205"/>
      <c r="W147" s="1206">
        <f t="shared" si="40"/>
        <v>0</v>
      </c>
      <c r="X147" s="1207"/>
      <c r="Y147" s="1415"/>
      <c r="Z147" s="1415"/>
      <c r="AA147" s="1415"/>
      <c r="AB147" s="1415"/>
      <c r="AC147" s="1415"/>
      <c r="AD147" s="1415"/>
      <c r="AE147" s="1415"/>
      <c r="AF147" s="1415"/>
      <c r="AG147" s="1415"/>
      <c r="AH147" s="1414"/>
      <c r="AI147" s="1414"/>
      <c r="AJ147" s="1414"/>
      <c r="AK147" s="1206">
        <f t="shared" si="41"/>
        <v>0</v>
      </c>
      <c r="AL147" s="1207"/>
      <c r="AM147" s="1045"/>
      <c r="AO147" s="1045"/>
      <c r="AQ147" s="1205">
        <f t="shared" si="33"/>
        <v>0</v>
      </c>
      <c r="AR147" s="1227">
        <f t="shared" si="34"/>
        <v>0</v>
      </c>
    </row>
    <row r="148" spans="2:44" s="1040" customFormat="1" ht="15.75" outlineLevel="1">
      <c r="B148" s="392">
        <v>21</v>
      </c>
      <c r="C148" s="1041"/>
      <c r="D148" s="1042" t="s">
        <v>743</v>
      </c>
      <c r="E148" s="1043" t="s">
        <v>744</v>
      </c>
      <c r="F148" s="1043" t="s">
        <v>745</v>
      </c>
      <c r="G148" s="1043" t="s">
        <v>744</v>
      </c>
      <c r="H148" s="1042" t="s">
        <v>356</v>
      </c>
      <c r="I148" s="1044" t="s">
        <v>706</v>
      </c>
      <c r="J148" s="859"/>
      <c r="K148" s="1223"/>
      <c r="L148" s="1223"/>
      <c r="M148" s="1223"/>
      <c r="N148" s="1223"/>
      <c r="O148" s="1223"/>
      <c r="P148" s="1223"/>
      <c r="Q148" s="1223"/>
      <c r="R148" s="1223"/>
      <c r="S148" s="1223"/>
      <c r="T148" s="1223"/>
      <c r="U148" s="1223"/>
      <c r="V148" s="1223"/>
      <c r="W148" s="1206"/>
      <c r="X148" s="1207"/>
      <c r="Y148" s="1416"/>
      <c r="Z148" s="1416"/>
      <c r="AA148" s="1416"/>
      <c r="AB148" s="1416"/>
      <c r="AC148" s="1416"/>
      <c r="AD148" s="1416"/>
      <c r="AE148" s="1416"/>
      <c r="AF148" s="1416"/>
      <c r="AG148" s="1416"/>
      <c r="AH148" s="1416"/>
      <c r="AI148" s="1416"/>
      <c r="AJ148" s="1416"/>
      <c r="AK148" s="1206"/>
      <c r="AL148" s="1207"/>
      <c r="AM148" s="1045"/>
      <c r="AO148" s="1045"/>
      <c r="AQ148" s="1205"/>
      <c r="AR148" s="1227"/>
    </row>
    <row r="149" spans="2:44" s="1040" customFormat="1" ht="15.75" outlineLevel="1">
      <c r="B149" s="392">
        <v>22</v>
      </c>
      <c r="C149" s="1041"/>
      <c r="D149" s="1042">
        <v>6277006501</v>
      </c>
      <c r="E149" s="1043" t="s">
        <v>2119</v>
      </c>
      <c r="F149" s="1043" t="s">
        <v>741</v>
      </c>
      <c r="G149" s="1043" t="s">
        <v>746</v>
      </c>
      <c r="H149" s="1042" t="s">
        <v>401</v>
      </c>
      <c r="I149" s="1044" t="s">
        <v>729</v>
      </c>
      <c r="J149" s="859"/>
      <c r="K149" s="1205"/>
      <c r="L149" s="1205"/>
      <c r="M149" s="1205"/>
      <c r="N149" s="1205"/>
      <c r="O149" s="1205"/>
      <c r="P149" s="1205"/>
      <c r="Q149" s="1205"/>
      <c r="R149" s="1205"/>
      <c r="S149" s="1205"/>
      <c r="T149" s="1205"/>
      <c r="U149" s="1205"/>
      <c r="V149" s="1205"/>
      <c r="W149" s="1206">
        <f t="shared" si="40"/>
        <v>0</v>
      </c>
      <c r="X149" s="1207"/>
      <c r="Y149" s="1415"/>
      <c r="Z149" s="1415"/>
      <c r="AA149" s="1415"/>
      <c r="AB149" s="1415"/>
      <c r="AC149" s="1415"/>
      <c r="AD149" s="1415"/>
      <c r="AE149" s="1415"/>
      <c r="AF149" s="1415"/>
      <c r="AG149" s="1415"/>
      <c r="AH149" s="1414"/>
      <c r="AI149" s="1414"/>
      <c r="AJ149" s="1414"/>
      <c r="AK149" s="1206">
        <f t="shared" si="41"/>
        <v>0</v>
      </c>
      <c r="AL149" s="1207"/>
      <c r="AM149" s="1045"/>
      <c r="AO149" s="1045"/>
      <c r="AQ149" s="1205">
        <f t="shared" si="33"/>
        <v>0</v>
      </c>
      <c r="AR149" s="1227">
        <f t="shared" si="34"/>
        <v>0</v>
      </c>
    </row>
    <row r="150" spans="2:44" s="1040" customFormat="1" ht="15.75" outlineLevel="1">
      <c r="B150" s="392">
        <v>23</v>
      </c>
      <c r="C150" s="1041"/>
      <c r="D150" s="1042">
        <v>6273002001</v>
      </c>
      <c r="E150" s="1043" t="s">
        <v>748</v>
      </c>
      <c r="F150" s="1043" t="s">
        <v>741</v>
      </c>
      <c r="G150" s="1043" t="s">
        <v>749</v>
      </c>
      <c r="H150" s="1042" t="s">
        <v>379</v>
      </c>
      <c r="I150" s="1044" t="s">
        <v>706</v>
      </c>
      <c r="J150" s="859"/>
      <c r="K150" s="1205"/>
      <c r="L150" s="1205"/>
      <c r="M150" s="1205"/>
      <c r="N150" s="1205"/>
      <c r="O150" s="1205"/>
      <c r="P150" s="1205"/>
      <c r="Q150" s="1205"/>
      <c r="R150" s="1205"/>
      <c r="S150" s="1205"/>
      <c r="T150" s="1205"/>
      <c r="U150" s="1205"/>
      <c r="V150" s="1205"/>
      <c r="W150" s="1206">
        <f t="shared" si="40"/>
        <v>0</v>
      </c>
      <c r="X150" s="1207"/>
      <c r="Y150" s="1415">
        <v>13113476</v>
      </c>
      <c r="Z150" s="1415">
        <v>13113476</v>
      </c>
      <c r="AA150" s="1415">
        <v>13113476</v>
      </c>
      <c r="AB150" s="1415">
        <v>13113476</v>
      </c>
      <c r="AC150" s="1415">
        <v>13113476</v>
      </c>
      <c r="AD150" s="1415">
        <v>13113476</v>
      </c>
      <c r="AE150" s="1415">
        <v>13113476</v>
      </c>
      <c r="AF150" s="1415">
        <v>13113476</v>
      </c>
      <c r="AG150" s="1415">
        <v>13113476</v>
      </c>
      <c r="AH150" s="1415">
        <v>13113476</v>
      </c>
      <c r="AI150" s="1415">
        <v>13113476</v>
      </c>
      <c r="AJ150" s="1415">
        <v>13113476</v>
      </c>
      <c r="AK150" s="1206">
        <f t="shared" si="41"/>
        <v>157361712</v>
      </c>
      <c r="AL150" s="1207"/>
      <c r="AM150" s="1045"/>
      <c r="AO150" s="1045"/>
      <c r="AQ150" s="1205">
        <f t="shared" si="33"/>
        <v>-157361712</v>
      </c>
      <c r="AR150" s="1227">
        <f t="shared" si="34"/>
        <v>-1</v>
      </c>
    </row>
    <row r="151" spans="2:44" s="1040" customFormat="1" ht="15.75" outlineLevel="1">
      <c r="B151" s="392">
        <v>24</v>
      </c>
      <c r="C151" s="1041"/>
      <c r="D151" s="1042">
        <v>6277002204</v>
      </c>
      <c r="E151" s="1043" t="s">
        <v>750</v>
      </c>
      <c r="F151" s="1043" t="s">
        <v>741</v>
      </c>
      <c r="G151" s="1043" t="s">
        <v>751</v>
      </c>
      <c r="H151" s="1042" t="s">
        <v>454</v>
      </c>
      <c r="I151" s="1044" t="s">
        <v>706</v>
      </c>
      <c r="J151" s="859"/>
      <c r="K151" s="1205"/>
      <c r="L151" s="1205"/>
      <c r="M151" s="1205"/>
      <c r="N151" s="1205"/>
      <c r="O151" s="1205"/>
      <c r="P151" s="1205"/>
      <c r="Q151" s="1205"/>
      <c r="R151" s="1205"/>
      <c r="S151" s="1205"/>
      <c r="T151" s="1205"/>
      <c r="U151" s="1205"/>
      <c r="V151" s="1205"/>
      <c r="W151" s="1206">
        <f t="shared" si="40"/>
        <v>0</v>
      </c>
      <c r="X151" s="1207"/>
      <c r="Y151" s="1415"/>
      <c r="Z151" s="1415"/>
      <c r="AA151" s="1415"/>
      <c r="AB151" s="1415"/>
      <c r="AC151" s="1415"/>
      <c r="AD151" s="1415"/>
      <c r="AE151" s="1415"/>
      <c r="AF151" s="1415"/>
      <c r="AG151" s="1415"/>
      <c r="AH151" s="1414"/>
      <c r="AI151" s="1414"/>
      <c r="AJ151" s="1414"/>
      <c r="AK151" s="1206">
        <f t="shared" si="41"/>
        <v>0</v>
      </c>
      <c r="AL151" s="1207"/>
      <c r="AM151" s="1045"/>
      <c r="AO151" s="1045"/>
      <c r="AQ151" s="1205">
        <f t="shared" si="33"/>
        <v>0</v>
      </c>
      <c r="AR151" s="1227">
        <f t="shared" si="34"/>
        <v>0</v>
      </c>
    </row>
    <row r="152" spans="2:44" s="1040" customFormat="1" ht="15.75" outlineLevel="1">
      <c r="B152" s="392">
        <v>25</v>
      </c>
      <c r="C152" s="1041"/>
      <c r="D152" s="1042">
        <v>6277002301</v>
      </c>
      <c r="E152" s="1043" t="s">
        <v>752</v>
      </c>
      <c r="F152" s="1043" t="s">
        <v>753</v>
      </c>
      <c r="G152" s="1043" t="s">
        <v>752</v>
      </c>
      <c r="H152" s="1042" t="s">
        <v>369</v>
      </c>
      <c r="I152" s="1044" t="s">
        <v>706</v>
      </c>
      <c r="J152" s="859"/>
      <c r="K152" s="1205"/>
      <c r="L152" s="1205"/>
      <c r="M152" s="1205"/>
      <c r="N152" s="1205"/>
      <c r="O152" s="1205"/>
      <c r="P152" s="1205"/>
      <c r="Q152" s="1205"/>
      <c r="R152" s="1205"/>
      <c r="S152" s="1205"/>
      <c r="T152" s="1205"/>
      <c r="U152" s="1205"/>
      <c r="V152" s="1205"/>
      <c r="W152" s="1206">
        <f t="shared" si="40"/>
        <v>0</v>
      </c>
      <c r="X152" s="1207"/>
      <c r="Y152" s="1415"/>
      <c r="Z152" s="1415"/>
      <c r="AA152" s="1415"/>
      <c r="AB152" s="1415"/>
      <c r="AC152" s="1415"/>
      <c r="AD152" s="1415"/>
      <c r="AE152" s="1415"/>
      <c r="AF152" s="1415"/>
      <c r="AG152" s="1415"/>
      <c r="AH152" s="1414"/>
      <c r="AI152" s="1414"/>
      <c r="AJ152" s="1414"/>
      <c r="AK152" s="1206">
        <f t="shared" si="41"/>
        <v>0</v>
      </c>
      <c r="AL152" s="1207"/>
      <c r="AM152" s="1045"/>
      <c r="AO152" s="1045"/>
      <c r="AQ152" s="1205">
        <f t="shared" si="33"/>
        <v>0</v>
      </c>
      <c r="AR152" s="1227">
        <f t="shared" si="34"/>
        <v>0</v>
      </c>
    </row>
    <row r="153" spans="2:44" s="1040" customFormat="1" ht="15.75" outlineLevel="1">
      <c r="B153" s="392">
        <v>26</v>
      </c>
      <c r="C153" s="1041"/>
      <c r="D153" s="1042">
        <v>6273001908</v>
      </c>
      <c r="E153" s="1043" t="s">
        <v>754</v>
      </c>
      <c r="F153" s="1043" t="s">
        <v>728</v>
      </c>
      <c r="G153" s="1043" t="s">
        <v>754</v>
      </c>
      <c r="H153" s="1042" t="s">
        <v>369</v>
      </c>
      <c r="I153" s="1044" t="s">
        <v>706</v>
      </c>
      <c r="J153" s="859"/>
      <c r="K153" s="1205"/>
      <c r="L153" s="1205"/>
      <c r="M153" s="1205"/>
      <c r="N153" s="1205"/>
      <c r="O153" s="1205"/>
      <c r="P153" s="1205"/>
      <c r="Q153" s="1205"/>
      <c r="R153" s="1205"/>
      <c r="S153" s="1205"/>
      <c r="T153" s="1205"/>
      <c r="U153" s="1205"/>
      <c r="V153" s="1205"/>
      <c r="W153" s="1206">
        <f t="shared" si="40"/>
        <v>0</v>
      </c>
      <c r="X153" s="1207"/>
      <c r="Y153" s="1415"/>
      <c r="Z153" s="1415"/>
      <c r="AA153" s="1415"/>
      <c r="AB153" s="1415"/>
      <c r="AC153" s="1415"/>
      <c r="AD153" s="1415"/>
      <c r="AE153" s="1415"/>
      <c r="AF153" s="1415"/>
      <c r="AG153" s="1415"/>
      <c r="AH153" s="1414"/>
      <c r="AI153" s="1414"/>
      <c r="AJ153" s="1414"/>
      <c r="AK153" s="1206">
        <f t="shared" si="41"/>
        <v>0</v>
      </c>
      <c r="AL153" s="1207"/>
      <c r="AM153" s="1045"/>
      <c r="AO153" s="1045"/>
      <c r="AQ153" s="1205">
        <f t="shared" si="33"/>
        <v>0</v>
      </c>
      <c r="AR153" s="1227">
        <f t="shared" si="34"/>
        <v>0</v>
      </c>
    </row>
    <row r="154" spans="2:44" s="1040" customFormat="1" ht="15.75" outlineLevel="1">
      <c r="B154" s="392">
        <v>27</v>
      </c>
      <c r="C154" s="1041"/>
      <c r="D154" s="1048">
        <v>6277003803</v>
      </c>
      <c r="E154" s="1049" t="s">
        <v>757</v>
      </c>
      <c r="F154" s="1043" t="s">
        <v>758</v>
      </c>
      <c r="G154" s="1043" t="s">
        <v>757</v>
      </c>
      <c r="H154" s="1042"/>
      <c r="I154" s="1044"/>
      <c r="J154" s="859"/>
      <c r="K154" s="1205"/>
      <c r="L154" s="1205"/>
      <c r="M154" s="1205"/>
      <c r="N154" s="1205"/>
      <c r="O154" s="1205"/>
      <c r="P154" s="1205"/>
      <c r="Q154" s="1205"/>
      <c r="R154" s="1205"/>
      <c r="S154" s="1205"/>
      <c r="T154" s="1205"/>
      <c r="U154" s="1205"/>
      <c r="V154" s="1205"/>
      <c r="W154" s="1206"/>
      <c r="X154" s="1207"/>
      <c r="Y154" s="1417"/>
      <c r="Z154" s="1417"/>
      <c r="AA154" s="1417"/>
      <c r="AB154" s="1417"/>
      <c r="AC154" s="1417"/>
      <c r="AD154" s="1417"/>
      <c r="AE154" s="1417"/>
      <c r="AF154" s="1417"/>
      <c r="AG154" s="1417"/>
      <c r="AH154" s="1414"/>
      <c r="AI154" s="1414"/>
      <c r="AJ154" s="1414"/>
      <c r="AK154" s="1206"/>
      <c r="AL154" s="1207"/>
      <c r="AM154" s="1045"/>
      <c r="AO154" s="1045"/>
      <c r="AQ154" s="1205"/>
      <c r="AR154" s="1227"/>
    </row>
    <row r="155" spans="2:44" ht="15.75">
      <c r="B155" s="1238">
        <v>28</v>
      </c>
      <c r="C155" s="392"/>
      <c r="D155" s="1042"/>
      <c r="E155" s="1243" t="s">
        <v>759</v>
      </c>
      <c r="F155" s="1043" t="s">
        <v>760</v>
      </c>
      <c r="G155" s="1043" t="s">
        <v>759</v>
      </c>
      <c r="H155" s="1042" t="s">
        <v>369</v>
      </c>
      <c r="I155" s="1044" t="s">
        <v>761</v>
      </c>
      <c r="J155" s="859"/>
      <c r="K155" s="1205">
        <f>SUM(PB_TSCD!AF132:AF133)</f>
        <v>233686918.13276589</v>
      </c>
      <c r="L155" s="1205">
        <f>SUM(PB_TSCD!AG132:AG133)</f>
        <v>233686918.13276589</v>
      </c>
      <c r="M155" s="1205">
        <f>SUM(PB_TSCD!AH132:AH133)</f>
        <v>233686918.13276589</v>
      </c>
      <c r="N155" s="1205">
        <f>SUM(PB_TSCD!AI132:AI133)</f>
        <v>233686918.13276589</v>
      </c>
      <c r="O155" s="1205">
        <f>SUM(PB_TSCD!AJ132:AJ133)</f>
        <v>233686918.13276589</v>
      </c>
      <c r="P155" s="1205">
        <f>SUM(PB_TSCD!AK132:AK133)</f>
        <v>233686918.13276589</v>
      </c>
      <c r="Q155" s="1205">
        <f>SUM(PB_TSCD!AL132:AL133)</f>
        <v>233686918.13276589</v>
      </c>
      <c r="R155" s="1205">
        <f>SUM(PB_TSCD!AM132:AM133)</f>
        <v>233686918.13276589</v>
      </c>
      <c r="S155" s="1205">
        <f>SUM(PB_TSCD!AN132:AN133)</f>
        <v>233686918.13276589</v>
      </c>
      <c r="T155" s="1205">
        <f>SUM(PB_TSCD!AO132:AO133)</f>
        <v>251048029.24387699</v>
      </c>
      <c r="U155" s="1205">
        <f>SUM(PB_TSCD!AP132:AP133)</f>
        <v>251048029.24387699</v>
      </c>
      <c r="V155" s="1205">
        <f>SUM(PB_TSCD!AQ132:AQ133)</f>
        <v>251048029.24387699</v>
      </c>
      <c r="W155" s="1387">
        <f t="shared" si="40"/>
        <v>2856326350.9265232</v>
      </c>
      <c r="X155" s="1207"/>
      <c r="Y155" s="1414">
        <v>288530036</v>
      </c>
      <c r="Z155" s="1414">
        <v>288530036</v>
      </c>
      <c r="AA155" s="1414">
        <v>288530036</v>
      </c>
      <c r="AB155" s="1414">
        <v>288530036</v>
      </c>
      <c r="AC155" s="1414">
        <v>288530036</v>
      </c>
      <c r="AD155" s="1414">
        <v>288530036</v>
      </c>
      <c r="AE155" s="1414">
        <v>288530036</v>
      </c>
      <c r="AF155" s="1414">
        <v>288530036</v>
      </c>
      <c r="AG155" s="1414">
        <v>288530036</v>
      </c>
      <c r="AH155" s="1414">
        <v>288530036</v>
      </c>
      <c r="AI155" s="1414">
        <v>288530036</v>
      </c>
      <c r="AJ155" s="1414">
        <v>288530036</v>
      </c>
      <c r="AK155" s="1206">
        <f t="shared" si="41"/>
        <v>3462360432</v>
      </c>
      <c r="AL155" s="1207"/>
      <c r="AM155" s="1045"/>
      <c r="AN155" s="1040"/>
      <c r="AO155" s="1045"/>
      <c r="AP155" s="1040"/>
      <c r="AQ155" s="1205">
        <f t="shared" si="33"/>
        <v>-606034081.07347679</v>
      </c>
      <c r="AR155" s="1227">
        <f t="shared" si="34"/>
        <v>-0.17503494883789639</v>
      </c>
    </row>
    <row r="156" spans="2:44" ht="15.75" hidden="1">
      <c r="B156" s="1244"/>
      <c r="C156" s="397"/>
      <c r="D156" s="398"/>
      <c r="E156" s="1246"/>
      <c r="F156" s="399"/>
      <c r="G156" s="399"/>
      <c r="H156" s="398"/>
      <c r="I156" s="431"/>
      <c r="J156" s="401"/>
      <c r="K156" s="1212"/>
      <c r="L156" s="1212"/>
      <c r="M156" s="1212"/>
      <c r="N156" s="1212"/>
      <c r="O156" s="1212"/>
      <c r="P156" s="1212"/>
      <c r="Q156" s="1212"/>
      <c r="R156" s="1212"/>
      <c r="S156" s="1212"/>
      <c r="T156" s="1212"/>
      <c r="U156" s="1212"/>
      <c r="V156" s="1212"/>
      <c r="W156" s="1213"/>
      <c r="X156" s="1202"/>
      <c r="Y156" s="401"/>
      <c r="Z156" s="401"/>
      <c r="AA156" s="401"/>
      <c r="AB156" s="401"/>
      <c r="AC156" s="401"/>
      <c r="AD156" s="401"/>
      <c r="AE156" s="401"/>
      <c r="AF156" s="401"/>
      <c r="AG156" s="401"/>
      <c r="AH156" s="401"/>
      <c r="AI156" s="401"/>
      <c r="AJ156" s="401"/>
      <c r="AK156" s="1213"/>
      <c r="AL156" s="1202"/>
      <c r="AM156" s="418"/>
      <c r="AO156" s="418"/>
      <c r="AQ156" s="1203">
        <f t="shared" si="33"/>
        <v>0</v>
      </c>
      <c r="AR156" s="1226">
        <f t="shared" si="34"/>
        <v>0</v>
      </c>
    </row>
    <row r="157" spans="2:44" s="12" customFormat="1" ht="15.75">
      <c r="B157" s="1251" t="s">
        <v>762</v>
      </c>
      <c r="C157" s="193"/>
      <c r="D157" s="192"/>
      <c r="E157" s="1256" t="s">
        <v>763</v>
      </c>
      <c r="F157" s="479"/>
      <c r="G157" s="480"/>
      <c r="H157" s="480"/>
      <c r="I157" s="481"/>
      <c r="J157" s="385">
        <f>J127+J105</f>
        <v>0</v>
      </c>
      <c r="K157" s="1216">
        <f t="shared" ref="K157:W157" si="42">K127+K105</f>
        <v>464526594.13276589</v>
      </c>
      <c r="L157" s="1216">
        <f t="shared" si="42"/>
        <v>464526594.13276589</v>
      </c>
      <c r="M157" s="1216">
        <f t="shared" si="42"/>
        <v>464526594.13276589</v>
      </c>
      <c r="N157" s="1216">
        <f t="shared" si="42"/>
        <v>464526594.13276589</v>
      </c>
      <c r="O157" s="1216">
        <f t="shared" si="42"/>
        <v>464526594.13276589</v>
      </c>
      <c r="P157" s="1216">
        <f t="shared" si="42"/>
        <v>464526594.13276589</v>
      </c>
      <c r="Q157" s="1216">
        <f t="shared" si="42"/>
        <v>464526594.13276589</v>
      </c>
      <c r="R157" s="1216">
        <f t="shared" si="42"/>
        <v>464526594.13276589</v>
      </c>
      <c r="S157" s="1216">
        <f t="shared" si="42"/>
        <v>464526594.13276589</v>
      </c>
      <c r="T157" s="1216">
        <f t="shared" si="42"/>
        <v>1012725781.1681969</v>
      </c>
      <c r="U157" s="1216">
        <f t="shared" si="42"/>
        <v>1012725781.1681969</v>
      </c>
      <c r="V157" s="1216">
        <f t="shared" si="42"/>
        <v>1012725781.1681969</v>
      </c>
      <c r="W157" s="1216">
        <f t="shared" si="42"/>
        <v>7218916690.6994829</v>
      </c>
      <c r="X157" s="1199"/>
      <c r="Y157" s="385">
        <f t="shared" ref="Y157:AK157" si="43">Y127+Y105</f>
        <v>532483188</v>
      </c>
      <c r="Z157" s="385">
        <f t="shared" si="43"/>
        <v>662483188</v>
      </c>
      <c r="AA157" s="385">
        <f t="shared" si="43"/>
        <v>532483188</v>
      </c>
      <c r="AB157" s="385">
        <f t="shared" si="43"/>
        <v>532483188</v>
      </c>
      <c r="AC157" s="385">
        <f t="shared" si="43"/>
        <v>532483188</v>
      </c>
      <c r="AD157" s="385">
        <f t="shared" si="43"/>
        <v>532483188</v>
      </c>
      <c r="AE157" s="385">
        <f t="shared" si="43"/>
        <v>532483188</v>
      </c>
      <c r="AF157" s="385">
        <f t="shared" si="43"/>
        <v>532483188</v>
      </c>
      <c r="AG157" s="385">
        <f t="shared" si="43"/>
        <v>532483188</v>
      </c>
      <c r="AH157" s="385">
        <f t="shared" si="43"/>
        <v>532483188</v>
      </c>
      <c r="AI157" s="385">
        <f t="shared" si="43"/>
        <v>548632188</v>
      </c>
      <c r="AJ157" s="385">
        <f t="shared" si="43"/>
        <v>532483188</v>
      </c>
      <c r="AK157" s="1216">
        <f t="shared" si="43"/>
        <v>6535947256</v>
      </c>
      <c r="AL157" s="1199"/>
      <c r="AM157" s="385">
        <f>AM127+AM105</f>
        <v>2770076112</v>
      </c>
      <c r="AO157" s="385">
        <f>AO127+AO105</f>
        <v>0</v>
      </c>
      <c r="AQ157" s="1216">
        <f t="shared" si="33"/>
        <v>682969434.69948292</v>
      </c>
      <c r="AR157" s="1229">
        <f t="shared" si="34"/>
        <v>0.10449433080606907</v>
      </c>
    </row>
    <row r="158" spans="2:44" ht="15.75">
      <c r="K158" s="1219"/>
      <c r="L158" s="1219"/>
      <c r="M158" s="1219"/>
      <c r="N158" s="1219"/>
      <c r="O158" s="1219"/>
      <c r="P158" s="1219"/>
      <c r="Q158" s="1219"/>
      <c r="R158" s="1219"/>
      <c r="S158" s="1219"/>
      <c r="T158" s="1219"/>
      <c r="U158" s="1219"/>
      <c r="V158" s="1219"/>
      <c r="W158" s="1220"/>
      <c r="X158" s="1202"/>
      <c r="AK158" s="1220"/>
      <c r="AL158" s="1202"/>
      <c r="AQ158" s="1220"/>
      <c r="AR158" s="1232"/>
    </row>
    <row r="159" spans="2:44" hidden="1">
      <c r="B159" s="67" t="s">
        <v>2108</v>
      </c>
      <c r="C159" s="67"/>
      <c r="D159" s="92"/>
      <c r="E159" s="67"/>
      <c r="F159" s="67"/>
      <c r="G159" s="67"/>
      <c r="W159" s="415" t="s">
        <v>145</v>
      </c>
      <c r="AK159" s="415"/>
      <c r="AM159" s="415"/>
      <c r="AO159" s="415"/>
      <c r="AQ159" s="415"/>
      <c r="AR159" s="753"/>
    </row>
    <row r="160" spans="2:44" ht="45" hidden="1">
      <c r="B160" s="182" t="s">
        <v>36</v>
      </c>
      <c r="C160" s="182" t="s">
        <v>700</v>
      </c>
      <c r="D160" s="183" t="s">
        <v>482</v>
      </c>
      <c r="E160" s="184" t="s">
        <v>483</v>
      </c>
      <c r="F160" s="185" t="s">
        <v>765</v>
      </c>
      <c r="G160" s="182" t="s">
        <v>146</v>
      </c>
      <c r="H160" s="182" t="s">
        <v>354</v>
      </c>
      <c r="I160" s="427" t="s">
        <v>702</v>
      </c>
      <c r="J160" s="124" t="s">
        <v>703</v>
      </c>
      <c r="K160" s="124" t="s">
        <v>149</v>
      </c>
      <c r="L160" s="124" t="s">
        <v>150</v>
      </c>
      <c r="M160" s="124" t="s">
        <v>151</v>
      </c>
      <c r="N160" s="124" t="s">
        <v>152</v>
      </c>
      <c r="O160" s="124" t="s">
        <v>153</v>
      </c>
      <c r="P160" s="124" t="s">
        <v>154</v>
      </c>
      <c r="Q160" s="124" t="s">
        <v>155</v>
      </c>
      <c r="R160" s="124" t="s">
        <v>156</v>
      </c>
      <c r="S160" s="124" t="s">
        <v>157</v>
      </c>
      <c r="T160" s="124" t="s">
        <v>158</v>
      </c>
      <c r="U160" s="124" t="s">
        <v>159</v>
      </c>
      <c r="V160" s="124" t="s">
        <v>160</v>
      </c>
      <c r="W160" s="124" t="s">
        <v>161</v>
      </c>
      <c r="Y160" s="749" t="s">
        <v>149</v>
      </c>
      <c r="Z160" s="749" t="s">
        <v>150</v>
      </c>
      <c r="AA160" s="749" t="s">
        <v>151</v>
      </c>
      <c r="AB160" s="749" t="s">
        <v>152</v>
      </c>
      <c r="AC160" s="749" t="s">
        <v>153</v>
      </c>
      <c r="AD160" s="749" t="s">
        <v>154</v>
      </c>
      <c r="AE160" s="749" t="s">
        <v>155</v>
      </c>
      <c r="AF160" s="749" t="s">
        <v>156</v>
      </c>
      <c r="AG160" s="749" t="s">
        <v>157</v>
      </c>
      <c r="AH160" s="749" t="s">
        <v>158</v>
      </c>
      <c r="AI160" s="749" t="s">
        <v>159</v>
      </c>
      <c r="AJ160" s="749" t="s">
        <v>160</v>
      </c>
      <c r="AK160" s="749" t="s">
        <v>148</v>
      </c>
      <c r="AM160" s="749" t="s">
        <v>526</v>
      </c>
      <c r="AO160" s="749" t="s">
        <v>527</v>
      </c>
      <c r="AQ160" s="750" t="s">
        <v>528</v>
      </c>
      <c r="AR160" s="754" t="s">
        <v>529</v>
      </c>
    </row>
    <row r="161" spans="1:44" s="12" customFormat="1" ht="21" hidden="1" customHeight="1">
      <c r="B161" s="187" t="s">
        <v>108</v>
      </c>
      <c r="C161" s="278"/>
      <c r="D161" s="188"/>
      <c r="E161" s="190" t="s">
        <v>176</v>
      </c>
      <c r="F161" s="189"/>
      <c r="G161" s="190"/>
      <c r="H161" s="190"/>
      <c r="I161" s="428"/>
      <c r="J161" s="191">
        <f>SUM(J162:J181)</f>
        <v>0</v>
      </c>
      <c r="K161" s="191">
        <f>SUM(K162:K181)</f>
        <v>0</v>
      </c>
      <c r="L161" s="191">
        <f t="shared" ref="L161:W161" si="44">SUM(L162:L181)</f>
        <v>0</v>
      </c>
      <c r="M161" s="191">
        <f t="shared" si="44"/>
        <v>0</v>
      </c>
      <c r="N161" s="191">
        <f t="shared" si="44"/>
        <v>0</v>
      </c>
      <c r="O161" s="191">
        <f t="shared" si="44"/>
        <v>0</v>
      </c>
      <c r="P161" s="191">
        <f t="shared" si="44"/>
        <v>0</v>
      </c>
      <c r="Q161" s="191">
        <f t="shared" si="44"/>
        <v>0</v>
      </c>
      <c r="R161" s="191">
        <f t="shared" si="44"/>
        <v>0</v>
      </c>
      <c r="S161" s="191">
        <f t="shared" si="44"/>
        <v>0</v>
      </c>
      <c r="T161" s="191">
        <f t="shared" si="44"/>
        <v>0</v>
      </c>
      <c r="U161" s="191">
        <f t="shared" si="44"/>
        <v>0</v>
      </c>
      <c r="V161" s="191">
        <f t="shared" si="44"/>
        <v>0</v>
      </c>
      <c r="W161" s="191">
        <f t="shared" si="44"/>
        <v>0</v>
      </c>
      <c r="Y161" s="191">
        <f>SUM(Y163:Y181)</f>
        <v>0</v>
      </c>
      <c r="Z161" s="191">
        <f t="shared" ref="Z161:AK161" si="45">SUM(Z162:Z181)</f>
        <v>0</v>
      </c>
      <c r="AA161" s="191">
        <f t="shared" si="45"/>
        <v>0</v>
      </c>
      <c r="AB161" s="191">
        <f t="shared" si="45"/>
        <v>0</v>
      </c>
      <c r="AC161" s="191">
        <f t="shared" si="45"/>
        <v>0</v>
      </c>
      <c r="AD161" s="191">
        <f t="shared" si="45"/>
        <v>0</v>
      </c>
      <c r="AE161" s="191">
        <f t="shared" si="45"/>
        <v>0</v>
      </c>
      <c r="AF161" s="191">
        <f t="shared" si="45"/>
        <v>0</v>
      </c>
      <c r="AG161" s="191">
        <f t="shared" si="45"/>
        <v>0</v>
      </c>
      <c r="AH161" s="191">
        <f t="shared" si="45"/>
        <v>0</v>
      </c>
      <c r="AI161" s="191">
        <f t="shared" si="45"/>
        <v>0</v>
      </c>
      <c r="AJ161" s="191">
        <f t="shared" si="45"/>
        <v>0</v>
      </c>
      <c r="AK161" s="191">
        <f t="shared" si="45"/>
        <v>0</v>
      </c>
      <c r="AM161" s="191">
        <f>SUM(AM162:AM181)</f>
        <v>0</v>
      </c>
      <c r="AO161" s="191">
        <f>SUM(AO162:AO181)</f>
        <v>0</v>
      </c>
      <c r="AQ161" s="385">
        <f t="shared" ref="AQ161:AQ178" si="46">IFERROR(W161-AK161,0)</f>
        <v>0</v>
      </c>
      <c r="AR161" s="756">
        <f t="shared" ref="AR161:AR178" si="47">IFERROR((W161/AK161)-1,0)</f>
        <v>0</v>
      </c>
    </row>
    <row r="162" spans="1:44" hidden="1">
      <c r="B162" s="387">
        <v>1</v>
      </c>
      <c r="C162" s="387"/>
      <c r="D162" s="388">
        <v>6220002601</v>
      </c>
      <c r="E162" s="389" t="s">
        <v>504</v>
      </c>
      <c r="F162" s="389" t="s">
        <v>489</v>
      </c>
      <c r="G162" s="389" t="s">
        <v>504</v>
      </c>
      <c r="H162" s="388" t="s">
        <v>359</v>
      </c>
      <c r="I162" s="429" t="s">
        <v>704</v>
      </c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416">
        <f t="shared" ref="W162:W171" si="48">SUM(K162:V162)</f>
        <v>0</v>
      </c>
      <c r="Z162" s="391"/>
      <c r="AA162" s="391"/>
      <c r="AB162" s="391"/>
      <c r="AC162" s="391"/>
      <c r="AD162" s="391"/>
      <c r="AE162" s="391"/>
      <c r="AF162" s="391"/>
      <c r="AG162" s="391"/>
      <c r="AH162" s="391"/>
      <c r="AI162" s="391"/>
      <c r="AJ162" s="391"/>
      <c r="AK162" s="416">
        <f>SUM(Y162:AJ162)</f>
        <v>0</v>
      </c>
      <c r="AM162" s="416"/>
      <c r="AO162" s="416"/>
      <c r="AQ162" s="396">
        <f t="shared" si="46"/>
        <v>0</v>
      </c>
      <c r="AR162" s="755">
        <f t="shared" si="47"/>
        <v>0</v>
      </c>
    </row>
    <row r="163" spans="1:44" hidden="1">
      <c r="B163" s="392">
        <v>2</v>
      </c>
      <c r="C163" s="392"/>
      <c r="D163" s="393">
        <v>6220002602</v>
      </c>
      <c r="E163" s="394" t="s">
        <v>505</v>
      </c>
      <c r="F163" s="394" t="s">
        <v>489</v>
      </c>
      <c r="G163" s="394" t="s">
        <v>505</v>
      </c>
      <c r="H163" s="393" t="s">
        <v>359</v>
      </c>
      <c r="I163" s="430" t="s">
        <v>704</v>
      </c>
      <c r="J163" s="396"/>
      <c r="K163" s="396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417">
        <f t="shared" si="48"/>
        <v>0</v>
      </c>
      <c r="Y163" s="391"/>
      <c r="Z163" s="396"/>
      <c r="AA163" s="396"/>
      <c r="AB163" s="396"/>
      <c r="AC163" s="396"/>
      <c r="AD163" s="396"/>
      <c r="AE163" s="396"/>
      <c r="AF163" s="396"/>
      <c r="AG163" s="396"/>
      <c r="AH163" s="396"/>
      <c r="AI163" s="396"/>
      <c r="AJ163" s="396"/>
      <c r="AK163" s="417">
        <f>SUM(Y163:AJ163)</f>
        <v>0</v>
      </c>
      <c r="AM163" s="417"/>
      <c r="AO163" s="417"/>
      <c r="AQ163" s="396">
        <f t="shared" si="46"/>
        <v>0</v>
      </c>
      <c r="AR163" s="755">
        <f t="shared" si="47"/>
        <v>0</v>
      </c>
    </row>
    <row r="164" spans="1:44" hidden="1">
      <c r="B164" s="392">
        <v>3</v>
      </c>
      <c r="C164" s="392"/>
      <c r="D164" s="393">
        <v>6220002802</v>
      </c>
      <c r="E164" s="394" t="s">
        <v>506</v>
      </c>
      <c r="F164" s="394" t="s">
        <v>493</v>
      </c>
      <c r="G164" s="394" t="s">
        <v>506</v>
      </c>
      <c r="H164" s="393" t="s">
        <v>359</v>
      </c>
      <c r="I164" s="430" t="s">
        <v>704</v>
      </c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417">
        <f t="shared" si="48"/>
        <v>0</v>
      </c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417">
        <f t="shared" ref="AK164:AK173" si="49">SUM(Y164:AJ164)</f>
        <v>0</v>
      </c>
      <c r="AM164" s="417"/>
      <c r="AO164" s="417"/>
      <c r="AQ164" s="396">
        <f t="shared" si="46"/>
        <v>0</v>
      </c>
      <c r="AR164" s="755">
        <f t="shared" si="47"/>
        <v>0</v>
      </c>
    </row>
    <row r="165" spans="1:44" hidden="1">
      <c r="B165" s="392">
        <v>4</v>
      </c>
      <c r="C165" s="392"/>
      <c r="D165" s="393">
        <v>6220002806</v>
      </c>
      <c r="E165" s="394" t="s">
        <v>507</v>
      </c>
      <c r="F165" s="394" t="s">
        <v>489</v>
      </c>
      <c r="G165" s="394" t="s">
        <v>507</v>
      </c>
      <c r="H165" s="393" t="s">
        <v>359</v>
      </c>
      <c r="I165" s="430" t="s">
        <v>704</v>
      </c>
      <c r="J165" s="396"/>
      <c r="K165" s="396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417">
        <f t="shared" si="48"/>
        <v>0</v>
      </c>
      <c r="Y165" s="396"/>
      <c r="Z165" s="396"/>
      <c r="AA165" s="396"/>
      <c r="AB165" s="396"/>
      <c r="AC165" s="396"/>
      <c r="AD165" s="396"/>
      <c r="AE165" s="396"/>
      <c r="AF165" s="396"/>
      <c r="AG165" s="396"/>
      <c r="AH165" s="396"/>
      <c r="AI165" s="396"/>
      <c r="AJ165" s="396"/>
      <c r="AK165" s="417">
        <f t="shared" si="49"/>
        <v>0</v>
      </c>
      <c r="AM165" s="417"/>
      <c r="AO165" s="417"/>
      <c r="AQ165" s="396">
        <f t="shared" si="46"/>
        <v>0</v>
      </c>
      <c r="AR165" s="755">
        <f t="shared" si="47"/>
        <v>0</v>
      </c>
    </row>
    <row r="166" spans="1:44" hidden="1">
      <c r="B166" s="392">
        <v>5</v>
      </c>
      <c r="C166" s="392"/>
      <c r="D166" s="393">
        <v>6220007202</v>
      </c>
      <c r="E166" s="394" t="s">
        <v>495</v>
      </c>
      <c r="F166" s="394" t="s">
        <v>493</v>
      </c>
      <c r="G166" s="394" t="s">
        <v>495</v>
      </c>
      <c r="H166" s="393" t="s">
        <v>359</v>
      </c>
      <c r="I166" s="430" t="s">
        <v>704</v>
      </c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417">
        <f t="shared" si="48"/>
        <v>0</v>
      </c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417">
        <f t="shared" si="49"/>
        <v>0</v>
      </c>
      <c r="AM166" s="417"/>
      <c r="AO166" s="417"/>
      <c r="AQ166" s="396">
        <f t="shared" si="46"/>
        <v>0</v>
      </c>
      <c r="AR166" s="755">
        <f t="shared" si="47"/>
        <v>0</v>
      </c>
    </row>
    <row r="167" spans="1:44" hidden="1">
      <c r="B167" s="392">
        <v>6</v>
      </c>
      <c r="C167" s="392"/>
      <c r="D167" s="393">
        <v>6220003201</v>
      </c>
      <c r="E167" s="394" t="s">
        <v>508</v>
      </c>
      <c r="F167" s="394" t="s">
        <v>493</v>
      </c>
      <c r="G167" s="394" t="s">
        <v>508</v>
      </c>
      <c r="H167" s="393" t="s">
        <v>359</v>
      </c>
      <c r="I167" s="430" t="s">
        <v>704</v>
      </c>
      <c r="J167" s="396"/>
      <c r="K167" s="396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417">
        <f t="shared" si="48"/>
        <v>0</v>
      </c>
      <c r="Y167" s="396"/>
      <c r="Z167" s="396"/>
      <c r="AA167" s="396"/>
      <c r="AB167" s="396"/>
      <c r="AC167" s="396"/>
      <c r="AD167" s="396"/>
      <c r="AE167" s="396"/>
      <c r="AF167" s="396"/>
      <c r="AG167" s="396"/>
      <c r="AH167" s="396"/>
      <c r="AI167" s="396"/>
      <c r="AJ167" s="396"/>
      <c r="AK167" s="417">
        <f t="shared" si="49"/>
        <v>0</v>
      </c>
      <c r="AM167" s="417"/>
      <c r="AO167" s="417"/>
      <c r="AQ167" s="396">
        <f t="shared" si="46"/>
        <v>0</v>
      </c>
      <c r="AR167" s="755">
        <f t="shared" si="47"/>
        <v>0</v>
      </c>
    </row>
    <row r="168" spans="1:44" hidden="1">
      <c r="B168" s="392">
        <v>7</v>
      </c>
      <c r="C168" s="392"/>
      <c r="D168" s="393">
        <v>6220002603</v>
      </c>
      <c r="E168" s="394" t="s">
        <v>509</v>
      </c>
      <c r="F168" s="394" t="s">
        <v>489</v>
      </c>
      <c r="G168" s="394" t="s">
        <v>509</v>
      </c>
      <c r="H168" s="393" t="s">
        <v>359</v>
      </c>
      <c r="I168" s="430" t="s">
        <v>704</v>
      </c>
      <c r="J168" s="396"/>
      <c r="K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417">
        <f t="shared" si="48"/>
        <v>0</v>
      </c>
      <c r="Y168" s="396"/>
      <c r="Z168" s="396"/>
      <c r="AA168" s="396"/>
      <c r="AB168" s="396"/>
      <c r="AC168" s="396"/>
      <c r="AD168" s="396"/>
      <c r="AE168" s="396"/>
      <c r="AF168" s="396"/>
      <c r="AG168" s="396"/>
      <c r="AH168" s="396"/>
      <c r="AI168" s="396"/>
      <c r="AJ168" s="396"/>
      <c r="AK168" s="417">
        <f t="shared" si="49"/>
        <v>0</v>
      </c>
      <c r="AM168" s="417"/>
      <c r="AO168" s="417"/>
      <c r="AQ168" s="396">
        <f t="shared" si="46"/>
        <v>0</v>
      </c>
      <c r="AR168" s="755">
        <f t="shared" si="47"/>
        <v>0</v>
      </c>
    </row>
    <row r="169" spans="1:44" hidden="1">
      <c r="B169" s="392">
        <v>8</v>
      </c>
      <c r="C169" s="392"/>
      <c r="D169" s="393">
        <v>6220003401</v>
      </c>
      <c r="E169" s="394" t="s">
        <v>510</v>
      </c>
      <c r="F169" s="394" t="s">
        <v>493</v>
      </c>
      <c r="G169" s="394" t="s">
        <v>510</v>
      </c>
      <c r="H169" s="393" t="s">
        <v>359</v>
      </c>
      <c r="I169" s="430" t="s">
        <v>704</v>
      </c>
      <c r="J169" s="396"/>
      <c r="K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417">
        <f t="shared" si="48"/>
        <v>0</v>
      </c>
      <c r="Y169" s="396"/>
      <c r="Z169" s="396"/>
      <c r="AA169" s="396"/>
      <c r="AB169" s="396"/>
      <c r="AC169" s="396"/>
      <c r="AD169" s="396"/>
      <c r="AE169" s="396"/>
      <c r="AF169" s="396"/>
      <c r="AG169" s="396"/>
      <c r="AH169" s="396"/>
      <c r="AI169" s="396"/>
      <c r="AJ169" s="396"/>
      <c r="AK169" s="417">
        <f t="shared" si="49"/>
        <v>0</v>
      </c>
      <c r="AM169" s="417"/>
      <c r="AO169" s="417"/>
      <c r="AQ169" s="396">
        <f t="shared" si="46"/>
        <v>0</v>
      </c>
      <c r="AR169" s="755">
        <f t="shared" si="47"/>
        <v>0</v>
      </c>
    </row>
    <row r="170" spans="1:44" hidden="1">
      <c r="B170" s="392">
        <v>9</v>
      </c>
      <c r="C170" s="392"/>
      <c r="D170" s="393">
        <v>6220002701</v>
      </c>
      <c r="E170" s="394" t="s">
        <v>511</v>
      </c>
      <c r="F170" s="394" t="s">
        <v>489</v>
      </c>
      <c r="G170" s="394" t="s">
        <v>511</v>
      </c>
      <c r="H170" s="393" t="s">
        <v>359</v>
      </c>
      <c r="I170" s="430" t="s">
        <v>704</v>
      </c>
      <c r="J170" s="396"/>
      <c r="K170" s="396"/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417">
        <f t="shared" si="48"/>
        <v>0</v>
      </c>
      <c r="Y170" s="396"/>
      <c r="Z170" s="396"/>
      <c r="AA170" s="396"/>
      <c r="AB170" s="396"/>
      <c r="AC170" s="396"/>
      <c r="AD170" s="396"/>
      <c r="AE170" s="396"/>
      <c r="AF170" s="396"/>
      <c r="AG170" s="396"/>
      <c r="AH170" s="396"/>
      <c r="AI170" s="396"/>
      <c r="AJ170" s="396"/>
      <c r="AK170" s="417">
        <f t="shared" si="49"/>
        <v>0</v>
      </c>
      <c r="AM170" s="417"/>
      <c r="AO170" s="417"/>
      <c r="AQ170" s="396">
        <f t="shared" si="46"/>
        <v>0</v>
      </c>
      <c r="AR170" s="755">
        <f t="shared" si="47"/>
        <v>0</v>
      </c>
    </row>
    <row r="171" spans="1:44" hidden="1">
      <c r="B171" s="392">
        <v>10</v>
      </c>
      <c r="C171" s="392"/>
      <c r="D171" s="393">
        <v>6220003001</v>
      </c>
      <c r="E171" s="394" t="s">
        <v>705</v>
      </c>
      <c r="F171" s="394" t="s">
        <v>493</v>
      </c>
      <c r="G171" s="394" t="s">
        <v>705</v>
      </c>
      <c r="H171" s="393" t="s">
        <v>359</v>
      </c>
      <c r="I171" s="430" t="s">
        <v>706</v>
      </c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417">
        <f t="shared" si="48"/>
        <v>0</v>
      </c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417">
        <f t="shared" si="49"/>
        <v>0</v>
      </c>
      <c r="AM171" s="417"/>
      <c r="AO171" s="417"/>
      <c r="AQ171" s="396">
        <f t="shared" si="46"/>
        <v>0</v>
      </c>
      <c r="AR171" s="755">
        <f t="shared" si="47"/>
        <v>0</v>
      </c>
    </row>
    <row r="172" spans="1:44" hidden="1">
      <c r="A172" s="808"/>
      <c r="B172" s="805"/>
      <c r="C172" s="805"/>
      <c r="D172" s="402" t="s">
        <v>707</v>
      </c>
      <c r="E172" s="803" t="s">
        <v>708</v>
      </c>
      <c r="F172" s="803" t="s">
        <v>493</v>
      </c>
      <c r="G172" s="803" t="s">
        <v>709</v>
      </c>
      <c r="H172" s="402" t="s">
        <v>359</v>
      </c>
      <c r="I172" s="806" t="s">
        <v>706</v>
      </c>
      <c r="J172" s="804"/>
      <c r="K172" s="804">
        <f t="shared" ref="K172:V172" si="50">K192+K216</f>
        <v>0</v>
      </c>
      <c r="L172" s="804">
        <f t="shared" si="50"/>
        <v>0</v>
      </c>
      <c r="M172" s="804">
        <f t="shared" si="50"/>
        <v>0</v>
      </c>
      <c r="N172" s="804">
        <f t="shared" si="50"/>
        <v>0</v>
      </c>
      <c r="O172" s="804">
        <f t="shared" si="50"/>
        <v>0</v>
      </c>
      <c r="P172" s="804">
        <f t="shared" si="50"/>
        <v>0</v>
      </c>
      <c r="Q172" s="804">
        <f t="shared" si="50"/>
        <v>0</v>
      </c>
      <c r="R172" s="804">
        <f t="shared" si="50"/>
        <v>0</v>
      </c>
      <c r="S172" s="804">
        <f t="shared" si="50"/>
        <v>0</v>
      </c>
      <c r="T172" s="804">
        <f t="shared" si="50"/>
        <v>0</v>
      </c>
      <c r="U172" s="804">
        <f t="shared" si="50"/>
        <v>0</v>
      </c>
      <c r="V172" s="804">
        <f t="shared" si="50"/>
        <v>0</v>
      </c>
      <c r="W172" s="807">
        <f>SUM(K172:V172)</f>
        <v>0</v>
      </c>
      <c r="X172" s="808"/>
      <c r="Y172" s="804"/>
      <c r="Z172" s="804"/>
      <c r="AA172" s="804"/>
      <c r="AB172" s="804"/>
      <c r="AC172" s="804"/>
      <c r="AD172" s="804"/>
      <c r="AE172" s="804"/>
      <c r="AF172" s="804"/>
      <c r="AG172" s="804"/>
      <c r="AH172" s="804"/>
      <c r="AI172" s="804"/>
      <c r="AJ172" s="804"/>
      <c r="AK172" s="807">
        <f t="shared" si="49"/>
        <v>0</v>
      </c>
      <c r="AL172" s="808"/>
      <c r="AM172" s="807"/>
      <c r="AN172" s="808"/>
      <c r="AO172" s="807"/>
      <c r="AP172" s="808"/>
      <c r="AQ172" s="815">
        <f t="shared" si="46"/>
        <v>0</v>
      </c>
      <c r="AR172" s="816">
        <f t="shared" si="47"/>
        <v>0</v>
      </c>
    </row>
    <row r="173" spans="1:44" hidden="1">
      <c r="B173" s="392">
        <v>11</v>
      </c>
      <c r="C173" s="392"/>
      <c r="D173" s="393">
        <v>6275001801</v>
      </c>
      <c r="E173" s="394" t="s">
        <v>710</v>
      </c>
      <c r="F173" s="394" t="s">
        <v>711</v>
      </c>
      <c r="G173" s="394" t="s">
        <v>710</v>
      </c>
      <c r="H173" s="393" t="s">
        <v>401</v>
      </c>
      <c r="I173" s="430" t="s">
        <v>712</v>
      </c>
      <c r="J173" s="396"/>
      <c r="K173" s="396"/>
      <c r="L173" s="396"/>
      <c r="M173" s="396"/>
      <c r="N173" s="396"/>
      <c r="O173" s="396"/>
      <c r="P173" s="396"/>
      <c r="Q173" s="396"/>
      <c r="R173" s="396"/>
      <c r="S173" s="396"/>
      <c r="T173" s="396"/>
      <c r="U173" s="396"/>
      <c r="V173" s="396"/>
      <c r="W173" s="417">
        <f>SUM(K173:V173)</f>
        <v>0</v>
      </c>
      <c r="Y173" s="396"/>
      <c r="Z173" s="396"/>
      <c r="AA173" s="396"/>
      <c r="AB173" s="396"/>
      <c r="AC173" s="396"/>
      <c r="AD173" s="396"/>
      <c r="AE173" s="396"/>
      <c r="AF173" s="396"/>
      <c r="AG173" s="396"/>
      <c r="AH173" s="396"/>
      <c r="AI173" s="396"/>
      <c r="AJ173" s="396"/>
      <c r="AK173" s="417">
        <f t="shared" si="49"/>
        <v>0</v>
      </c>
      <c r="AM173" s="417"/>
      <c r="AO173" s="417"/>
      <c r="AQ173" s="396">
        <f t="shared" si="46"/>
        <v>0</v>
      </c>
      <c r="AR173" s="755">
        <f t="shared" si="47"/>
        <v>0</v>
      </c>
    </row>
    <row r="174" spans="1:44" hidden="1">
      <c r="B174" s="392">
        <v>12</v>
      </c>
      <c r="C174" s="392"/>
      <c r="D174" s="393">
        <v>6272000100</v>
      </c>
      <c r="E174" s="394" t="s">
        <v>713</v>
      </c>
      <c r="F174" s="394" t="s">
        <v>714</v>
      </c>
      <c r="G174" s="394" t="s">
        <v>341</v>
      </c>
      <c r="H174" s="393" t="s">
        <v>401</v>
      </c>
      <c r="I174" s="430" t="s">
        <v>712</v>
      </c>
      <c r="J174" s="396"/>
      <c r="K174" s="396"/>
      <c r="L174" s="396"/>
      <c r="M174" s="396"/>
      <c r="N174" s="396"/>
      <c r="O174" s="396"/>
      <c r="P174" s="396"/>
      <c r="Q174" s="396"/>
      <c r="R174" s="396"/>
      <c r="S174" s="396"/>
      <c r="T174" s="396"/>
      <c r="U174" s="396"/>
      <c r="V174" s="396"/>
      <c r="W174" s="417"/>
      <c r="Y174" s="396"/>
      <c r="Z174" s="396"/>
      <c r="AA174" s="396"/>
      <c r="AB174" s="396"/>
      <c r="AC174" s="396"/>
      <c r="AD174" s="396"/>
      <c r="AE174" s="396"/>
      <c r="AF174" s="396"/>
      <c r="AG174" s="396"/>
      <c r="AH174" s="396"/>
      <c r="AI174" s="396"/>
      <c r="AJ174" s="396"/>
      <c r="AK174" s="417"/>
      <c r="AM174" s="417"/>
      <c r="AO174" s="417"/>
      <c r="AQ174" s="396">
        <f t="shared" si="46"/>
        <v>0</v>
      </c>
      <c r="AR174" s="755">
        <f t="shared" si="47"/>
        <v>0</v>
      </c>
    </row>
    <row r="175" spans="1:44" hidden="1">
      <c r="B175" s="392">
        <v>13</v>
      </c>
      <c r="C175" s="392"/>
      <c r="D175" s="393">
        <v>6272000100</v>
      </c>
      <c r="E175" s="394" t="s">
        <v>713</v>
      </c>
      <c r="F175" s="394" t="s">
        <v>714</v>
      </c>
      <c r="G175" s="394" t="s">
        <v>320</v>
      </c>
      <c r="H175" s="393" t="s">
        <v>414</v>
      </c>
      <c r="I175" s="430" t="s">
        <v>712</v>
      </c>
      <c r="J175" s="396"/>
      <c r="K175" s="396"/>
      <c r="L175" s="396"/>
      <c r="M175" s="396"/>
      <c r="N175" s="396"/>
      <c r="O175" s="396"/>
      <c r="P175" s="396"/>
      <c r="Q175" s="396"/>
      <c r="R175" s="396"/>
      <c r="S175" s="396"/>
      <c r="T175" s="396"/>
      <c r="U175" s="396"/>
      <c r="V175" s="396"/>
      <c r="W175" s="417">
        <f>SUM(K175:V175)</f>
        <v>0</v>
      </c>
      <c r="Y175" s="396"/>
      <c r="Z175" s="396"/>
      <c r="AA175" s="396"/>
      <c r="AB175" s="396"/>
      <c r="AC175" s="396"/>
      <c r="AD175" s="396"/>
      <c r="AE175" s="396"/>
      <c r="AF175" s="396"/>
      <c r="AG175" s="396"/>
      <c r="AH175" s="396"/>
      <c r="AI175" s="396"/>
      <c r="AJ175" s="396"/>
      <c r="AK175" s="417">
        <f>SUM(Y175:AJ175)</f>
        <v>0</v>
      </c>
      <c r="AM175" s="417"/>
      <c r="AO175" s="417"/>
      <c r="AQ175" s="396">
        <f t="shared" si="46"/>
        <v>0</v>
      </c>
      <c r="AR175" s="755">
        <f t="shared" si="47"/>
        <v>0</v>
      </c>
    </row>
    <row r="176" spans="1:44" hidden="1">
      <c r="B176" s="392">
        <v>14</v>
      </c>
      <c r="C176" s="392"/>
      <c r="D176" s="393">
        <v>6272000100</v>
      </c>
      <c r="E176" s="394" t="s">
        <v>713</v>
      </c>
      <c r="F176" s="394" t="s">
        <v>714</v>
      </c>
      <c r="G176" s="394" t="s">
        <v>321</v>
      </c>
      <c r="H176" s="393" t="s">
        <v>414</v>
      </c>
      <c r="I176" s="430" t="s">
        <v>712</v>
      </c>
      <c r="J176" s="396"/>
      <c r="K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96"/>
      <c r="V176" s="396"/>
      <c r="W176" s="417">
        <f>SUM(K176:V176)</f>
        <v>0</v>
      </c>
      <c r="Y176" s="396"/>
      <c r="Z176" s="396"/>
      <c r="AA176" s="396"/>
      <c r="AB176" s="396"/>
      <c r="AC176" s="396"/>
      <c r="AD176" s="396"/>
      <c r="AE176" s="396"/>
      <c r="AF176" s="396"/>
      <c r="AG176" s="396"/>
      <c r="AH176" s="396"/>
      <c r="AI176" s="396"/>
      <c r="AJ176" s="396"/>
      <c r="AK176" s="417">
        <f>SUM(Y176:AJ176)</f>
        <v>0</v>
      </c>
      <c r="AM176" s="417"/>
      <c r="AO176" s="417"/>
      <c r="AQ176" s="396">
        <f t="shared" si="46"/>
        <v>0</v>
      </c>
      <c r="AR176" s="755">
        <f t="shared" si="47"/>
        <v>0</v>
      </c>
    </row>
    <row r="177" spans="2:44" hidden="1">
      <c r="B177" s="392">
        <v>15</v>
      </c>
      <c r="C177" s="392"/>
      <c r="D177" s="393">
        <v>6272000100</v>
      </c>
      <c r="E177" s="394" t="s">
        <v>713</v>
      </c>
      <c r="F177" s="394" t="s">
        <v>714</v>
      </c>
      <c r="G177" s="394" t="s">
        <v>322</v>
      </c>
      <c r="H177" s="393" t="s">
        <v>414</v>
      </c>
      <c r="I177" s="430" t="s">
        <v>712</v>
      </c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417">
        <f>SUM(K177:V177)</f>
        <v>0</v>
      </c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417">
        <f>SUM(Y177:AJ177)</f>
        <v>0</v>
      </c>
      <c r="AM177" s="417"/>
      <c r="AO177" s="417"/>
      <c r="AQ177" s="396">
        <f t="shared" si="46"/>
        <v>0</v>
      </c>
      <c r="AR177" s="755">
        <f t="shared" si="47"/>
        <v>0</v>
      </c>
    </row>
    <row r="178" spans="2:44" hidden="1">
      <c r="B178" s="392">
        <v>16</v>
      </c>
      <c r="C178" s="392"/>
      <c r="D178" s="393">
        <v>6272000100</v>
      </c>
      <c r="E178" s="394" t="s">
        <v>713</v>
      </c>
      <c r="F178" s="394" t="s">
        <v>714</v>
      </c>
      <c r="G178" s="394" t="s">
        <v>716</v>
      </c>
      <c r="H178" s="393" t="s">
        <v>414</v>
      </c>
      <c r="I178" s="430" t="s">
        <v>712</v>
      </c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417">
        <f>SUM(K178:V178)</f>
        <v>0</v>
      </c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417">
        <f>SUM(Y178:AJ178)</f>
        <v>0</v>
      </c>
      <c r="AM178" s="417"/>
      <c r="AO178" s="417"/>
      <c r="AQ178" s="396">
        <f t="shared" si="46"/>
        <v>0</v>
      </c>
      <c r="AR178" s="755">
        <f t="shared" si="47"/>
        <v>0</v>
      </c>
    </row>
    <row r="179" spans="2:44" ht="15.75" outlineLevel="1">
      <c r="B179" s="392"/>
      <c r="C179" s="392"/>
      <c r="D179" s="814">
        <v>6272002101</v>
      </c>
      <c r="E179" s="813" t="s">
        <v>717</v>
      </c>
      <c r="F179" s="394"/>
      <c r="G179" s="394"/>
      <c r="H179" s="393"/>
      <c r="I179" s="430"/>
      <c r="J179" s="396"/>
      <c r="K179" s="1203"/>
      <c r="L179" s="1203"/>
      <c r="M179" s="1203"/>
      <c r="N179" s="1203"/>
      <c r="O179" s="1203"/>
      <c r="P179" s="1203"/>
      <c r="Q179" s="1203"/>
      <c r="R179" s="1203"/>
      <c r="S179" s="1203"/>
      <c r="T179" s="1203"/>
      <c r="U179" s="1203"/>
      <c r="V179" s="1203"/>
      <c r="W179" s="1204"/>
      <c r="X179" s="1202"/>
      <c r="Y179" s="396"/>
      <c r="Z179" s="396"/>
      <c r="AA179" s="396"/>
      <c r="AB179" s="396"/>
      <c r="AC179" s="396"/>
      <c r="AD179" s="396"/>
      <c r="AE179" s="396"/>
      <c r="AF179" s="396"/>
      <c r="AG179" s="396"/>
      <c r="AH179" s="396"/>
      <c r="AI179" s="396"/>
      <c r="AJ179" s="396"/>
      <c r="AK179" s="1204"/>
      <c r="AL179" s="1202"/>
      <c r="AM179" s="417"/>
      <c r="AO179" s="417"/>
      <c r="AQ179" s="1203"/>
      <c r="AR179" s="1226"/>
    </row>
    <row r="180" spans="2:44" hidden="1">
      <c r="B180" s="392">
        <v>17</v>
      </c>
      <c r="C180" s="392"/>
      <c r="D180" s="393">
        <v>6272003502</v>
      </c>
      <c r="E180" s="394" t="s">
        <v>718</v>
      </c>
      <c r="F180" s="394" t="s">
        <v>719</v>
      </c>
      <c r="G180" s="394" t="s">
        <v>720</v>
      </c>
      <c r="H180" s="393" t="s">
        <v>454</v>
      </c>
      <c r="I180" s="430" t="s">
        <v>712</v>
      </c>
      <c r="J180" s="396"/>
      <c r="K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417">
        <f>SUM(K180:V180)</f>
        <v>0</v>
      </c>
      <c r="Y180" s="396"/>
      <c r="Z180" s="396"/>
      <c r="AA180" s="396"/>
      <c r="AB180" s="396"/>
      <c r="AC180" s="396"/>
      <c r="AD180" s="396"/>
      <c r="AE180" s="396"/>
      <c r="AF180" s="396"/>
      <c r="AG180" s="396"/>
      <c r="AH180" s="396"/>
      <c r="AI180" s="396"/>
      <c r="AJ180" s="396"/>
      <c r="AK180" s="417">
        <f>SUM(Y180:AJ180)</f>
        <v>0</v>
      </c>
      <c r="AM180" s="417"/>
      <c r="AO180" s="417"/>
      <c r="AQ180" s="396">
        <f t="shared" ref="AQ180:AQ192" si="51">IFERROR(W180-AK180,0)</f>
        <v>0</v>
      </c>
      <c r="AR180" s="755">
        <f t="shared" ref="AR180:AR192" si="52">IFERROR((W180/AK180)-1,0)</f>
        <v>0</v>
      </c>
    </row>
    <row r="181" spans="2:44" hidden="1">
      <c r="B181" s="397"/>
      <c r="C181" s="397"/>
      <c r="D181" s="398"/>
      <c r="E181" s="399"/>
      <c r="F181" s="399"/>
      <c r="G181" s="399"/>
      <c r="H181" s="398"/>
      <c r="I181" s="431"/>
      <c r="J181" s="401"/>
      <c r="K181" s="401"/>
      <c r="L181" s="401"/>
      <c r="M181" s="401"/>
      <c r="N181" s="401"/>
      <c r="O181" s="401"/>
      <c r="P181" s="401"/>
      <c r="Q181" s="401"/>
      <c r="R181" s="401"/>
      <c r="S181" s="401"/>
      <c r="T181" s="401"/>
      <c r="U181" s="401"/>
      <c r="V181" s="401"/>
      <c r="W181" s="418"/>
      <c r="Y181" s="401"/>
      <c r="Z181" s="401"/>
      <c r="AA181" s="401"/>
      <c r="AB181" s="401"/>
      <c r="AC181" s="401"/>
      <c r="AD181" s="401"/>
      <c r="AE181" s="401"/>
      <c r="AF181" s="401"/>
      <c r="AG181" s="401"/>
      <c r="AH181" s="401"/>
      <c r="AI181" s="401"/>
      <c r="AJ181" s="401"/>
      <c r="AK181" s="418"/>
      <c r="AM181" s="418"/>
      <c r="AO181" s="418"/>
      <c r="AQ181" s="396">
        <f t="shared" si="51"/>
        <v>0</v>
      </c>
      <c r="AR181" s="755">
        <f t="shared" si="52"/>
        <v>0</v>
      </c>
    </row>
    <row r="182" spans="2:44" s="12" customFormat="1" ht="18" hidden="1" customHeight="1">
      <c r="B182" s="289" t="s">
        <v>118</v>
      </c>
      <c r="C182" s="278"/>
      <c r="D182" s="188"/>
      <c r="E182" s="288" t="s">
        <v>726</v>
      </c>
      <c r="F182" s="189"/>
      <c r="G182" s="288"/>
      <c r="H182" s="288"/>
      <c r="I182" s="433"/>
      <c r="J182" s="385">
        <f>SUM(J183:J209)</f>
        <v>0</v>
      </c>
      <c r="K182" s="385">
        <f>SUM(K183:K209)</f>
        <v>0</v>
      </c>
      <c r="L182" s="285">
        <f t="shared" ref="L182:W182" si="53">SUM(L183:L209)</f>
        <v>0</v>
      </c>
      <c r="M182" s="285">
        <f t="shared" si="53"/>
        <v>0</v>
      </c>
      <c r="N182" s="285">
        <f t="shared" si="53"/>
        <v>0</v>
      </c>
      <c r="O182" s="285">
        <f t="shared" si="53"/>
        <v>0</v>
      </c>
      <c r="P182" s="285">
        <f t="shared" si="53"/>
        <v>0</v>
      </c>
      <c r="Q182" s="285">
        <f t="shared" si="53"/>
        <v>0</v>
      </c>
      <c r="R182" s="285">
        <f t="shared" si="53"/>
        <v>0</v>
      </c>
      <c r="S182" s="285">
        <f t="shared" si="53"/>
        <v>0</v>
      </c>
      <c r="T182" s="285">
        <f t="shared" si="53"/>
        <v>0</v>
      </c>
      <c r="U182" s="285">
        <f t="shared" si="53"/>
        <v>0</v>
      </c>
      <c r="V182" s="285">
        <f t="shared" si="53"/>
        <v>0</v>
      </c>
      <c r="W182" s="285">
        <f t="shared" si="53"/>
        <v>0</v>
      </c>
      <c r="Y182" s="385">
        <f>SUM(Y183:Y209)</f>
        <v>0</v>
      </c>
      <c r="Z182" s="285">
        <f t="shared" ref="Z182:AK182" si="54">SUM(Z183:Z209)</f>
        <v>0</v>
      </c>
      <c r="AA182" s="285">
        <f t="shared" si="54"/>
        <v>0</v>
      </c>
      <c r="AB182" s="285">
        <f t="shared" si="54"/>
        <v>0</v>
      </c>
      <c r="AC182" s="285">
        <f t="shared" si="54"/>
        <v>0</v>
      </c>
      <c r="AD182" s="285">
        <f t="shared" si="54"/>
        <v>0</v>
      </c>
      <c r="AE182" s="285">
        <f t="shared" si="54"/>
        <v>0</v>
      </c>
      <c r="AF182" s="285">
        <f t="shared" si="54"/>
        <v>0</v>
      </c>
      <c r="AG182" s="285">
        <f t="shared" si="54"/>
        <v>0</v>
      </c>
      <c r="AH182" s="285">
        <f t="shared" si="54"/>
        <v>0</v>
      </c>
      <c r="AI182" s="285">
        <f t="shared" si="54"/>
        <v>0</v>
      </c>
      <c r="AJ182" s="285">
        <f t="shared" si="54"/>
        <v>0</v>
      </c>
      <c r="AK182" s="285">
        <f t="shared" si="54"/>
        <v>0</v>
      </c>
      <c r="AM182" s="385">
        <f>SUM(AM183:AM209)</f>
        <v>0</v>
      </c>
      <c r="AO182" s="385">
        <f>SUM(AO183:AO209)</f>
        <v>0</v>
      </c>
      <c r="AQ182" s="385">
        <f t="shared" si="51"/>
        <v>0</v>
      </c>
      <c r="AR182" s="756">
        <f t="shared" si="52"/>
        <v>0</v>
      </c>
    </row>
    <row r="183" spans="2:44" hidden="1">
      <c r="B183" s="387">
        <v>1</v>
      </c>
      <c r="C183" s="387"/>
      <c r="D183" s="388">
        <v>6271002604</v>
      </c>
      <c r="E183" s="389" t="s">
        <v>488</v>
      </c>
      <c r="F183" s="389" t="s">
        <v>491</v>
      </c>
      <c r="G183" s="389" t="s">
        <v>488</v>
      </c>
      <c r="H183" s="388" t="s">
        <v>359</v>
      </c>
      <c r="I183" s="429" t="s">
        <v>704</v>
      </c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  <c r="W183" s="416">
        <f t="shared" ref="W183:W192" si="55">SUM(K183:V183)</f>
        <v>0</v>
      </c>
      <c r="Y183" s="391"/>
      <c r="Z183" s="391"/>
      <c r="AA183" s="391"/>
      <c r="AB183" s="391"/>
      <c r="AC183" s="391"/>
      <c r="AD183" s="391"/>
      <c r="AE183" s="391"/>
      <c r="AF183" s="391"/>
      <c r="AG183" s="391"/>
      <c r="AH183" s="391"/>
      <c r="AI183" s="391"/>
      <c r="AJ183" s="391"/>
      <c r="AK183" s="416">
        <f t="shared" ref="AK183:AK192" si="56">SUM(Y183:AJ183)</f>
        <v>0</v>
      </c>
      <c r="AM183" s="416"/>
      <c r="AO183" s="416"/>
      <c r="AQ183" s="396">
        <f t="shared" si="51"/>
        <v>0</v>
      </c>
      <c r="AR183" s="755">
        <f t="shared" si="52"/>
        <v>0</v>
      </c>
    </row>
    <row r="184" spans="2:44" hidden="1">
      <c r="B184" s="392">
        <v>2</v>
      </c>
      <c r="C184" s="392"/>
      <c r="D184" s="393">
        <v>6271002605</v>
      </c>
      <c r="E184" s="394" t="s">
        <v>490</v>
      </c>
      <c r="F184" s="394" t="s">
        <v>491</v>
      </c>
      <c r="G184" s="394" t="s">
        <v>490</v>
      </c>
      <c r="H184" s="393" t="s">
        <v>359</v>
      </c>
      <c r="I184" s="430" t="s">
        <v>704</v>
      </c>
      <c r="J184" s="396"/>
      <c r="K184" s="396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417">
        <f t="shared" si="55"/>
        <v>0</v>
      </c>
      <c r="Y184" s="391"/>
      <c r="Z184" s="391"/>
      <c r="AA184" s="391"/>
      <c r="AB184" s="391"/>
      <c r="AC184" s="391"/>
      <c r="AD184" s="391"/>
      <c r="AE184" s="391"/>
      <c r="AF184" s="391"/>
      <c r="AG184" s="391"/>
      <c r="AH184" s="396"/>
      <c r="AI184" s="396"/>
      <c r="AJ184" s="396"/>
      <c r="AK184" s="417">
        <f t="shared" si="56"/>
        <v>0</v>
      </c>
      <c r="AM184" s="417"/>
      <c r="AO184" s="417"/>
      <c r="AQ184" s="396">
        <f t="shared" si="51"/>
        <v>0</v>
      </c>
      <c r="AR184" s="755">
        <f t="shared" si="52"/>
        <v>0</v>
      </c>
    </row>
    <row r="185" spans="2:44" hidden="1">
      <c r="B185" s="392">
        <v>3</v>
      </c>
      <c r="C185" s="392"/>
      <c r="D185" s="393">
        <v>6271002802</v>
      </c>
      <c r="E185" s="394" t="s">
        <v>492</v>
      </c>
      <c r="F185" s="394" t="s">
        <v>493</v>
      </c>
      <c r="G185" s="394" t="s">
        <v>492</v>
      </c>
      <c r="H185" s="393" t="s">
        <v>359</v>
      </c>
      <c r="I185" s="430" t="s">
        <v>704</v>
      </c>
      <c r="J185" s="396"/>
      <c r="K185" s="396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417">
        <f t="shared" si="55"/>
        <v>0</v>
      </c>
      <c r="Y185" s="391"/>
      <c r="Z185" s="391"/>
      <c r="AA185" s="391"/>
      <c r="AB185" s="391"/>
      <c r="AC185" s="391"/>
      <c r="AD185" s="391"/>
      <c r="AE185" s="391"/>
      <c r="AF185" s="391"/>
      <c r="AG185" s="391"/>
      <c r="AH185" s="396"/>
      <c r="AI185" s="396"/>
      <c r="AJ185" s="396"/>
      <c r="AK185" s="417">
        <f t="shared" si="56"/>
        <v>0</v>
      </c>
      <c r="AM185" s="417"/>
      <c r="AO185" s="417"/>
      <c r="AQ185" s="396">
        <f t="shared" si="51"/>
        <v>0</v>
      </c>
      <c r="AR185" s="755">
        <f t="shared" si="52"/>
        <v>0</v>
      </c>
    </row>
    <row r="186" spans="2:44" hidden="1">
      <c r="B186" s="392">
        <v>4</v>
      </c>
      <c r="C186" s="392"/>
      <c r="D186" s="393">
        <v>6271002806</v>
      </c>
      <c r="E186" s="394" t="s">
        <v>501</v>
      </c>
      <c r="F186" s="394" t="s">
        <v>491</v>
      </c>
      <c r="G186" s="394" t="s">
        <v>501</v>
      </c>
      <c r="H186" s="393" t="s">
        <v>359</v>
      </c>
      <c r="I186" s="430" t="s">
        <v>704</v>
      </c>
      <c r="J186" s="396"/>
      <c r="K186" s="396"/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417">
        <f t="shared" si="55"/>
        <v>0</v>
      </c>
      <c r="Y186" s="391"/>
      <c r="Z186" s="391"/>
      <c r="AA186" s="391"/>
      <c r="AB186" s="391"/>
      <c r="AC186" s="391"/>
      <c r="AD186" s="391"/>
      <c r="AE186" s="391"/>
      <c r="AF186" s="391"/>
      <c r="AG186" s="391"/>
      <c r="AH186" s="396"/>
      <c r="AI186" s="396"/>
      <c r="AJ186" s="396"/>
      <c r="AK186" s="417">
        <f t="shared" si="56"/>
        <v>0</v>
      </c>
      <c r="AM186" s="417"/>
      <c r="AO186" s="417"/>
      <c r="AQ186" s="396">
        <f t="shared" si="51"/>
        <v>0</v>
      </c>
      <c r="AR186" s="755">
        <f t="shared" si="52"/>
        <v>0</v>
      </c>
    </row>
    <row r="187" spans="2:44" hidden="1">
      <c r="B187" s="392">
        <v>5</v>
      </c>
      <c r="C187" s="392"/>
      <c r="D187" s="393">
        <v>6271007202</v>
      </c>
      <c r="E187" s="394" t="s">
        <v>495</v>
      </c>
      <c r="F187" s="394" t="s">
        <v>493</v>
      </c>
      <c r="G187" s="394" t="s">
        <v>495</v>
      </c>
      <c r="H187" s="393" t="s">
        <v>359</v>
      </c>
      <c r="I187" s="430" t="s">
        <v>704</v>
      </c>
      <c r="J187" s="396"/>
      <c r="K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417">
        <f t="shared" si="55"/>
        <v>0</v>
      </c>
      <c r="Y187" s="391"/>
      <c r="Z187" s="391"/>
      <c r="AA187" s="391"/>
      <c r="AB187" s="391"/>
      <c r="AC187" s="391"/>
      <c r="AD187" s="391"/>
      <c r="AE187" s="391"/>
      <c r="AF187" s="391"/>
      <c r="AG187" s="391"/>
      <c r="AH187" s="396"/>
      <c r="AI187" s="396"/>
      <c r="AJ187" s="396"/>
      <c r="AK187" s="417">
        <f t="shared" si="56"/>
        <v>0</v>
      </c>
      <c r="AM187" s="417"/>
      <c r="AO187" s="417"/>
      <c r="AQ187" s="396">
        <f t="shared" si="51"/>
        <v>0</v>
      </c>
      <c r="AR187" s="755">
        <f t="shared" si="52"/>
        <v>0</v>
      </c>
    </row>
    <row r="188" spans="2:44" hidden="1">
      <c r="B188" s="392">
        <v>6</v>
      </c>
      <c r="C188" s="392"/>
      <c r="D188" s="393">
        <v>6271003202</v>
      </c>
      <c r="E188" s="394" t="s">
        <v>496</v>
      </c>
      <c r="F188" s="394" t="s">
        <v>493</v>
      </c>
      <c r="G188" s="394" t="s">
        <v>496</v>
      </c>
      <c r="H188" s="393" t="s">
        <v>359</v>
      </c>
      <c r="I188" s="430" t="s">
        <v>704</v>
      </c>
      <c r="J188" s="396"/>
      <c r="K188" s="396"/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417">
        <f t="shared" si="55"/>
        <v>0</v>
      </c>
      <c r="Y188" s="391"/>
      <c r="Z188" s="391"/>
      <c r="AA188" s="391"/>
      <c r="AB188" s="391"/>
      <c r="AC188" s="391"/>
      <c r="AD188" s="391"/>
      <c r="AE188" s="391"/>
      <c r="AF188" s="391"/>
      <c r="AG188" s="391"/>
      <c r="AH188" s="396"/>
      <c r="AI188" s="396"/>
      <c r="AJ188" s="396"/>
      <c r="AK188" s="417">
        <f t="shared" si="56"/>
        <v>0</v>
      </c>
      <c r="AM188" s="417"/>
      <c r="AO188" s="417"/>
      <c r="AQ188" s="396">
        <f t="shared" si="51"/>
        <v>0</v>
      </c>
      <c r="AR188" s="755">
        <f t="shared" si="52"/>
        <v>0</v>
      </c>
    </row>
    <row r="189" spans="2:44" hidden="1">
      <c r="B189" s="392">
        <v>7</v>
      </c>
      <c r="C189" s="392"/>
      <c r="D189" s="393">
        <v>6271002603</v>
      </c>
      <c r="E189" s="394" t="s">
        <v>497</v>
      </c>
      <c r="F189" s="394" t="s">
        <v>491</v>
      </c>
      <c r="G189" s="394" t="s">
        <v>497</v>
      </c>
      <c r="H189" s="393" t="s">
        <v>359</v>
      </c>
      <c r="I189" s="430" t="s">
        <v>704</v>
      </c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417">
        <f t="shared" si="55"/>
        <v>0</v>
      </c>
      <c r="Y189" s="391"/>
      <c r="Z189" s="391"/>
      <c r="AA189" s="391"/>
      <c r="AB189" s="391"/>
      <c r="AC189" s="391"/>
      <c r="AD189" s="391"/>
      <c r="AE189" s="391"/>
      <c r="AF189" s="391"/>
      <c r="AG189" s="391"/>
      <c r="AH189" s="396"/>
      <c r="AI189" s="396"/>
      <c r="AJ189" s="396"/>
      <c r="AK189" s="417">
        <f t="shared" si="56"/>
        <v>0</v>
      </c>
      <c r="AM189" s="417"/>
      <c r="AO189" s="417"/>
      <c r="AQ189" s="396">
        <f t="shared" si="51"/>
        <v>0</v>
      </c>
      <c r="AR189" s="755">
        <f t="shared" si="52"/>
        <v>0</v>
      </c>
    </row>
    <row r="190" spans="2:44" hidden="1">
      <c r="B190" s="392">
        <v>8</v>
      </c>
      <c r="C190" s="392"/>
      <c r="D190" s="393">
        <v>6271003401</v>
      </c>
      <c r="E190" s="394" t="s">
        <v>498</v>
      </c>
      <c r="F190" s="394" t="s">
        <v>493</v>
      </c>
      <c r="G190" s="394" t="s">
        <v>498</v>
      </c>
      <c r="H190" s="393" t="s">
        <v>359</v>
      </c>
      <c r="I190" s="430" t="s">
        <v>704</v>
      </c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417">
        <f t="shared" si="55"/>
        <v>0</v>
      </c>
      <c r="Y190" s="391"/>
      <c r="Z190" s="391"/>
      <c r="AA190" s="391"/>
      <c r="AB190" s="391"/>
      <c r="AC190" s="391"/>
      <c r="AD190" s="391"/>
      <c r="AE190" s="391"/>
      <c r="AF190" s="391"/>
      <c r="AG190" s="391"/>
      <c r="AH190" s="396"/>
      <c r="AI190" s="396"/>
      <c r="AJ190" s="396"/>
      <c r="AK190" s="417">
        <f t="shared" si="56"/>
        <v>0</v>
      </c>
      <c r="AM190" s="417"/>
      <c r="AO190" s="417"/>
      <c r="AQ190" s="396">
        <f t="shared" si="51"/>
        <v>0</v>
      </c>
      <c r="AR190" s="755">
        <f t="shared" si="52"/>
        <v>0</v>
      </c>
    </row>
    <row r="191" spans="2:44" hidden="1">
      <c r="B191" s="392">
        <v>9</v>
      </c>
      <c r="C191" s="392"/>
      <c r="D191" s="393">
        <v>6271002703</v>
      </c>
      <c r="E191" s="394" t="s">
        <v>499</v>
      </c>
      <c r="F191" s="394" t="s">
        <v>491</v>
      </c>
      <c r="G191" s="394" t="s">
        <v>499</v>
      </c>
      <c r="H191" s="393" t="s">
        <v>359</v>
      </c>
      <c r="I191" s="430" t="s">
        <v>704</v>
      </c>
      <c r="J191" s="396"/>
      <c r="K191" s="396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417">
        <f t="shared" si="55"/>
        <v>0</v>
      </c>
      <c r="Y191" s="391"/>
      <c r="Z191" s="391"/>
      <c r="AA191" s="391"/>
      <c r="AB191" s="391"/>
      <c r="AC191" s="391"/>
      <c r="AD191" s="391"/>
      <c r="AE191" s="391"/>
      <c r="AF191" s="391"/>
      <c r="AG191" s="391"/>
      <c r="AH191" s="396"/>
      <c r="AI191" s="396"/>
      <c r="AJ191" s="396"/>
      <c r="AK191" s="417">
        <f t="shared" si="56"/>
        <v>0</v>
      </c>
      <c r="AM191" s="417"/>
      <c r="AO191" s="417"/>
      <c r="AQ191" s="396">
        <f t="shared" si="51"/>
        <v>0</v>
      </c>
      <c r="AR191" s="755">
        <f t="shared" si="52"/>
        <v>0</v>
      </c>
    </row>
    <row r="192" spans="2:44" hidden="1">
      <c r="B192" s="392">
        <v>10</v>
      </c>
      <c r="C192" s="392"/>
      <c r="D192" s="393">
        <v>6271003001</v>
      </c>
      <c r="E192" s="394" t="s">
        <v>705</v>
      </c>
      <c r="F192" s="394" t="s">
        <v>493</v>
      </c>
      <c r="G192" s="394" t="s">
        <v>705</v>
      </c>
      <c r="H192" s="393" t="s">
        <v>359</v>
      </c>
      <c r="I192" s="430" t="s">
        <v>706</v>
      </c>
      <c r="J192" s="396"/>
      <c r="K192" s="396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417">
        <f t="shared" si="55"/>
        <v>0</v>
      </c>
      <c r="Y192" s="391"/>
      <c r="Z192" s="391"/>
      <c r="AA192" s="391"/>
      <c r="AB192" s="391"/>
      <c r="AC192" s="391"/>
      <c r="AD192" s="391"/>
      <c r="AE192" s="391"/>
      <c r="AF192" s="391"/>
      <c r="AG192" s="391"/>
      <c r="AH192" s="396"/>
      <c r="AI192" s="396"/>
      <c r="AJ192" s="396"/>
      <c r="AK192" s="417">
        <f t="shared" si="56"/>
        <v>0</v>
      </c>
      <c r="AM192" s="417"/>
      <c r="AO192" s="417"/>
      <c r="AQ192" s="396">
        <f t="shared" si="51"/>
        <v>0</v>
      </c>
      <c r="AR192" s="755">
        <f t="shared" si="52"/>
        <v>0</v>
      </c>
    </row>
    <row r="193" spans="1:44" hidden="1">
      <c r="A193" s="808"/>
      <c r="B193" s="805"/>
      <c r="C193" s="805"/>
      <c r="D193" s="402" t="s">
        <v>766</v>
      </c>
      <c r="E193" s="803" t="s">
        <v>708</v>
      </c>
      <c r="F193" s="803" t="s">
        <v>493</v>
      </c>
      <c r="G193" s="803" t="s">
        <v>709</v>
      </c>
      <c r="H193" s="402" t="s">
        <v>359</v>
      </c>
      <c r="I193" s="806" t="s">
        <v>706</v>
      </c>
      <c r="J193" s="804"/>
      <c r="K193" s="804"/>
      <c r="L193" s="804"/>
      <c r="M193" s="804"/>
      <c r="N193" s="804"/>
      <c r="O193" s="804"/>
      <c r="P193" s="804"/>
      <c r="Q193" s="804"/>
      <c r="R193" s="804"/>
      <c r="S193" s="804"/>
      <c r="T193" s="804"/>
      <c r="U193" s="804"/>
      <c r="V193" s="804"/>
      <c r="W193" s="807"/>
      <c r="X193" s="808"/>
      <c r="Y193" s="804"/>
      <c r="Z193" s="804"/>
      <c r="AA193" s="804"/>
      <c r="AB193" s="804"/>
      <c r="AC193" s="804"/>
      <c r="AD193" s="804"/>
      <c r="AE193" s="804"/>
      <c r="AF193" s="804"/>
      <c r="AG193" s="804"/>
      <c r="AH193" s="804"/>
      <c r="AI193" s="804"/>
      <c r="AJ193" s="804"/>
      <c r="AK193" s="807"/>
      <c r="AL193" s="808"/>
      <c r="AM193" s="807"/>
      <c r="AN193" s="808"/>
      <c r="AO193" s="807"/>
      <c r="AP193" s="808"/>
      <c r="AQ193" s="804"/>
      <c r="AR193" s="809"/>
    </row>
    <row r="194" spans="1:44" hidden="1">
      <c r="B194" s="392">
        <v>11</v>
      </c>
      <c r="C194" s="392"/>
      <c r="D194" s="393">
        <v>6273000100</v>
      </c>
      <c r="E194" s="394" t="s">
        <v>727</v>
      </c>
      <c r="F194" s="394" t="s">
        <v>728</v>
      </c>
      <c r="G194" s="394" t="s">
        <v>727</v>
      </c>
      <c r="H194" s="393" t="s">
        <v>414</v>
      </c>
      <c r="I194" s="430" t="s">
        <v>729</v>
      </c>
      <c r="J194" s="396"/>
      <c r="K194" s="396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417">
        <f t="shared" ref="W194:W200" si="57">SUM(K194:V194)</f>
        <v>0</v>
      </c>
      <c r="Y194" s="391"/>
      <c r="Z194" s="391"/>
      <c r="AA194" s="391"/>
      <c r="AB194" s="391"/>
      <c r="AC194" s="391"/>
      <c r="AD194" s="391"/>
      <c r="AE194" s="391"/>
      <c r="AF194" s="391"/>
      <c r="AG194" s="391"/>
      <c r="AH194" s="396"/>
      <c r="AI194" s="396"/>
      <c r="AJ194" s="396"/>
      <c r="AK194" s="417">
        <f t="shared" ref="AK194:AK200" si="58">SUM(Y194:AJ194)</f>
        <v>0</v>
      </c>
      <c r="AM194" s="417"/>
      <c r="AO194" s="417"/>
      <c r="AQ194" s="396">
        <f t="shared" ref="AQ194:AQ200" si="59">IFERROR(W194-AK194,0)</f>
        <v>0</v>
      </c>
      <c r="AR194" s="755">
        <f t="shared" ref="AR194:AR200" si="60">IFERROR((W194/AK194)-1,0)</f>
        <v>0</v>
      </c>
    </row>
    <row r="195" spans="1:44" hidden="1">
      <c r="B195" s="392">
        <v>12</v>
      </c>
      <c r="C195" s="392"/>
      <c r="D195" s="393">
        <v>6275001803</v>
      </c>
      <c r="E195" s="394" t="s">
        <v>730</v>
      </c>
      <c r="F195" s="394" t="s">
        <v>719</v>
      </c>
      <c r="G195" s="394" t="s">
        <v>730</v>
      </c>
      <c r="H195" s="393" t="s">
        <v>414</v>
      </c>
      <c r="I195" s="430" t="s">
        <v>729</v>
      </c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417">
        <f t="shared" si="57"/>
        <v>0</v>
      </c>
      <c r="Y195" s="391"/>
      <c r="Z195" s="391"/>
      <c r="AA195" s="391"/>
      <c r="AB195" s="391"/>
      <c r="AC195" s="391"/>
      <c r="AD195" s="391"/>
      <c r="AE195" s="391"/>
      <c r="AF195" s="391"/>
      <c r="AG195" s="391"/>
      <c r="AH195" s="396"/>
      <c r="AI195" s="396"/>
      <c r="AJ195" s="396"/>
      <c r="AK195" s="417">
        <f t="shared" si="58"/>
        <v>0</v>
      </c>
      <c r="AM195" s="417"/>
      <c r="AO195" s="417"/>
      <c r="AQ195" s="396">
        <f t="shared" si="59"/>
        <v>0</v>
      </c>
      <c r="AR195" s="755">
        <f t="shared" si="60"/>
        <v>0</v>
      </c>
    </row>
    <row r="196" spans="1:44" hidden="1">
      <c r="B196" s="392">
        <v>13</v>
      </c>
      <c r="C196" s="392"/>
      <c r="D196" s="393">
        <v>6277002804</v>
      </c>
      <c r="E196" s="394" t="s">
        <v>731</v>
      </c>
      <c r="F196" s="394" t="s">
        <v>732</v>
      </c>
      <c r="G196" s="394" t="s">
        <v>731</v>
      </c>
      <c r="H196" s="393" t="s">
        <v>359</v>
      </c>
      <c r="I196" s="430" t="s">
        <v>729</v>
      </c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417">
        <f t="shared" si="57"/>
        <v>0</v>
      </c>
      <c r="Y196" s="391"/>
      <c r="Z196" s="391"/>
      <c r="AA196" s="391"/>
      <c r="AB196" s="391"/>
      <c r="AC196" s="391"/>
      <c r="AD196" s="391"/>
      <c r="AE196" s="391"/>
      <c r="AF196" s="391"/>
      <c r="AG196" s="391"/>
      <c r="AH196" s="396"/>
      <c r="AI196" s="396"/>
      <c r="AJ196" s="396"/>
      <c r="AK196" s="417">
        <f t="shared" si="58"/>
        <v>0</v>
      </c>
      <c r="AM196" s="417"/>
      <c r="AO196" s="417"/>
      <c r="AQ196" s="396">
        <f t="shared" si="59"/>
        <v>0</v>
      </c>
      <c r="AR196" s="755">
        <f t="shared" si="60"/>
        <v>0</v>
      </c>
    </row>
    <row r="197" spans="1:44" hidden="1">
      <c r="B197" s="392">
        <v>14</v>
      </c>
      <c r="C197" s="392"/>
      <c r="D197" s="393">
        <v>6277003702</v>
      </c>
      <c r="E197" s="394" t="s">
        <v>733</v>
      </c>
      <c r="F197" s="394" t="s">
        <v>734</v>
      </c>
      <c r="G197" s="394" t="s">
        <v>733</v>
      </c>
      <c r="H197" s="393" t="s">
        <v>356</v>
      </c>
      <c r="I197" s="430" t="s">
        <v>706</v>
      </c>
      <c r="J197" s="396"/>
      <c r="K197" s="396"/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417">
        <f t="shared" si="57"/>
        <v>0</v>
      </c>
      <c r="Y197" s="391"/>
      <c r="Z197" s="391"/>
      <c r="AA197" s="391"/>
      <c r="AB197" s="391"/>
      <c r="AC197" s="391"/>
      <c r="AD197" s="391"/>
      <c r="AE197" s="391"/>
      <c r="AF197" s="391"/>
      <c r="AG197" s="391"/>
      <c r="AH197" s="396"/>
      <c r="AI197" s="396"/>
      <c r="AJ197" s="396"/>
      <c r="AK197" s="417">
        <f t="shared" si="58"/>
        <v>0</v>
      </c>
      <c r="AM197" s="417"/>
      <c r="AO197" s="417"/>
      <c r="AQ197" s="396">
        <f t="shared" si="59"/>
        <v>0</v>
      </c>
      <c r="AR197" s="755">
        <f t="shared" si="60"/>
        <v>0</v>
      </c>
    </row>
    <row r="198" spans="1:44" hidden="1">
      <c r="B198" s="392">
        <v>15</v>
      </c>
      <c r="C198" s="392"/>
      <c r="D198" s="393">
        <v>6277005001</v>
      </c>
      <c r="E198" s="394" t="s">
        <v>735</v>
      </c>
      <c r="F198" s="394" t="s">
        <v>736</v>
      </c>
      <c r="G198" s="394" t="s">
        <v>735</v>
      </c>
      <c r="H198" s="393" t="s">
        <v>356</v>
      </c>
      <c r="I198" s="430" t="s">
        <v>712</v>
      </c>
      <c r="J198" s="396"/>
      <c r="K198" s="396"/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417">
        <f t="shared" si="57"/>
        <v>0</v>
      </c>
      <c r="Y198" s="391"/>
      <c r="Z198" s="391"/>
      <c r="AA198" s="391"/>
      <c r="AB198" s="391"/>
      <c r="AC198" s="391"/>
      <c r="AD198" s="391"/>
      <c r="AE198" s="391"/>
      <c r="AF198" s="391"/>
      <c r="AG198" s="391"/>
      <c r="AH198" s="391"/>
      <c r="AI198" s="391"/>
      <c r="AJ198" s="391"/>
      <c r="AK198" s="417">
        <f t="shared" si="58"/>
        <v>0</v>
      </c>
      <c r="AM198" s="417"/>
      <c r="AO198" s="417"/>
      <c r="AQ198" s="396">
        <f t="shared" si="59"/>
        <v>0</v>
      </c>
      <c r="AR198" s="755">
        <f t="shared" si="60"/>
        <v>0</v>
      </c>
    </row>
    <row r="199" spans="1:44" hidden="1">
      <c r="B199" s="392">
        <v>16</v>
      </c>
      <c r="C199" s="392"/>
      <c r="D199" s="393">
        <v>6278007201</v>
      </c>
      <c r="E199" s="394" t="s">
        <v>737</v>
      </c>
      <c r="F199" s="394" t="s">
        <v>732</v>
      </c>
      <c r="G199" s="394" t="s">
        <v>737</v>
      </c>
      <c r="H199" s="393" t="s">
        <v>414</v>
      </c>
      <c r="I199" s="430" t="s">
        <v>729</v>
      </c>
      <c r="J199" s="396"/>
      <c r="K199" s="396"/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417">
        <f t="shared" si="57"/>
        <v>0</v>
      </c>
      <c r="Y199" s="391"/>
      <c r="Z199" s="391"/>
      <c r="AA199" s="391"/>
      <c r="AB199" s="391"/>
      <c r="AC199" s="391"/>
      <c r="AD199" s="391"/>
      <c r="AE199" s="391"/>
      <c r="AF199" s="391"/>
      <c r="AG199" s="391"/>
      <c r="AH199" s="396"/>
      <c r="AI199" s="396"/>
      <c r="AJ199" s="396"/>
      <c r="AK199" s="417">
        <f t="shared" si="58"/>
        <v>0</v>
      </c>
      <c r="AM199" s="417"/>
      <c r="AO199" s="417"/>
      <c r="AQ199" s="396">
        <f t="shared" si="59"/>
        <v>0</v>
      </c>
      <c r="AR199" s="755">
        <f t="shared" si="60"/>
        <v>0</v>
      </c>
    </row>
    <row r="200" spans="1:44" hidden="1">
      <c r="B200" s="392">
        <v>17</v>
      </c>
      <c r="C200" s="392"/>
      <c r="D200" s="393">
        <v>6273006501</v>
      </c>
      <c r="E200" s="394" t="s">
        <v>740</v>
      </c>
      <c r="F200" s="394" t="s">
        <v>741</v>
      </c>
      <c r="G200" s="394" t="s">
        <v>742</v>
      </c>
      <c r="H200" s="393" t="s">
        <v>401</v>
      </c>
      <c r="I200" s="430" t="s">
        <v>706</v>
      </c>
      <c r="J200" s="396"/>
      <c r="K200" s="396"/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417">
        <f t="shared" si="57"/>
        <v>0</v>
      </c>
      <c r="Y200" s="391"/>
      <c r="Z200" s="391"/>
      <c r="AA200" s="391"/>
      <c r="AB200" s="391"/>
      <c r="AC200" s="391"/>
      <c r="AD200" s="391"/>
      <c r="AE200" s="391"/>
      <c r="AF200" s="391"/>
      <c r="AG200" s="391"/>
      <c r="AH200" s="396"/>
      <c r="AI200" s="396"/>
      <c r="AJ200" s="396"/>
      <c r="AK200" s="417">
        <f t="shared" si="58"/>
        <v>0</v>
      </c>
      <c r="AM200" s="417"/>
      <c r="AO200" s="417"/>
      <c r="AQ200" s="396">
        <f t="shared" si="59"/>
        <v>0</v>
      </c>
      <c r="AR200" s="755">
        <f t="shared" si="60"/>
        <v>0</v>
      </c>
    </row>
    <row r="201" spans="1:44" hidden="1">
      <c r="A201" s="808"/>
      <c r="B201" s="805"/>
      <c r="C201" s="805"/>
      <c r="D201" s="402" t="s">
        <v>743</v>
      </c>
      <c r="E201" s="803" t="s">
        <v>744</v>
      </c>
      <c r="F201" s="803" t="s">
        <v>745</v>
      </c>
      <c r="G201" s="803" t="s">
        <v>744</v>
      </c>
      <c r="H201" s="402" t="s">
        <v>356</v>
      </c>
      <c r="I201" s="806" t="s">
        <v>706</v>
      </c>
      <c r="J201" s="804"/>
      <c r="K201" s="817"/>
      <c r="L201" s="817"/>
      <c r="M201" s="817"/>
      <c r="N201" s="817"/>
      <c r="O201" s="817"/>
      <c r="P201" s="817"/>
      <c r="Q201" s="817"/>
      <c r="R201" s="817"/>
      <c r="S201" s="817"/>
      <c r="T201" s="817"/>
      <c r="U201" s="817"/>
      <c r="V201" s="817"/>
      <c r="W201" s="807"/>
      <c r="X201" s="808"/>
      <c r="Y201" s="817"/>
      <c r="Z201" s="817"/>
      <c r="AA201" s="817"/>
      <c r="AB201" s="817"/>
      <c r="AC201" s="817"/>
      <c r="AD201" s="817"/>
      <c r="AE201" s="817"/>
      <c r="AF201" s="817"/>
      <c r="AG201" s="817"/>
      <c r="AH201" s="817"/>
      <c r="AI201" s="817"/>
      <c r="AJ201" s="817"/>
      <c r="AK201" s="807"/>
      <c r="AL201" s="808"/>
      <c r="AM201" s="807"/>
      <c r="AN201" s="808"/>
      <c r="AO201" s="807"/>
      <c r="AP201" s="808"/>
      <c r="AQ201" s="804"/>
      <c r="AR201" s="809"/>
    </row>
    <row r="202" spans="1:44" hidden="1">
      <c r="B202" s="392">
        <v>18</v>
      </c>
      <c r="C202" s="392"/>
      <c r="D202" s="393">
        <v>6277006501</v>
      </c>
      <c r="E202" s="394" t="s">
        <v>740</v>
      </c>
      <c r="F202" s="394" t="s">
        <v>741</v>
      </c>
      <c r="G202" s="394" t="s">
        <v>746</v>
      </c>
      <c r="H202" s="393" t="s">
        <v>401</v>
      </c>
      <c r="I202" s="430" t="s">
        <v>729</v>
      </c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417">
        <f>SUM(K202:V202)</f>
        <v>0</v>
      </c>
      <c r="Y202" s="391"/>
      <c r="Z202" s="391"/>
      <c r="AA202" s="391"/>
      <c r="AB202" s="391"/>
      <c r="AC202" s="391"/>
      <c r="AD202" s="391"/>
      <c r="AE202" s="391"/>
      <c r="AF202" s="391"/>
      <c r="AG202" s="391"/>
      <c r="AH202" s="396"/>
      <c r="AI202" s="396"/>
      <c r="AJ202" s="396"/>
      <c r="AK202" s="417">
        <f>SUM(Y202:AJ202)</f>
        <v>0</v>
      </c>
      <c r="AM202" s="417"/>
      <c r="AO202" s="417"/>
      <c r="AQ202" s="396">
        <f>IFERROR(W202-AK202,0)</f>
        <v>0</v>
      </c>
      <c r="AR202" s="755">
        <f>IFERROR((W202/AK202)-1,0)</f>
        <v>0</v>
      </c>
    </row>
    <row r="203" spans="1:44" hidden="1">
      <c r="B203" s="392">
        <v>19</v>
      </c>
      <c r="C203" s="392"/>
      <c r="D203" s="393">
        <v>6273002001</v>
      </c>
      <c r="E203" s="394" t="s">
        <v>748</v>
      </c>
      <c r="F203" s="394" t="s">
        <v>741</v>
      </c>
      <c r="G203" s="394" t="s">
        <v>749</v>
      </c>
      <c r="H203" s="393" t="s">
        <v>379</v>
      </c>
      <c r="I203" s="430" t="s">
        <v>706</v>
      </c>
      <c r="J203" s="396"/>
      <c r="K203" s="396"/>
      <c r="L203" s="396"/>
      <c r="M203" s="396"/>
      <c r="N203" s="396"/>
      <c r="O203" s="396"/>
      <c r="P203" s="396"/>
      <c r="Q203" s="396"/>
      <c r="R203" s="396"/>
      <c r="S203" s="396"/>
      <c r="T203" s="396"/>
      <c r="U203" s="396"/>
      <c r="V203" s="396"/>
      <c r="W203" s="417">
        <f>SUM(K203:V203)</f>
        <v>0</v>
      </c>
      <c r="Y203" s="391"/>
      <c r="Z203" s="391"/>
      <c r="AA203" s="391"/>
      <c r="AB203" s="391"/>
      <c r="AC203" s="391"/>
      <c r="AD203" s="391"/>
      <c r="AE203" s="391"/>
      <c r="AF203" s="391"/>
      <c r="AG203" s="391"/>
      <c r="AH203" s="391"/>
      <c r="AI203" s="391"/>
      <c r="AJ203" s="391"/>
      <c r="AK203" s="417">
        <f>SUM(Y203:AJ203)</f>
        <v>0</v>
      </c>
      <c r="AM203" s="417"/>
      <c r="AO203" s="417"/>
      <c r="AQ203" s="396">
        <f>IFERROR(W203-AK203,0)</f>
        <v>0</v>
      </c>
      <c r="AR203" s="755">
        <f>IFERROR((W203/AK203)-1,0)</f>
        <v>0</v>
      </c>
    </row>
    <row r="204" spans="1:44" hidden="1">
      <c r="B204" s="392">
        <v>20</v>
      </c>
      <c r="C204" s="392"/>
      <c r="D204" s="393">
        <v>6277002204</v>
      </c>
      <c r="E204" s="394" t="s">
        <v>750</v>
      </c>
      <c r="F204" s="394" t="s">
        <v>741</v>
      </c>
      <c r="G204" s="394" t="s">
        <v>751</v>
      </c>
      <c r="H204" s="393" t="s">
        <v>454</v>
      </c>
      <c r="I204" s="430" t="s">
        <v>706</v>
      </c>
      <c r="J204" s="396"/>
      <c r="K204" s="396"/>
      <c r="L204" s="396"/>
      <c r="M204" s="396"/>
      <c r="N204" s="396"/>
      <c r="O204" s="396"/>
      <c r="P204" s="396"/>
      <c r="Q204" s="396"/>
      <c r="R204" s="396"/>
      <c r="S204" s="396"/>
      <c r="T204" s="396"/>
      <c r="U204" s="396"/>
      <c r="V204" s="396"/>
      <c r="W204" s="417">
        <f>SUM(K204:V204)</f>
        <v>0</v>
      </c>
      <c r="Y204" s="391"/>
      <c r="Z204" s="391"/>
      <c r="AA204" s="391"/>
      <c r="AB204" s="391"/>
      <c r="AC204" s="391"/>
      <c r="AD204" s="391"/>
      <c r="AE204" s="391"/>
      <c r="AF204" s="391"/>
      <c r="AG204" s="391"/>
      <c r="AH204" s="396"/>
      <c r="AI204" s="396"/>
      <c r="AJ204" s="396"/>
      <c r="AK204" s="417">
        <f>SUM(Y204:AJ204)</f>
        <v>0</v>
      </c>
      <c r="AM204" s="417"/>
      <c r="AO204" s="417"/>
      <c r="AQ204" s="396">
        <f>IFERROR(W204-AK204,0)</f>
        <v>0</v>
      </c>
      <c r="AR204" s="755">
        <f>IFERROR((W204/AK204)-1,0)</f>
        <v>0</v>
      </c>
    </row>
    <row r="205" spans="1:44" hidden="1">
      <c r="B205" s="392">
        <v>21</v>
      </c>
      <c r="C205" s="392"/>
      <c r="D205" s="402">
        <v>6277002301</v>
      </c>
      <c r="E205" s="394" t="s">
        <v>752</v>
      </c>
      <c r="F205" s="394" t="s">
        <v>753</v>
      </c>
      <c r="G205" s="394" t="s">
        <v>752</v>
      </c>
      <c r="H205" s="393" t="s">
        <v>369</v>
      </c>
      <c r="I205" s="430" t="s">
        <v>706</v>
      </c>
      <c r="J205" s="396"/>
      <c r="K205" s="396"/>
      <c r="L205" s="396"/>
      <c r="M205" s="396"/>
      <c r="N205" s="396"/>
      <c r="O205" s="396"/>
      <c r="P205" s="396"/>
      <c r="Q205" s="396"/>
      <c r="R205" s="396"/>
      <c r="S205" s="396"/>
      <c r="T205" s="396"/>
      <c r="U205" s="396"/>
      <c r="V205" s="396"/>
      <c r="W205" s="417">
        <f>SUM(K205:V205)</f>
        <v>0</v>
      </c>
      <c r="Y205" s="391"/>
      <c r="Z205" s="391"/>
      <c r="AA205" s="391"/>
      <c r="AB205" s="391"/>
      <c r="AC205" s="391"/>
      <c r="AD205" s="391"/>
      <c r="AE205" s="391"/>
      <c r="AF205" s="391"/>
      <c r="AG205" s="391"/>
      <c r="AH205" s="396"/>
      <c r="AI205" s="396"/>
      <c r="AJ205" s="396"/>
      <c r="AK205" s="417">
        <f>SUM(Y205:AJ205)</f>
        <v>0</v>
      </c>
      <c r="AM205" s="417"/>
      <c r="AO205" s="417"/>
      <c r="AQ205" s="396">
        <f>IFERROR(W205-AK205,0)</f>
        <v>0</v>
      </c>
      <c r="AR205" s="755">
        <f>IFERROR((W205/AK205)-1,0)</f>
        <v>0</v>
      </c>
    </row>
    <row r="206" spans="1:44" hidden="1">
      <c r="B206" s="392">
        <v>22</v>
      </c>
      <c r="C206" s="392"/>
      <c r="D206" s="393">
        <v>6273001908</v>
      </c>
      <c r="E206" s="394" t="s">
        <v>754</v>
      </c>
      <c r="F206" s="394" t="s">
        <v>728</v>
      </c>
      <c r="G206" s="394" t="s">
        <v>754</v>
      </c>
      <c r="H206" s="393" t="s">
        <v>369</v>
      </c>
      <c r="I206" s="430" t="s">
        <v>706</v>
      </c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96"/>
      <c r="V206" s="396"/>
      <c r="W206" s="417">
        <f>SUM(K206:V206)</f>
        <v>0</v>
      </c>
      <c r="Y206" s="391"/>
      <c r="Z206" s="391"/>
      <c r="AA206" s="391"/>
      <c r="AB206" s="391"/>
      <c r="AC206" s="391"/>
      <c r="AD206" s="391"/>
      <c r="AE206" s="391"/>
      <c r="AF206" s="391"/>
      <c r="AG206" s="391"/>
      <c r="AH206" s="396"/>
      <c r="AI206" s="396"/>
      <c r="AJ206" s="396"/>
      <c r="AK206" s="417">
        <f>SUM(Y206:AJ206)</f>
        <v>0</v>
      </c>
      <c r="AM206" s="417"/>
      <c r="AO206" s="417"/>
      <c r="AQ206" s="396">
        <f>IFERROR(W206-AK206,0)</f>
        <v>0</v>
      </c>
      <c r="AR206" s="755">
        <f>IFERROR((W206/AK206)-1,0)</f>
        <v>0</v>
      </c>
    </row>
    <row r="207" spans="1:44" hidden="1">
      <c r="B207" s="392">
        <v>23</v>
      </c>
      <c r="C207" s="392"/>
      <c r="D207" s="811">
        <v>6277003803</v>
      </c>
      <c r="E207" s="812" t="s">
        <v>757</v>
      </c>
      <c r="F207" s="813" t="s">
        <v>758</v>
      </c>
      <c r="G207" s="813" t="s">
        <v>757</v>
      </c>
      <c r="H207" s="814"/>
      <c r="I207" s="430"/>
      <c r="J207" s="396"/>
      <c r="K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6"/>
      <c r="W207" s="417"/>
      <c r="Y207" s="810"/>
      <c r="Z207" s="810"/>
      <c r="AA207" s="810"/>
      <c r="AB207" s="810"/>
      <c r="AC207" s="810"/>
      <c r="AD207" s="810"/>
      <c r="AE207" s="810"/>
      <c r="AF207" s="810"/>
      <c r="AG207" s="810"/>
      <c r="AH207" s="396"/>
      <c r="AI207" s="396"/>
      <c r="AJ207" s="396"/>
      <c r="AK207" s="417"/>
      <c r="AM207" s="417"/>
      <c r="AO207" s="417"/>
      <c r="AQ207" s="396"/>
      <c r="AR207" s="755"/>
    </row>
    <row r="208" spans="1:44" hidden="1">
      <c r="B208" s="392">
        <v>24</v>
      </c>
      <c r="C208" s="392"/>
      <c r="D208" s="393"/>
      <c r="E208" s="394" t="s">
        <v>759</v>
      </c>
      <c r="F208" s="394" t="s">
        <v>760</v>
      </c>
      <c r="G208" s="394" t="s">
        <v>759</v>
      </c>
      <c r="H208" s="393" t="s">
        <v>369</v>
      </c>
      <c r="I208" s="430" t="s">
        <v>761</v>
      </c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417">
        <f>SUM(K208:V208)</f>
        <v>0</v>
      </c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417">
        <f>SUM(Y208:AJ208)</f>
        <v>0</v>
      </c>
      <c r="AM208" s="417"/>
      <c r="AO208" s="417"/>
      <c r="AQ208" s="396">
        <f>IFERROR(W208-AK208,0)</f>
        <v>0</v>
      </c>
      <c r="AR208" s="755">
        <f>IFERROR((W208/AK208)-1,0)</f>
        <v>0</v>
      </c>
    </row>
    <row r="209" spans="2:44" hidden="1">
      <c r="B209" s="397"/>
      <c r="C209" s="397"/>
      <c r="D209" s="398"/>
      <c r="E209" s="399"/>
      <c r="F209" s="399"/>
      <c r="G209" s="399"/>
      <c r="H209" s="398"/>
      <c r="I209" s="431"/>
      <c r="J209" s="401"/>
      <c r="K209" s="401"/>
      <c r="L209" s="401"/>
      <c r="M209" s="401"/>
      <c r="N209" s="401"/>
      <c r="O209" s="401"/>
      <c r="P209" s="401"/>
      <c r="Q209" s="401"/>
      <c r="R209" s="401"/>
      <c r="S209" s="401"/>
      <c r="T209" s="401"/>
      <c r="U209" s="401"/>
      <c r="V209" s="401"/>
      <c r="W209" s="418"/>
      <c r="Y209" s="401"/>
      <c r="Z209" s="401"/>
      <c r="AA209" s="401"/>
      <c r="AB209" s="401"/>
      <c r="AC209" s="401"/>
      <c r="AD209" s="401"/>
      <c r="AE209" s="401"/>
      <c r="AF209" s="401"/>
      <c r="AG209" s="401"/>
      <c r="AH209" s="401"/>
      <c r="AI209" s="401"/>
      <c r="AJ209" s="401"/>
      <c r="AK209" s="418"/>
      <c r="AM209" s="418"/>
      <c r="AO209" s="418"/>
      <c r="AQ209" s="396">
        <f>IFERROR(W209-AK209,0)</f>
        <v>0</v>
      </c>
      <c r="AR209" s="755">
        <f>IFERROR((W209/AK209)-1,0)</f>
        <v>0</v>
      </c>
    </row>
    <row r="210" spans="2:44" s="12" customFormat="1" hidden="1">
      <c r="B210" s="193" t="s">
        <v>762</v>
      </c>
      <c r="C210" s="193"/>
      <c r="D210" s="192"/>
      <c r="E210" s="476" t="s">
        <v>763</v>
      </c>
      <c r="F210" s="479"/>
      <c r="G210" s="480"/>
      <c r="H210" s="480"/>
      <c r="I210" s="481"/>
      <c r="J210" s="385">
        <f>J182+J161</f>
        <v>0</v>
      </c>
      <c r="K210" s="385">
        <f t="shared" ref="K210:W210" si="61">K182+K161</f>
        <v>0</v>
      </c>
      <c r="L210" s="385">
        <f t="shared" si="61"/>
        <v>0</v>
      </c>
      <c r="M210" s="385">
        <f t="shared" si="61"/>
        <v>0</v>
      </c>
      <c r="N210" s="385">
        <f t="shared" si="61"/>
        <v>0</v>
      </c>
      <c r="O210" s="385">
        <f t="shared" si="61"/>
        <v>0</v>
      </c>
      <c r="P210" s="385">
        <f t="shared" si="61"/>
        <v>0</v>
      </c>
      <c r="Q210" s="385">
        <f t="shared" si="61"/>
        <v>0</v>
      </c>
      <c r="R210" s="385">
        <f t="shared" si="61"/>
        <v>0</v>
      </c>
      <c r="S210" s="385">
        <f t="shared" si="61"/>
        <v>0</v>
      </c>
      <c r="T210" s="385">
        <f t="shared" si="61"/>
        <v>0</v>
      </c>
      <c r="U210" s="385">
        <f t="shared" si="61"/>
        <v>0</v>
      </c>
      <c r="V210" s="385">
        <f t="shared" si="61"/>
        <v>0</v>
      </c>
      <c r="W210" s="385">
        <f t="shared" si="61"/>
        <v>0</v>
      </c>
      <c r="Y210" s="385">
        <f t="shared" ref="Y210:AK210" si="62">Y182+Y161</f>
        <v>0</v>
      </c>
      <c r="Z210" s="385">
        <f t="shared" si="62"/>
        <v>0</v>
      </c>
      <c r="AA210" s="385">
        <f t="shared" si="62"/>
        <v>0</v>
      </c>
      <c r="AB210" s="385">
        <f t="shared" si="62"/>
        <v>0</v>
      </c>
      <c r="AC210" s="385">
        <f t="shared" si="62"/>
        <v>0</v>
      </c>
      <c r="AD210" s="385">
        <f t="shared" si="62"/>
        <v>0</v>
      </c>
      <c r="AE210" s="385">
        <f t="shared" si="62"/>
        <v>0</v>
      </c>
      <c r="AF210" s="385">
        <f t="shared" si="62"/>
        <v>0</v>
      </c>
      <c r="AG210" s="385">
        <f t="shared" si="62"/>
        <v>0</v>
      </c>
      <c r="AH210" s="385">
        <f t="shared" si="62"/>
        <v>0</v>
      </c>
      <c r="AI210" s="385">
        <f t="shared" si="62"/>
        <v>0</v>
      </c>
      <c r="AJ210" s="385">
        <f t="shared" si="62"/>
        <v>0</v>
      </c>
      <c r="AK210" s="385">
        <f t="shared" si="62"/>
        <v>0</v>
      </c>
      <c r="AM210" s="385">
        <f>AM182+AM161</f>
        <v>0</v>
      </c>
      <c r="AO210" s="385">
        <f>AO182+AO161</f>
        <v>0</v>
      </c>
      <c r="AQ210" s="385">
        <f>IFERROR(W210-AK210,0)</f>
        <v>0</v>
      </c>
      <c r="AR210" s="756">
        <f>IFERROR((W210/AK210)-1,0)</f>
        <v>0</v>
      </c>
    </row>
  </sheetData>
  <autoFilter ref="A4:AR25"/>
  <pageMargins left="0.7" right="0.7" top="0.75" bottom="0.75" header="0.3" footer="0.3"/>
  <pageSetup paperSize="9" orientation="portrait" r:id="rId1"/>
  <ignoredErrors>
    <ignoredError sqref="W19 AK49" formula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tabColor theme="9"/>
  </sheetPr>
  <dimension ref="B1:AS77"/>
  <sheetViews>
    <sheetView showGridLines="0" zoomScale="85" zoomScaleNormal="85" workbookViewId="0">
      <pane ySplit="4" topLeftCell="A44" activePane="bottomLeft" state="frozen"/>
      <selection activeCell="W136" activeCellId="1" sqref="J139 W136"/>
      <selection pane="bottomLeft" activeCell="AE62" sqref="AE62"/>
    </sheetView>
  </sheetViews>
  <sheetFormatPr defaultColWidth="8.7109375" defaultRowHeight="15" outlineLevelCol="1"/>
  <cols>
    <col min="1" max="1" width="1.85546875" style="6" customWidth="1"/>
    <col min="2" max="2" width="6" style="6" customWidth="1"/>
    <col min="3" max="3" width="8.5703125" style="6" hidden="1" customWidth="1" outlineLevel="1"/>
    <col min="4" max="4" width="14.85546875" style="833" hidden="1" customWidth="1" outlineLevel="1"/>
    <col min="5" max="5" width="35.42578125" style="6" bestFit="1" customWidth="1" collapsed="1"/>
    <col min="6" max="6" width="35.42578125" style="6" hidden="1" customWidth="1" outlineLevel="1"/>
    <col min="7" max="7" width="43.7109375" style="6" hidden="1" customWidth="1" outlineLevel="1"/>
    <col min="8" max="8" width="27.7109375" style="6" hidden="1" customWidth="1" outlineLevel="1"/>
    <col min="9" max="9" width="11.5703125" style="424" hidden="1" customWidth="1" outlineLevel="1"/>
    <col min="10" max="10" width="8.7109375" style="6" hidden="1" customWidth="1" outlineLevel="1"/>
    <col min="11" max="11" width="7.7109375" style="6" customWidth="1" collapsed="1"/>
    <col min="12" max="22" width="7.7109375" style="6" customWidth="1" outlineLevel="1"/>
    <col min="23" max="23" width="10.140625" style="5" customWidth="1" outlineLevel="1"/>
    <col min="24" max="24" width="1.7109375" customWidth="1"/>
    <col min="25" max="28" width="7.7109375" style="6" customWidth="1" outlineLevel="1"/>
    <col min="29" max="29" width="9.140625" style="6" customWidth="1" outlineLevel="1"/>
    <col min="30" max="30" width="9.7109375" style="6" customWidth="1" outlineLevel="1"/>
    <col min="31" max="31" width="7.7109375" style="6" customWidth="1" outlineLevel="1"/>
    <col min="32" max="32" width="10" style="6" customWidth="1" outlineLevel="1"/>
    <col min="33" max="33" width="7.7109375" style="6" customWidth="1" outlineLevel="1"/>
    <col min="34" max="34" width="11.7109375" style="6" customWidth="1" outlineLevel="1"/>
    <col min="35" max="36" width="12.7109375" style="6" customWidth="1" outlineLevel="1"/>
    <col min="37" max="37" width="10.140625" style="5" customWidth="1"/>
    <col min="38" max="38" width="1.42578125" style="6" customWidth="1"/>
    <col min="39" max="39" width="10.140625" style="5" hidden="1" customWidth="1" outlineLevel="1"/>
    <col min="40" max="40" width="1.7109375" style="6" hidden="1" customWidth="1" outlineLevel="1"/>
    <col min="41" max="41" width="10.140625" style="5" hidden="1" customWidth="1" outlineLevel="1"/>
    <col min="42" max="42" width="1.28515625" style="6" hidden="1" customWidth="1" outlineLevel="1"/>
    <col min="43" max="43" width="10.140625" style="5" customWidth="1" collapsed="1"/>
    <col min="44" max="44" width="10.140625" style="5" customWidth="1"/>
    <col min="45" max="45" width="8.7109375" style="1271"/>
    <col min="46" max="16384" width="8.7109375" style="6"/>
  </cols>
  <sheetData>
    <row r="1" spans="2:45" ht="15.75">
      <c r="B1" s="100"/>
      <c r="C1" s="100"/>
      <c r="D1" s="826"/>
      <c r="E1" s="100"/>
      <c r="F1" s="100"/>
    </row>
    <row r="3" spans="2:45">
      <c r="B3" s="68" t="s">
        <v>979</v>
      </c>
      <c r="C3" s="68"/>
      <c r="D3" s="827"/>
      <c r="E3" s="68"/>
      <c r="F3" s="68"/>
      <c r="W3" s="96" t="s">
        <v>145</v>
      </c>
      <c r="AK3" s="96"/>
      <c r="AM3" s="96"/>
      <c r="AO3" s="96"/>
      <c r="AQ3" s="96"/>
      <c r="AR3" s="96"/>
    </row>
    <row r="4" spans="2:45" s="11" customFormat="1" ht="38.25">
      <c r="B4" s="182" t="s">
        <v>36</v>
      </c>
      <c r="C4" s="182" t="s">
        <v>700</v>
      </c>
      <c r="D4" s="828" t="s">
        <v>482</v>
      </c>
      <c r="E4" s="184" t="s">
        <v>483</v>
      </c>
      <c r="F4" s="199" t="s">
        <v>484</v>
      </c>
      <c r="G4" s="182" t="s">
        <v>701</v>
      </c>
      <c r="H4" s="182" t="s">
        <v>354</v>
      </c>
      <c r="I4" s="425" t="s">
        <v>702</v>
      </c>
      <c r="J4" s="124" t="s">
        <v>703</v>
      </c>
      <c r="K4" s="124" t="s">
        <v>149</v>
      </c>
      <c r="L4" s="124" t="s">
        <v>150</v>
      </c>
      <c r="M4" s="124" t="s">
        <v>151</v>
      </c>
      <c r="N4" s="124" t="s">
        <v>152</v>
      </c>
      <c r="O4" s="124" t="s">
        <v>153</v>
      </c>
      <c r="P4" s="124" t="s">
        <v>154</v>
      </c>
      <c r="Q4" s="124" t="s">
        <v>155</v>
      </c>
      <c r="R4" s="124" t="s">
        <v>156</v>
      </c>
      <c r="S4" s="124" t="s">
        <v>157</v>
      </c>
      <c r="T4" s="124" t="s">
        <v>158</v>
      </c>
      <c r="U4" s="124" t="s">
        <v>159</v>
      </c>
      <c r="V4" s="124" t="s">
        <v>160</v>
      </c>
      <c r="W4" s="124" t="s">
        <v>2150</v>
      </c>
      <c r="Y4" s="749" t="s">
        <v>149</v>
      </c>
      <c r="Z4" s="749" t="s">
        <v>150</v>
      </c>
      <c r="AA4" s="749" t="s">
        <v>151</v>
      </c>
      <c r="AB4" s="749" t="s">
        <v>152</v>
      </c>
      <c r="AC4" s="749" t="s">
        <v>153</v>
      </c>
      <c r="AD4" s="749" t="s">
        <v>154</v>
      </c>
      <c r="AE4" s="749" t="s">
        <v>155</v>
      </c>
      <c r="AF4" s="749" t="s">
        <v>156</v>
      </c>
      <c r="AG4" s="749" t="s">
        <v>157</v>
      </c>
      <c r="AH4" s="749" t="s">
        <v>158</v>
      </c>
      <c r="AI4" s="749" t="s">
        <v>159</v>
      </c>
      <c r="AJ4" s="749" t="s">
        <v>160</v>
      </c>
      <c r="AK4" s="749" t="s">
        <v>148</v>
      </c>
      <c r="AM4" s="749" t="s">
        <v>526</v>
      </c>
      <c r="AO4" s="749" t="s">
        <v>527</v>
      </c>
      <c r="AQ4" s="757" t="s">
        <v>528</v>
      </c>
      <c r="AR4" s="758" t="s">
        <v>529</v>
      </c>
      <c r="AS4" s="1272"/>
    </row>
    <row r="5" spans="2:45">
      <c r="B5" s="407">
        <v>1</v>
      </c>
      <c r="C5" s="407"/>
      <c r="D5" s="829">
        <v>6421002604</v>
      </c>
      <c r="E5" s="389" t="s">
        <v>488</v>
      </c>
      <c r="F5" s="389" t="s">
        <v>489</v>
      </c>
      <c r="G5" s="389" t="s">
        <v>488</v>
      </c>
      <c r="H5" s="389" t="s">
        <v>359</v>
      </c>
      <c r="I5" s="390" t="s">
        <v>704</v>
      </c>
      <c r="J5" s="408"/>
      <c r="K5" s="408">
        <f>SUMIFS(LUONG!F:F,LUONG!$C:$C,CPQL!$D5)</f>
        <v>212078000</v>
      </c>
      <c r="L5" s="408">
        <f>SUMIFS(LUONG!G:G,LUONG!$C:$C,CPQL!$D5)</f>
        <v>215825616</v>
      </c>
      <c r="M5" s="408">
        <f>SUMIFS(LUONG!H:H,LUONG!$C:$C,CPQL!$D5)</f>
        <v>197862768</v>
      </c>
      <c r="N5" s="408">
        <f>SUMIFS(LUONG!I:I,LUONG!$C:$C,CPQL!$D5)</f>
        <v>218625616</v>
      </c>
      <c r="O5" s="408">
        <f>SUMIFS(LUONG!J:J,LUONG!$C:$C,CPQL!$D5)</f>
        <v>204970384</v>
      </c>
      <c r="P5" s="408">
        <f>SUMIFS(LUONG!K:K,LUONG!$C:$C,CPQL!$D5)</f>
        <v>218905616</v>
      </c>
      <c r="Q5" s="408">
        <f>SUMIFS(LUONG!L:L,LUONG!$C:$C,CPQL!$D5)</f>
        <v>212358000</v>
      </c>
      <c r="R5" s="408">
        <f>SUMIFS(LUONG!M:M,LUONG!$C:$C,CPQL!$D5)</f>
        <v>212358000</v>
      </c>
      <c r="S5" s="408">
        <f>SUMIFS(LUONG!N:N,LUONG!$C:$C,CPQL!$D5)</f>
        <v>218345616</v>
      </c>
      <c r="T5" s="408">
        <f>SUMIFS(LUONG!O:O,LUONG!$C:$C,CPQL!$D5)</f>
        <v>205250384</v>
      </c>
      <c r="U5" s="408">
        <f>SUMIFS(LUONG!P:P,LUONG!$C:$C,CPQL!$D5)</f>
        <v>219185616</v>
      </c>
      <c r="V5" s="408">
        <f>SUMIFS(LUONG!Q:Q,LUONG!$C:$C,CPQL!$D5)</f>
        <v>212078000</v>
      </c>
      <c r="W5" s="1376">
        <f>SUM(K5:V5)</f>
        <v>2547843616</v>
      </c>
      <c r="Y5" s="1396">
        <v>164782468</v>
      </c>
      <c r="Z5" s="1396">
        <v>149883801</v>
      </c>
      <c r="AA5" s="1396">
        <v>133581875</v>
      </c>
      <c r="AB5" s="1396">
        <v>141037837</v>
      </c>
      <c r="AC5" s="1396">
        <v>123370953</v>
      </c>
      <c r="AD5" s="1396">
        <v>119478530</v>
      </c>
      <c r="AE5" s="1396">
        <v>114583953</v>
      </c>
      <c r="AF5" s="1396">
        <v>114621145</v>
      </c>
      <c r="AG5" s="1396">
        <v>118333491</v>
      </c>
      <c r="AH5" s="1401">
        <v>121514859</v>
      </c>
      <c r="AI5" s="1401">
        <v>151715799</v>
      </c>
      <c r="AJ5" s="1401">
        <v>150573990</v>
      </c>
      <c r="AK5" s="409">
        <f>SUM(Y5:AJ5)</f>
        <v>1603478701</v>
      </c>
      <c r="AM5" s="409">
        <v>1203453453</v>
      </c>
      <c r="AO5" s="409">
        <v>1805938745</v>
      </c>
      <c r="AQ5" s="391">
        <f>IFERROR(W5-AK5,0)</f>
        <v>944364915</v>
      </c>
      <c r="AR5" s="751">
        <f>IFERROR((W5/AK5)-1,0)</f>
        <v>0.58894758902070388</v>
      </c>
      <c r="AS5" s="1273">
        <f>W5+AK5</f>
        <v>4151322317</v>
      </c>
    </row>
    <row r="6" spans="2:45">
      <c r="B6" s="410">
        <v>2</v>
      </c>
      <c r="C6" s="410"/>
      <c r="D6" s="830">
        <v>6421002605</v>
      </c>
      <c r="E6" s="393" t="s">
        <v>490</v>
      </c>
      <c r="F6" s="394" t="s">
        <v>491</v>
      </c>
      <c r="G6" s="393" t="s">
        <v>490</v>
      </c>
      <c r="H6" s="394" t="s">
        <v>359</v>
      </c>
      <c r="I6" s="395" t="s">
        <v>704</v>
      </c>
      <c r="J6" s="408"/>
      <c r="K6" s="411">
        <f>SUMIFS(LUONG!F:F,LUONG!$C:$C,CPQL!$D6)</f>
        <v>16213176</v>
      </c>
      <c r="L6" s="411">
        <f>SUMIFS(LUONG!G:G,LUONG!$C:$C,CPQL!$D6)</f>
        <v>16213176</v>
      </c>
      <c r="M6" s="411">
        <f>SUMIFS(LUONG!H:H,LUONG!$C:$C,CPQL!$D6)</f>
        <v>16213176</v>
      </c>
      <c r="N6" s="411">
        <f>SUMIFS(LUONG!I:I,LUONG!$C:$C,CPQL!$D6)</f>
        <v>16213176</v>
      </c>
      <c r="O6" s="411">
        <f>SUMIFS(LUONG!J:J,LUONG!$C:$C,CPQL!$D6)</f>
        <v>16213176</v>
      </c>
      <c r="P6" s="411">
        <f>SUMIFS(LUONG!K:K,LUONG!$C:$C,CPQL!$D6)</f>
        <v>16213176</v>
      </c>
      <c r="Q6" s="411">
        <f>SUMIFS(LUONG!L:L,LUONG!$C:$C,CPQL!$D6)</f>
        <v>16213176</v>
      </c>
      <c r="R6" s="411">
        <f>SUMIFS(LUONG!M:M,LUONG!$C:$C,CPQL!$D6)</f>
        <v>16213176</v>
      </c>
      <c r="S6" s="411">
        <f>SUMIFS(LUONG!N:N,LUONG!$C:$C,CPQL!$D6)</f>
        <v>16213176</v>
      </c>
      <c r="T6" s="411">
        <f>SUMIFS(LUONG!O:O,LUONG!$C:$C,CPQL!$D6)</f>
        <v>16213176</v>
      </c>
      <c r="U6" s="411">
        <f>SUMIFS(LUONG!P:P,LUONG!$C:$C,CPQL!$D6)</f>
        <v>16213176</v>
      </c>
      <c r="V6" s="411">
        <f>SUMIFS(LUONG!Q:Q,LUONG!$C:$C,CPQL!$D6)</f>
        <v>16213176</v>
      </c>
      <c r="W6" s="1377">
        <f t="shared" ref="W6:W63" si="0">SUM(K6:V6)</f>
        <v>194558112</v>
      </c>
      <c r="Y6" s="1396">
        <v>6146917</v>
      </c>
      <c r="Z6" s="1396">
        <v>5638917</v>
      </c>
      <c r="AA6" s="1396">
        <v>5638917</v>
      </c>
      <c r="AB6" s="1396">
        <v>5638917</v>
      </c>
      <c r="AC6" s="1396">
        <v>31763917</v>
      </c>
      <c r="AD6" s="1396">
        <v>10863917</v>
      </c>
      <c r="AE6" s="1396">
        <v>10863917</v>
      </c>
      <c r="AF6" s="1396">
        <v>10863917</v>
      </c>
      <c r="AG6" s="1396">
        <v>10863917</v>
      </c>
      <c r="AH6" s="1401">
        <v>10863916</v>
      </c>
      <c r="AI6" s="1401">
        <v>12530582</v>
      </c>
      <c r="AJ6" s="1401">
        <v>28689249</v>
      </c>
      <c r="AK6" s="422">
        <f t="shared" ref="AK6:AK60" si="1">SUM(Y6:AJ6)</f>
        <v>150367000</v>
      </c>
      <c r="AM6" s="422">
        <v>121230500</v>
      </c>
      <c r="AO6" s="422">
        <v>150300000</v>
      </c>
      <c r="AQ6" s="411">
        <f t="shared" ref="AQ6:AQ64" si="2">IFERROR(W6-AK6,0)</f>
        <v>44191112</v>
      </c>
      <c r="AR6" s="777">
        <f t="shared" ref="AR6:AR64" si="3">IFERROR((W6/AK6)-1,0)</f>
        <v>0.29388836646338623</v>
      </c>
      <c r="AS6" s="1273">
        <f t="shared" ref="AS6:AS64" si="4">W6+AK6</f>
        <v>344925112</v>
      </c>
    </row>
    <row r="7" spans="2:45">
      <c r="B7" s="410">
        <v>3</v>
      </c>
      <c r="C7" s="410"/>
      <c r="D7" s="830">
        <v>6421002802</v>
      </c>
      <c r="E7" s="394" t="s">
        <v>492</v>
      </c>
      <c r="F7" s="394" t="s">
        <v>493</v>
      </c>
      <c r="G7" s="394" t="s">
        <v>492</v>
      </c>
      <c r="H7" s="394" t="s">
        <v>359</v>
      </c>
      <c r="I7" s="395" t="s">
        <v>704</v>
      </c>
      <c r="J7" s="408"/>
      <c r="K7" s="411">
        <f>SUMIFS(LUONG!F:F,LUONG!$C:$C,CPQL!$D7)</f>
        <v>9425000</v>
      </c>
      <c r="L7" s="411">
        <f>SUMIFS(LUONG!G:G,LUONG!$C:$C,CPQL!$D7)</f>
        <v>7025000</v>
      </c>
      <c r="M7" s="411">
        <f>SUMIFS(LUONG!H:H,LUONG!$C:$C,CPQL!$D7)</f>
        <v>7025000</v>
      </c>
      <c r="N7" s="411">
        <f>SUMIFS(LUONG!I:I,LUONG!$C:$C,CPQL!$D7)</f>
        <v>7025000</v>
      </c>
      <c r="O7" s="411">
        <f>SUMIFS(LUONG!J:J,LUONG!$C:$C,CPQL!$D7)</f>
        <v>11825000</v>
      </c>
      <c r="P7" s="411">
        <f>SUMIFS(LUONG!K:K,LUONG!$C:$C,CPQL!$D7)</f>
        <v>7025000</v>
      </c>
      <c r="Q7" s="411">
        <f>SUMIFS(LUONG!L:L,LUONG!$C:$C,CPQL!$D7)</f>
        <v>7025000</v>
      </c>
      <c r="R7" s="411">
        <f>SUMIFS(LUONG!M:M,LUONG!$C:$C,CPQL!$D7)</f>
        <v>7025000</v>
      </c>
      <c r="S7" s="411">
        <f>SUMIFS(LUONG!N:N,LUONG!$C:$C,CPQL!$D7)</f>
        <v>9425000</v>
      </c>
      <c r="T7" s="411">
        <f>SUMIFS(LUONG!O:O,LUONG!$C:$C,CPQL!$D7)</f>
        <v>7025000</v>
      </c>
      <c r="U7" s="411">
        <f>SUMIFS(LUONG!P:P,LUONG!$C:$C,CPQL!$D7)</f>
        <v>7025000</v>
      </c>
      <c r="V7" s="411">
        <f>SUMIFS(LUONG!Q:Q,LUONG!$C:$C,CPQL!$D7)</f>
        <v>7025000</v>
      </c>
      <c r="W7" s="422">
        <f t="shared" si="0"/>
        <v>93900000</v>
      </c>
      <c r="Y7" s="1396">
        <v>0</v>
      </c>
      <c r="Z7" s="1396">
        <v>0</v>
      </c>
      <c r="AA7" s="1396">
        <v>0</v>
      </c>
      <c r="AB7" s="1396">
        <v>0</v>
      </c>
      <c r="AC7" s="1396">
        <v>0</v>
      </c>
      <c r="AD7" s="1396">
        <v>0</v>
      </c>
      <c r="AE7" s="1396">
        <v>0</v>
      </c>
      <c r="AF7" s="1396">
        <v>0</v>
      </c>
      <c r="AG7" s="1396">
        <v>0</v>
      </c>
      <c r="AH7" s="1397"/>
      <c r="AI7" s="1397"/>
      <c r="AJ7" s="1397"/>
      <c r="AK7" s="422">
        <f t="shared" si="1"/>
        <v>0</v>
      </c>
      <c r="AM7" s="422">
        <v>0</v>
      </c>
      <c r="AO7" s="422">
        <v>0</v>
      </c>
      <c r="AQ7" s="411">
        <f t="shared" si="2"/>
        <v>93900000</v>
      </c>
      <c r="AR7" s="777">
        <f t="shared" si="3"/>
        <v>0</v>
      </c>
      <c r="AS7" s="1273">
        <f t="shared" si="4"/>
        <v>93900000</v>
      </c>
    </row>
    <row r="8" spans="2:45">
      <c r="B8" s="410">
        <v>4</v>
      </c>
      <c r="C8" s="410"/>
      <c r="D8" s="830">
        <v>6421002806</v>
      </c>
      <c r="E8" s="393" t="s">
        <v>494</v>
      </c>
      <c r="F8" s="394" t="s">
        <v>491</v>
      </c>
      <c r="G8" s="393" t="s">
        <v>501</v>
      </c>
      <c r="H8" s="394" t="s">
        <v>359</v>
      </c>
      <c r="I8" s="395" t="s">
        <v>704</v>
      </c>
      <c r="J8" s="408"/>
      <c r="K8" s="858">
        <f>SUMIFS(LUONG!F:F,LUONG!$C:$C,CPQL!$D8)</f>
        <v>21409955</v>
      </c>
      <c r="L8" s="858">
        <f>SUMIFS(LUONG!G:G,LUONG!$C:$C,CPQL!$D8)</f>
        <v>21409955</v>
      </c>
      <c r="M8" s="858">
        <f>SUMIFS(LUONG!H:H,LUONG!$C:$C,CPQL!$D8)</f>
        <v>21409955</v>
      </c>
      <c r="N8" s="858">
        <f>SUMIFS(LUONG!I:I,LUONG!$C:$C,CPQL!$D8)</f>
        <v>21409955</v>
      </c>
      <c r="O8" s="858">
        <f>SUMIFS(LUONG!J:J,LUONG!$C:$C,CPQL!$D8)</f>
        <v>21409955</v>
      </c>
      <c r="P8" s="858">
        <f>SUMIFS(LUONG!K:K,LUONG!$C:$C,CPQL!$D8)</f>
        <v>21409955</v>
      </c>
      <c r="Q8" s="858">
        <f>SUMIFS(LUONG!L:L,LUONG!$C:$C,CPQL!$D8)</f>
        <v>21409955</v>
      </c>
      <c r="R8" s="858">
        <f>SUMIFS(LUONG!M:M,LUONG!$C:$C,CPQL!$D8)</f>
        <v>21409955</v>
      </c>
      <c r="S8" s="858">
        <f>SUMIFS(LUONG!N:N,LUONG!$C:$C,CPQL!$D8)</f>
        <v>21409955</v>
      </c>
      <c r="T8" s="858">
        <f>SUMIFS(LUONG!O:O,LUONG!$C:$C,CPQL!$D8)</f>
        <v>21409955</v>
      </c>
      <c r="U8" s="858">
        <f>SUMIFS(LUONG!P:P,LUONG!$C:$C,CPQL!$D8)</f>
        <v>21409955</v>
      </c>
      <c r="V8" s="858">
        <f>SUMIFS(LUONG!Q:Q,LUONG!$C:$C,CPQL!$D8)</f>
        <v>21409955</v>
      </c>
      <c r="W8" s="1377">
        <f t="shared" si="0"/>
        <v>256919460</v>
      </c>
      <c r="X8" s="1055"/>
      <c r="Y8" s="1396">
        <v>74603389</v>
      </c>
      <c r="Z8" s="1396">
        <v>14860654</v>
      </c>
      <c r="AA8" s="1396">
        <v>14860654</v>
      </c>
      <c r="AB8" s="1396">
        <v>14860654</v>
      </c>
      <c r="AC8" s="1396">
        <v>-11264346</v>
      </c>
      <c r="AD8" s="1396">
        <v>9635654</v>
      </c>
      <c r="AE8" s="1396">
        <v>9635654</v>
      </c>
      <c r="AF8" s="1396">
        <v>9635654</v>
      </c>
      <c r="AG8" s="1396">
        <v>9635654</v>
      </c>
      <c r="AH8" s="1401">
        <v>9635654</v>
      </c>
      <c r="AI8" s="1401">
        <v>11168973</v>
      </c>
      <c r="AJ8" s="1401">
        <v>11168972</v>
      </c>
      <c r="AK8" s="1154">
        <f t="shared" si="1"/>
        <v>178437220</v>
      </c>
      <c r="AM8" s="422">
        <v>34209047</v>
      </c>
      <c r="AO8" s="422">
        <v>116916575</v>
      </c>
      <c r="AQ8" s="411">
        <f t="shared" si="2"/>
        <v>78482240</v>
      </c>
      <c r="AR8" s="777">
        <f t="shared" si="3"/>
        <v>0.43983110698541483</v>
      </c>
      <c r="AS8" s="1273">
        <f t="shared" si="4"/>
        <v>435356680</v>
      </c>
    </row>
    <row r="9" spans="2:45">
      <c r="B9" s="410">
        <v>5</v>
      </c>
      <c r="C9" s="410"/>
      <c r="D9" s="830">
        <v>6421007202</v>
      </c>
      <c r="E9" s="394" t="s">
        <v>495</v>
      </c>
      <c r="F9" s="394" t="s">
        <v>493</v>
      </c>
      <c r="G9" s="394" t="s">
        <v>495</v>
      </c>
      <c r="H9" s="394" t="s">
        <v>359</v>
      </c>
      <c r="I9" s="395" t="s">
        <v>704</v>
      </c>
      <c r="J9" s="408"/>
      <c r="K9" s="858">
        <v>336187</v>
      </c>
      <c r="L9" s="858">
        <v>2536187</v>
      </c>
      <c r="M9" s="858">
        <v>2536187</v>
      </c>
      <c r="N9" s="858">
        <v>2536187</v>
      </c>
      <c r="O9" s="858">
        <v>2536187</v>
      </c>
      <c r="P9" s="858">
        <v>2536187</v>
      </c>
      <c r="Q9" s="858">
        <v>2536187</v>
      </c>
      <c r="R9" s="858">
        <v>2536187</v>
      </c>
      <c r="S9" s="858">
        <v>2536187</v>
      </c>
      <c r="T9" s="858">
        <v>2536187</v>
      </c>
      <c r="U9" s="858">
        <v>2536187</v>
      </c>
      <c r="V9" s="858">
        <v>2536187</v>
      </c>
      <c r="W9" s="1154">
        <f>SUM(K9:V9)</f>
        <v>28234244</v>
      </c>
      <c r="X9" s="1055"/>
      <c r="Y9" s="1396">
        <v>0</v>
      </c>
      <c r="Z9" s="1396">
        <v>0</v>
      </c>
      <c r="AA9" s="1396">
        <v>0</v>
      </c>
      <c r="AB9" s="1396">
        <v>0</v>
      </c>
      <c r="AC9" s="1396">
        <v>0</v>
      </c>
      <c r="AD9" s="1396">
        <v>0</v>
      </c>
      <c r="AE9" s="1396">
        <v>0</v>
      </c>
      <c r="AF9" s="1396">
        <v>0</v>
      </c>
      <c r="AG9" s="1396">
        <v>0</v>
      </c>
      <c r="AH9" s="1398"/>
      <c r="AI9" s="1398"/>
      <c r="AJ9" s="1398"/>
      <c r="AK9" s="1154">
        <f t="shared" si="1"/>
        <v>0</v>
      </c>
      <c r="AM9" s="422">
        <v>0</v>
      </c>
      <c r="AO9" s="422">
        <v>0</v>
      </c>
      <c r="AQ9" s="411">
        <f t="shared" si="2"/>
        <v>28234244</v>
      </c>
      <c r="AR9" s="777">
        <f t="shared" si="3"/>
        <v>0</v>
      </c>
      <c r="AS9" s="1273">
        <f t="shared" si="4"/>
        <v>28234244</v>
      </c>
    </row>
    <row r="10" spans="2:45">
      <c r="B10" s="410">
        <v>6</v>
      </c>
      <c r="C10" s="410"/>
      <c r="D10" s="830">
        <v>6421003202</v>
      </c>
      <c r="E10" s="393" t="s">
        <v>496</v>
      </c>
      <c r="F10" s="394" t="s">
        <v>493</v>
      </c>
      <c r="G10" s="393" t="s">
        <v>496</v>
      </c>
      <c r="H10" s="394" t="s">
        <v>359</v>
      </c>
      <c r="I10" s="395" t="s">
        <v>704</v>
      </c>
      <c r="J10" s="408"/>
      <c r="K10" s="858">
        <f>SUMIFS(LUONG!F:F,LUONG!$C:$C,CPQL!$D10)</f>
        <v>12175000</v>
      </c>
      <c r="L10" s="858">
        <f>SUMIFS(LUONG!G:G,LUONG!$C:$C,CPQL!$D10)</f>
        <v>10492000</v>
      </c>
      <c r="M10" s="858">
        <f>SUMIFS(LUONG!H:H,LUONG!$C:$C,CPQL!$D10)</f>
        <v>11714000</v>
      </c>
      <c r="N10" s="858">
        <f>SUMIFS(LUONG!I:I,LUONG!$C:$C,CPQL!$D10)</f>
        <v>13047000</v>
      </c>
      <c r="O10" s="858">
        <f>SUMIFS(LUONG!J:J,LUONG!$C:$C,CPQL!$D10)</f>
        <v>10792000</v>
      </c>
      <c r="P10" s="858">
        <f>SUMIFS(LUONG!K:K,LUONG!$C:$C,CPQL!$D10)</f>
        <v>13072000</v>
      </c>
      <c r="Q10" s="858">
        <f>SUMIFS(LUONG!L:L,LUONG!$C:$C,CPQL!$D10)</f>
        <v>12661000</v>
      </c>
      <c r="R10" s="858">
        <f>SUMIFS(LUONG!M:M,LUONG!$C:$C,CPQL!$D10)</f>
        <v>12661000</v>
      </c>
      <c r="S10" s="858">
        <f>SUMIFS(LUONG!N:N,LUONG!$C:$C,CPQL!$D10)</f>
        <v>12100000</v>
      </c>
      <c r="T10" s="858">
        <f>SUMIFS(LUONG!O:O,LUONG!$C:$C,CPQL!$D10)</f>
        <v>12200000</v>
      </c>
      <c r="U10" s="858">
        <f>SUMIFS(LUONG!P:P,LUONG!$C:$C,CPQL!$D10)</f>
        <v>13097000</v>
      </c>
      <c r="V10" s="858">
        <f>SUMIFS(LUONG!Q:Q,LUONG!$C:$C,CPQL!$D10)</f>
        <v>12636000</v>
      </c>
      <c r="W10" s="1154">
        <f t="shared" si="0"/>
        <v>146647000</v>
      </c>
      <c r="X10" s="1055"/>
      <c r="Y10" s="1396">
        <v>5825000</v>
      </c>
      <c r="Z10" s="1396">
        <v>5850000</v>
      </c>
      <c r="AA10" s="1396">
        <v>5650000</v>
      </c>
      <c r="AB10" s="1396">
        <v>4625000</v>
      </c>
      <c r="AC10" s="1396">
        <v>5150000</v>
      </c>
      <c r="AD10" s="1396">
        <v>5050000</v>
      </c>
      <c r="AE10" s="1396">
        <v>5075000</v>
      </c>
      <c r="AF10" s="1396">
        <v>5150000</v>
      </c>
      <c r="AG10" s="1396">
        <v>4775000</v>
      </c>
      <c r="AH10" s="1402">
        <v>5825000</v>
      </c>
      <c r="AI10" s="1402">
        <v>5250000</v>
      </c>
      <c r="AJ10" s="1402">
        <v>6200000</v>
      </c>
      <c r="AK10" s="1154">
        <f t="shared" si="1"/>
        <v>64425000</v>
      </c>
      <c r="AM10" s="422">
        <v>84375000</v>
      </c>
      <c r="AO10" s="422">
        <v>67485000</v>
      </c>
      <c r="AQ10" s="411">
        <f t="shared" si="2"/>
        <v>82222000</v>
      </c>
      <c r="AR10" s="777">
        <f t="shared" si="3"/>
        <v>1.276243694218083</v>
      </c>
      <c r="AS10" s="1273">
        <f t="shared" si="4"/>
        <v>211072000</v>
      </c>
    </row>
    <row r="11" spans="2:45">
      <c r="B11" s="410">
        <v>7</v>
      </c>
      <c r="C11" s="410"/>
      <c r="D11" s="830">
        <v>6421002603</v>
      </c>
      <c r="E11" s="394" t="s">
        <v>497</v>
      </c>
      <c r="F11" s="394" t="s">
        <v>491</v>
      </c>
      <c r="G11" s="394" t="s">
        <v>497</v>
      </c>
      <c r="H11" s="394" t="s">
        <v>359</v>
      </c>
      <c r="I11" s="395" t="s">
        <v>704</v>
      </c>
      <c r="J11" s="408"/>
      <c r="K11" s="858">
        <f>SUMIFS(LUONG!F:F,LUONG!$C:$C,CPQL!$D11)</f>
        <v>2126700</v>
      </c>
      <c r="L11" s="858">
        <f>SUMIFS(LUONG!G:G,LUONG!$C:$C,CPQL!$D11)</f>
        <v>2126700</v>
      </c>
      <c r="M11" s="858">
        <f>SUMIFS(LUONG!H:H,LUONG!$C:$C,CPQL!$D11)</f>
        <v>2126700</v>
      </c>
      <c r="N11" s="858">
        <f>SUMIFS(LUONG!I:I,LUONG!$C:$C,CPQL!$D11)</f>
        <v>2126700</v>
      </c>
      <c r="O11" s="858">
        <f>SUMIFS(LUONG!J:J,LUONG!$C:$C,CPQL!$D11)</f>
        <v>2126700</v>
      </c>
      <c r="P11" s="858">
        <f>SUMIFS(LUONG!K:K,LUONG!$C:$C,CPQL!$D11)</f>
        <v>2126700</v>
      </c>
      <c r="Q11" s="858">
        <f>SUMIFS(LUONG!L:L,LUONG!$C:$C,CPQL!$D11)</f>
        <v>2126700</v>
      </c>
      <c r="R11" s="858">
        <f>SUMIFS(LUONG!M:M,LUONG!$C:$C,CPQL!$D11)</f>
        <v>2126700</v>
      </c>
      <c r="S11" s="858">
        <f>SUMIFS(LUONG!N:N,LUONG!$C:$C,CPQL!$D11)</f>
        <v>2126700</v>
      </c>
      <c r="T11" s="858">
        <f>SUMIFS(LUONG!O:O,LUONG!$C:$C,CPQL!$D11)</f>
        <v>2126700</v>
      </c>
      <c r="U11" s="858">
        <f>SUMIFS(LUONG!P:P,LUONG!$C:$C,CPQL!$D11)</f>
        <v>2126700</v>
      </c>
      <c r="V11" s="858">
        <f>SUMIFS(LUONG!Q:Q,LUONG!$C:$C,CPQL!$D11)</f>
        <v>2126700</v>
      </c>
      <c r="W11" s="1154">
        <f t="shared" si="0"/>
        <v>25520400</v>
      </c>
      <c r="X11" s="1055"/>
      <c r="Y11" s="1396">
        <v>0</v>
      </c>
      <c r="Z11" s="1396">
        <v>0</v>
      </c>
      <c r="AA11" s="1396">
        <v>0</v>
      </c>
      <c r="AB11" s="1396">
        <v>0</v>
      </c>
      <c r="AC11" s="1396">
        <v>0</v>
      </c>
      <c r="AD11" s="1396">
        <v>0</v>
      </c>
      <c r="AE11" s="1396">
        <v>0</v>
      </c>
      <c r="AF11" s="1396">
        <v>0</v>
      </c>
      <c r="AG11" s="1396">
        <v>0</v>
      </c>
      <c r="AH11" s="1398"/>
      <c r="AI11" s="1398"/>
      <c r="AJ11" s="1398"/>
      <c r="AK11" s="1154">
        <f t="shared" si="1"/>
        <v>0</v>
      </c>
      <c r="AM11" s="422">
        <v>0</v>
      </c>
      <c r="AO11" s="422">
        <v>0</v>
      </c>
      <c r="AQ11" s="411">
        <f t="shared" si="2"/>
        <v>25520400</v>
      </c>
      <c r="AR11" s="777">
        <f t="shared" si="3"/>
        <v>0</v>
      </c>
      <c r="AS11" s="1273">
        <f t="shared" si="4"/>
        <v>25520400</v>
      </c>
    </row>
    <row r="12" spans="2:45">
      <c r="B12" s="410">
        <v>8</v>
      </c>
      <c r="C12" s="410"/>
      <c r="D12" s="830">
        <v>6421003401</v>
      </c>
      <c r="E12" s="393" t="s">
        <v>498</v>
      </c>
      <c r="F12" s="394" t="s">
        <v>493</v>
      </c>
      <c r="G12" s="393" t="s">
        <v>498</v>
      </c>
      <c r="H12" s="394" t="s">
        <v>359</v>
      </c>
      <c r="I12" s="395" t="s">
        <v>704</v>
      </c>
      <c r="J12" s="408"/>
      <c r="K12" s="411">
        <f>SUMIFS(LUONG!F:F,LUONG!$C:$C,CPQL!$D12)</f>
        <v>43537530</v>
      </c>
      <c r="L12" s="411">
        <f>SUMIFS(LUONG!G:G,LUONG!$C:$C,CPQL!$D12)</f>
        <v>43537530</v>
      </c>
      <c r="M12" s="411">
        <f>SUMIFS(LUONG!H:H,LUONG!$C:$C,CPQL!$D12)</f>
        <v>43537530</v>
      </c>
      <c r="N12" s="411">
        <f>SUMIFS(LUONG!I:I,LUONG!$C:$C,CPQL!$D12)</f>
        <v>43537530</v>
      </c>
      <c r="O12" s="411">
        <f>SUMIFS(LUONG!J:J,LUONG!$C:$C,CPQL!$D12)</f>
        <v>43537530</v>
      </c>
      <c r="P12" s="411">
        <f>SUMIFS(LUONG!K:K,LUONG!$C:$C,CPQL!$D12)</f>
        <v>43537530</v>
      </c>
      <c r="Q12" s="411">
        <f>SUMIFS(LUONG!L:L,LUONG!$C:$C,CPQL!$D12)</f>
        <v>43537530</v>
      </c>
      <c r="R12" s="411">
        <f>SUMIFS(LUONG!M:M,LUONG!$C:$C,CPQL!$D12)</f>
        <v>43537530</v>
      </c>
      <c r="S12" s="411">
        <f>SUMIFS(LUONG!N:N,LUONG!$C:$C,CPQL!$D12)</f>
        <v>43537530</v>
      </c>
      <c r="T12" s="411">
        <f>SUMIFS(LUONG!O:O,LUONG!$C:$C,CPQL!$D12)</f>
        <v>43537530</v>
      </c>
      <c r="U12" s="411">
        <f>SUMIFS(LUONG!P:P,LUONG!$C:$C,CPQL!$D12)</f>
        <v>43537530</v>
      </c>
      <c r="V12" s="411">
        <f>SUMIFS(LUONG!Q:Q,LUONG!$C:$C,CPQL!$D12)</f>
        <v>43537530</v>
      </c>
      <c r="W12" s="1377">
        <f t="shared" si="0"/>
        <v>522450360</v>
      </c>
      <c r="Y12" s="1396">
        <v>27260420</v>
      </c>
      <c r="Z12" s="1396">
        <v>27260420</v>
      </c>
      <c r="AA12" s="1396">
        <v>26026670</v>
      </c>
      <c r="AB12" s="1396">
        <v>20950670</v>
      </c>
      <c r="AC12" s="1396">
        <v>20950670</v>
      </c>
      <c r="AD12" s="1396">
        <v>20950670</v>
      </c>
      <c r="AE12" s="1396">
        <v>20950670</v>
      </c>
      <c r="AF12" s="1396">
        <v>20950670</v>
      </c>
      <c r="AG12" s="1396">
        <v>20950670</v>
      </c>
      <c r="AH12" s="1402">
        <v>26026670</v>
      </c>
      <c r="AI12" s="1402">
        <v>31089270</v>
      </c>
      <c r="AJ12" s="1402">
        <v>29708670</v>
      </c>
      <c r="AK12" s="422">
        <f t="shared" si="1"/>
        <v>293076140</v>
      </c>
      <c r="AM12" s="422">
        <v>240638640</v>
      </c>
      <c r="AO12" s="422">
        <v>282837750</v>
      </c>
      <c r="AQ12" s="411">
        <f t="shared" si="2"/>
        <v>229374220</v>
      </c>
      <c r="AR12" s="777">
        <f t="shared" si="3"/>
        <v>0.7826437866965219</v>
      </c>
      <c r="AS12" s="1273">
        <f t="shared" si="4"/>
        <v>815526500</v>
      </c>
    </row>
    <row r="13" spans="2:45">
      <c r="B13" s="410">
        <v>9</v>
      </c>
      <c r="C13" s="410"/>
      <c r="D13" s="830">
        <v>6421002703</v>
      </c>
      <c r="E13" s="394" t="s">
        <v>499</v>
      </c>
      <c r="F13" s="394" t="s">
        <v>491</v>
      </c>
      <c r="G13" s="394" t="s">
        <v>499</v>
      </c>
      <c r="H13" s="394" t="s">
        <v>359</v>
      </c>
      <c r="I13" s="395" t="s">
        <v>704</v>
      </c>
      <c r="J13" s="408"/>
      <c r="K13" s="858">
        <f>SUMIFS(LUONG!F:F,LUONG!$C:$C,CPQL!$D13)</f>
        <v>7380923</v>
      </c>
      <c r="L13" s="858">
        <f>SUMIFS(LUONG!G:G,LUONG!$C:$C,CPQL!$D13)</f>
        <v>6408185</v>
      </c>
      <c r="M13" s="858">
        <f>SUMIFS(LUONG!H:H,LUONG!$C:$C,CPQL!$D13)</f>
        <v>7112677</v>
      </c>
      <c r="N13" s="858">
        <f>SUMIFS(LUONG!I:I,LUONG!$C:$C,CPQL!$D13)</f>
        <v>8085415</v>
      </c>
      <c r="O13" s="858">
        <f>SUMIFS(LUONG!J:J,LUONG!$C:$C,CPQL!$D13)</f>
        <v>6408185</v>
      </c>
      <c r="P13" s="858">
        <f>SUMIFS(LUONG!K:K,LUONG!$C:$C,CPQL!$D13)</f>
        <v>8085415</v>
      </c>
      <c r="Q13" s="858">
        <f>SUMIFS(LUONG!L:L,LUONG!$C:$C,CPQL!$D13)</f>
        <v>7817169</v>
      </c>
      <c r="R13" s="858">
        <f>SUMIFS(LUONG!M:M,LUONG!$C:$C,CPQL!$D13)</f>
        <v>7817169</v>
      </c>
      <c r="S13" s="858">
        <f>SUMIFS(LUONG!N:N,LUONG!$C:$C,CPQL!$D13)</f>
        <v>7599045</v>
      </c>
      <c r="T13" s="858">
        <f>SUMIFS(LUONG!O:O,LUONG!$C:$C,CPQL!$D13)</f>
        <v>7380923</v>
      </c>
      <c r="U13" s="858">
        <f>SUMIFS(LUONG!P:P,LUONG!$C:$C,CPQL!$D13)</f>
        <v>8085415</v>
      </c>
      <c r="V13" s="858">
        <f>SUMIFS(LUONG!Q:Q,LUONG!$C:$C,CPQL!$D13)</f>
        <v>7817169</v>
      </c>
      <c r="W13" s="422">
        <f t="shared" si="0"/>
        <v>89997690</v>
      </c>
      <c r="Y13" s="1396">
        <v>0</v>
      </c>
      <c r="Z13" s="1396">
        <v>0</v>
      </c>
      <c r="AA13" s="1396">
        <v>0</v>
      </c>
      <c r="AB13" s="1396">
        <v>0</v>
      </c>
      <c r="AC13" s="1396">
        <v>0</v>
      </c>
      <c r="AD13" s="1396">
        <v>0</v>
      </c>
      <c r="AE13" s="1396">
        <v>0</v>
      </c>
      <c r="AF13" s="1396">
        <v>0</v>
      </c>
      <c r="AG13" s="1396">
        <v>0</v>
      </c>
      <c r="AH13" s="1398"/>
      <c r="AI13" s="1398"/>
      <c r="AJ13" s="1398"/>
      <c r="AK13" s="422">
        <f t="shared" si="1"/>
        <v>0</v>
      </c>
      <c r="AM13" s="422">
        <v>0</v>
      </c>
      <c r="AO13" s="422">
        <v>0</v>
      </c>
      <c r="AQ13" s="411">
        <f t="shared" si="2"/>
        <v>89997690</v>
      </c>
      <c r="AR13" s="777">
        <f t="shared" si="3"/>
        <v>0</v>
      </c>
      <c r="AS13" s="1273">
        <f t="shared" si="4"/>
        <v>89997690</v>
      </c>
    </row>
    <row r="14" spans="2:45">
      <c r="B14" s="410">
        <v>10</v>
      </c>
      <c r="C14" s="410"/>
      <c r="D14" s="830" t="s">
        <v>838</v>
      </c>
      <c r="E14" s="394" t="s">
        <v>705</v>
      </c>
      <c r="F14" s="394" t="s">
        <v>493</v>
      </c>
      <c r="G14" s="412" t="s">
        <v>705</v>
      </c>
      <c r="H14" s="394" t="s">
        <v>359</v>
      </c>
      <c r="I14" s="395" t="s">
        <v>706</v>
      </c>
      <c r="J14" s="408"/>
      <c r="K14" s="859">
        <v>116666.66666666667</v>
      </c>
      <c r="L14" s="859">
        <v>116666.66666666667</v>
      </c>
      <c r="M14" s="859">
        <v>116666.66666666667</v>
      </c>
      <c r="N14" s="859">
        <v>116666.66666666667</v>
      </c>
      <c r="O14" s="859">
        <v>116666.66666666667</v>
      </c>
      <c r="P14" s="859">
        <v>116666.66666666667</v>
      </c>
      <c r="Q14" s="859">
        <v>116666.66666666667</v>
      </c>
      <c r="R14" s="859">
        <v>116666.66666666667</v>
      </c>
      <c r="S14" s="859">
        <v>116666.66666666667</v>
      </c>
      <c r="T14" s="859">
        <v>116666.66666666667</v>
      </c>
      <c r="U14" s="859">
        <v>116666.66666666667</v>
      </c>
      <c r="V14" s="859">
        <v>116666.66666666667</v>
      </c>
      <c r="W14" s="422">
        <f t="shared" si="0"/>
        <v>1400000.0000000002</v>
      </c>
      <c r="Y14" s="1396">
        <v>0</v>
      </c>
      <c r="Z14" s="1396">
        <v>0</v>
      </c>
      <c r="AA14" s="1396">
        <v>0</v>
      </c>
      <c r="AB14" s="1396">
        <v>0</v>
      </c>
      <c r="AC14" s="1396">
        <v>0</v>
      </c>
      <c r="AD14" s="1396">
        <v>0</v>
      </c>
      <c r="AE14" s="1396">
        <v>0</v>
      </c>
      <c r="AF14" s="1396">
        <v>0</v>
      </c>
      <c r="AG14" s="1396">
        <v>0</v>
      </c>
      <c r="AH14" s="1398"/>
      <c r="AI14" s="1398"/>
      <c r="AJ14" s="1398"/>
      <c r="AK14" s="422">
        <f t="shared" si="1"/>
        <v>0</v>
      </c>
      <c r="AM14" s="422">
        <v>0</v>
      </c>
      <c r="AO14" s="422">
        <v>324000</v>
      </c>
      <c r="AQ14" s="411">
        <f t="shared" si="2"/>
        <v>1400000.0000000002</v>
      </c>
      <c r="AR14" s="777">
        <f t="shared" si="3"/>
        <v>0</v>
      </c>
      <c r="AS14" s="1273">
        <f t="shared" si="4"/>
        <v>1400000.0000000002</v>
      </c>
    </row>
    <row r="15" spans="2:45">
      <c r="B15" s="410">
        <v>11</v>
      </c>
      <c r="C15" s="410"/>
      <c r="D15" s="830" t="s">
        <v>836</v>
      </c>
      <c r="E15" s="394" t="s">
        <v>708</v>
      </c>
      <c r="F15" s="394" t="s">
        <v>493</v>
      </c>
      <c r="G15" s="395" t="str">
        <f>E15</f>
        <v>Chi phí y tế, BH sức khỏe</v>
      </c>
      <c r="H15" s="394" t="s">
        <v>359</v>
      </c>
      <c r="I15" s="395" t="s">
        <v>706</v>
      </c>
      <c r="J15" s="408"/>
      <c r="K15" s="859">
        <v>4965627.4000000004</v>
      </c>
      <c r="L15" s="859">
        <v>4612632.4000000004</v>
      </c>
      <c r="M15" s="859">
        <v>4459458.4000000004</v>
      </c>
      <c r="N15" s="859">
        <v>4287041.4000000004</v>
      </c>
      <c r="O15" s="859">
        <v>4287040.9000000004</v>
      </c>
      <c r="P15" s="859">
        <v>4287040.7</v>
      </c>
      <c r="Q15" s="859">
        <v>4287040.5</v>
      </c>
      <c r="R15" s="859">
        <v>4287040.3</v>
      </c>
      <c r="S15" s="859">
        <v>2000000</v>
      </c>
      <c r="T15" s="859">
        <v>4333333.333333334</v>
      </c>
      <c r="U15" s="859">
        <v>4333333.333333334</v>
      </c>
      <c r="V15" s="859">
        <v>4333333.333333334</v>
      </c>
      <c r="W15" s="422">
        <f t="shared" si="0"/>
        <v>50472922.000000007</v>
      </c>
      <c r="Y15" s="1396">
        <v>1318860</v>
      </c>
      <c r="Z15" s="1396">
        <v>1671860</v>
      </c>
      <c r="AA15" s="1396">
        <v>1825030</v>
      </c>
      <c r="AB15" s="1396">
        <v>2588954</v>
      </c>
      <c r="AC15" s="1396">
        <v>1926577</v>
      </c>
      <c r="AD15" s="1396">
        <v>2128177</v>
      </c>
      <c r="AE15" s="1396">
        <v>1926577</v>
      </c>
      <c r="AF15" s="1396">
        <v>1926577</v>
      </c>
      <c r="AG15" s="1396">
        <v>8612027</v>
      </c>
      <c r="AH15" s="1402">
        <v>3142300</v>
      </c>
      <c r="AI15" s="1402">
        <v>2965634</v>
      </c>
      <c r="AJ15" s="1402">
        <v>2965634</v>
      </c>
      <c r="AK15" s="422">
        <f t="shared" si="1"/>
        <v>32998207</v>
      </c>
      <c r="AM15" s="422">
        <v>13901852</v>
      </c>
      <c r="AO15" s="422">
        <v>29563578</v>
      </c>
      <c r="AQ15" s="411">
        <f t="shared" si="2"/>
        <v>17474715.000000007</v>
      </c>
      <c r="AR15" s="777">
        <f t="shared" si="3"/>
        <v>0.52956559124560942</v>
      </c>
      <c r="AS15" s="1273">
        <f t="shared" si="4"/>
        <v>83471129</v>
      </c>
    </row>
    <row r="16" spans="2:45">
      <c r="B16" s="410">
        <v>12</v>
      </c>
      <c r="C16" s="410"/>
      <c r="D16" s="830">
        <v>6422003502</v>
      </c>
      <c r="E16" s="394" t="s">
        <v>718</v>
      </c>
      <c r="F16" s="394" t="s">
        <v>980</v>
      </c>
      <c r="G16" s="395" t="str">
        <f>E16</f>
        <v>Chi phí xăng dầu xe du lịch, xe gắn máy, xe nâng</v>
      </c>
      <c r="H16" s="394" t="s">
        <v>359</v>
      </c>
      <c r="I16" s="395" t="s">
        <v>729</v>
      </c>
      <c r="J16" s="408"/>
      <c r="K16" s="859">
        <v>0</v>
      </c>
      <c r="L16" s="859">
        <v>0</v>
      </c>
      <c r="M16" s="859">
        <v>0</v>
      </c>
      <c r="N16" s="859">
        <v>0</v>
      </c>
      <c r="O16" s="859">
        <v>0</v>
      </c>
      <c r="P16" s="859">
        <v>0</v>
      </c>
      <c r="Q16" s="859">
        <v>0</v>
      </c>
      <c r="R16" s="859">
        <v>0</v>
      </c>
      <c r="S16" s="859">
        <v>0</v>
      </c>
      <c r="T16" s="859">
        <v>0</v>
      </c>
      <c r="U16" s="859">
        <v>0</v>
      </c>
      <c r="V16" s="859">
        <v>0</v>
      </c>
      <c r="W16" s="422">
        <f t="shared" si="0"/>
        <v>0</v>
      </c>
      <c r="Y16" s="1396">
        <v>0</v>
      </c>
      <c r="Z16" s="1396">
        <v>0</v>
      </c>
      <c r="AA16" s="1396">
        <v>0</v>
      </c>
      <c r="AB16" s="1396">
        <v>0</v>
      </c>
      <c r="AC16" s="1396">
        <v>0</v>
      </c>
      <c r="AD16" s="1396">
        <v>0</v>
      </c>
      <c r="AE16" s="1396">
        <v>0</v>
      </c>
      <c r="AF16" s="1396">
        <v>0</v>
      </c>
      <c r="AG16" s="1396">
        <v>0</v>
      </c>
      <c r="AH16" s="1398"/>
      <c r="AI16" s="1398"/>
      <c r="AJ16" s="1398"/>
      <c r="AK16" s="422">
        <f t="shared" si="1"/>
        <v>0</v>
      </c>
      <c r="AM16" s="422">
        <v>20820524</v>
      </c>
      <c r="AO16" s="422">
        <v>123448172</v>
      </c>
      <c r="AQ16" s="411">
        <f t="shared" si="2"/>
        <v>0</v>
      </c>
      <c r="AR16" s="777">
        <f t="shared" si="3"/>
        <v>0</v>
      </c>
      <c r="AS16" s="1273">
        <f t="shared" si="4"/>
        <v>0</v>
      </c>
    </row>
    <row r="17" spans="2:45">
      <c r="B17" s="410">
        <v>13</v>
      </c>
      <c r="C17" s="410"/>
      <c r="D17" s="830">
        <v>6423003002</v>
      </c>
      <c r="E17" s="394" t="s">
        <v>875</v>
      </c>
      <c r="F17" s="394" t="s">
        <v>728</v>
      </c>
      <c r="G17" s="395" t="str">
        <f>E17</f>
        <v>Chi phí đồ BHLĐ</v>
      </c>
      <c r="H17" s="394" t="s">
        <v>359</v>
      </c>
      <c r="I17" s="395" t="s">
        <v>706</v>
      </c>
      <c r="J17" s="408"/>
      <c r="K17" s="859">
        <v>0</v>
      </c>
      <c r="L17" s="859">
        <v>0</v>
      </c>
      <c r="M17" s="859">
        <v>0</v>
      </c>
      <c r="N17" s="859">
        <v>0</v>
      </c>
      <c r="O17" s="859">
        <v>0</v>
      </c>
      <c r="P17" s="859">
        <v>0</v>
      </c>
      <c r="Q17" s="859">
        <v>0</v>
      </c>
      <c r="R17" s="859">
        <v>0</v>
      </c>
      <c r="S17" s="859">
        <v>0</v>
      </c>
      <c r="T17" s="859">
        <v>0</v>
      </c>
      <c r="U17" s="859">
        <v>0</v>
      </c>
      <c r="V17" s="859">
        <v>0</v>
      </c>
      <c r="W17" s="422">
        <f t="shared" si="0"/>
        <v>0</v>
      </c>
      <c r="Y17" s="1396">
        <v>0</v>
      </c>
      <c r="Z17" s="1396">
        <v>0</v>
      </c>
      <c r="AA17" s="1396">
        <v>0</v>
      </c>
      <c r="AB17" s="1396">
        <v>0</v>
      </c>
      <c r="AC17" s="1396">
        <v>0</v>
      </c>
      <c r="AD17" s="1396">
        <v>0</v>
      </c>
      <c r="AE17" s="1396">
        <v>0</v>
      </c>
      <c r="AF17" s="1396">
        <v>0</v>
      </c>
      <c r="AG17" s="1396">
        <v>0</v>
      </c>
      <c r="AH17" s="1398"/>
      <c r="AI17" s="1398"/>
      <c r="AJ17" s="1398"/>
      <c r="AK17" s="422">
        <f t="shared" si="1"/>
        <v>0</v>
      </c>
      <c r="AM17" s="422">
        <v>0</v>
      </c>
      <c r="AO17" s="422">
        <v>540000</v>
      </c>
      <c r="AQ17" s="411">
        <f t="shared" si="2"/>
        <v>0</v>
      </c>
      <c r="AR17" s="777">
        <f t="shared" si="3"/>
        <v>0</v>
      </c>
      <c r="AS17" s="1273">
        <f t="shared" si="4"/>
        <v>0</v>
      </c>
    </row>
    <row r="18" spans="2:45">
      <c r="B18" s="410">
        <v>14</v>
      </c>
      <c r="C18" s="410"/>
      <c r="D18" s="830">
        <v>6423002402</v>
      </c>
      <c r="E18" s="394" t="s">
        <v>981</v>
      </c>
      <c r="F18" s="394" t="s">
        <v>728</v>
      </c>
      <c r="G18" s="395" t="str">
        <f>E18</f>
        <v>Chi phí CCDC, thiết bị - Phục vụ quản lý</v>
      </c>
      <c r="H18" s="394" t="s">
        <v>359</v>
      </c>
      <c r="I18" s="395" t="s">
        <v>729</v>
      </c>
      <c r="J18" s="408"/>
      <c r="K18" s="859">
        <v>4598018</v>
      </c>
      <c r="L18" s="859">
        <v>4598018</v>
      </c>
      <c r="M18" s="859">
        <v>4598018</v>
      </c>
      <c r="N18" s="859">
        <v>4598018</v>
      </c>
      <c r="O18" s="859">
        <v>4598018</v>
      </c>
      <c r="P18" s="859">
        <v>4598018</v>
      </c>
      <c r="Q18" s="859">
        <v>2598018</v>
      </c>
      <c r="R18" s="859">
        <v>2473018</v>
      </c>
      <c r="S18" s="859">
        <v>2141768</v>
      </c>
      <c r="T18" s="859">
        <v>2141768</v>
      </c>
      <c r="U18" s="859">
        <v>2141768</v>
      </c>
      <c r="V18" s="859">
        <v>2141768</v>
      </c>
      <c r="W18" s="422">
        <f t="shared" si="0"/>
        <v>41226216</v>
      </c>
      <c r="Y18" s="1396">
        <v>7937494</v>
      </c>
      <c r="Z18" s="1396">
        <v>8805546</v>
      </c>
      <c r="AA18" s="1396">
        <v>9378612</v>
      </c>
      <c r="AB18" s="1396">
        <v>8395783</v>
      </c>
      <c r="AC18" s="1396">
        <v>8082783</v>
      </c>
      <c r="AD18" s="1396">
        <v>5162450</v>
      </c>
      <c r="AE18" s="1396">
        <v>10163828</v>
      </c>
      <c r="AF18" s="1396">
        <v>7729826</v>
      </c>
      <c r="AG18" s="1396">
        <v>18271742</v>
      </c>
      <c r="AH18" s="1402">
        <v>10870243</v>
      </c>
      <c r="AI18" s="1402">
        <v>10648243</v>
      </c>
      <c r="AJ18" s="1402">
        <v>7721076</v>
      </c>
      <c r="AK18" s="422">
        <f t="shared" si="1"/>
        <v>113167626</v>
      </c>
      <c r="AM18" s="422">
        <v>94708150</v>
      </c>
      <c r="AO18" s="422">
        <v>144130511</v>
      </c>
      <c r="AQ18" s="411">
        <f t="shared" si="2"/>
        <v>-71941410</v>
      </c>
      <c r="AR18" s="777">
        <f t="shared" si="3"/>
        <v>-0.63570662867841721</v>
      </c>
      <c r="AS18" s="1273">
        <f t="shared" si="4"/>
        <v>154393842</v>
      </c>
    </row>
    <row r="19" spans="2:45" s="1155" customFormat="1">
      <c r="B19" s="1150">
        <v>15</v>
      </c>
      <c r="C19" s="1150"/>
      <c r="D19" s="1151" t="s">
        <v>837</v>
      </c>
      <c r="E19" s="1043" t="s">
        <v>902</v>
      </c>
      <c r="F19" s="1043" t="s">
        <v>714</v>
      </c>
      <c r="G19" s="1152" t="s">
        <v>902</v>
      </c>
      <c r="H19" s="1043" t="s">
        <v>359</v>
      </c>
      <c r="I19" s="1152" t="s">
        <v>729</v>
      </c>
      <c r="J19" s="1153"/>
      <c r="K19" s="859">
        <v>5000000</v>
      </c>
      <c r="L19" s="859">
        <v>5000000</v>
      </c>
      <c r="M19" s="859">
        <v>5000000</v>
      </c>
      <c r="N19" s="859">
        <v>5000000</v>
      </c>
      <c r="O19" s="859">
        <v>5000000</v>
      </c>
      <c r="P19" s="859">
        <v>5000000</v>
      </c>
      <c r="Q19" s="859">
        <v>5000000</v>
      </c>
      <c r="R19" s="859">
        <v>5000000</v>
      </c>
      <c r="S19" s="859">
        <v>5000000</v>
      </c>
      <c r="T19" s="859">
        <v>5000000</v>
      </c>
      <c r="U19" s="859">
        <v>5000000</v>
      </c>
      <c r="V19" s="859">
        <v>5000000</v>
      </c>
      <c r="W19" s="1154">
        <f t="shared" si="0"/>
        <v>60000000</v>
      </c>
      <c r="X19" s="1055"/>
      <c r="Y19" s="1400">
        <v>6077500</v>
      </c>
      <c r="Z19" s="1400">
        <v>5254500</v>
      </c>
      <c r="AA19" s="1400">
        <v>5961357</v>
      </c>
      <c r="AB19" s="1400">
        <v>4496800</v>
      </c>
      <c r="AC19" s="1400">
        <v>5122500</v>
      </c>
      <c r="AD19" s="1400">
        <v>4703000</v>
      </c>
      <c r="AE19" s="1400">
        <v>8017600</v>
      </c>
      <c r="AF19" s="1400">
        <v>6988500</v>
      </c>
      <c r="AG19" s="1400">
        <v>3296701</v>
      </c>
      <c r="AH19" s="1402">
        <v>1624357</v>
      </c>
      <c r="AI19" s="1402">
        <v>11643500</v>
      </c>
      <c r="AJ19" s="1402">
        <v>3892980</v>
      </c>
      <c r="AK19" s="1154">
        <f t="shared" si="1"/>
        <v>67079295</v>
      </c>
      <c r="AM19" s="1154">
        <v>55456891</v>
      </c>
      <c r="AO19" s="1154">
        <v>55107500</v>
      </c>
      <c r="AQ19" s="858">
        <f t="shared" si="2"/>
        <v>-7079295</v>
      </c>
      <c r="AR19" s="1156">
        <f t="shared" si="3"/>
        <v>-0.10553621650316991</v>
      </c>
      <c r="AS19" s="1273">
        <f t="shared" si="4"/>
        <v>127079295</v>
      </c>
    </row>
    <row r="20" spans="2:45" s="1155" customFormat="1">
      <c r="B20" s="1150">
        <v>16</v>
      </c>
      <c r="C20" s="1150"/>
      <c r="D20" s="1151">
        <v>6423006501</v>
      </c>
      <c r="E20" s="1043" t="s">
        <v>982</v>
      </c>
      <c r="F20" s="1043" t="s">
        <v>741</v>
      </c>
      <c r="G20" s="1152" t="s">
        <v>983</v>
      </c>
      <c r="H20" s="1152" t="s">
        <v>401</v>
      </c>
      <c r="I20" s="1152" t="s">
        <v>706</v>
      </c>
      <c r="J20" s="1153"/>
      <c r="K20" s="859">
        <v>0</v>
      </c>
      <c r="L20" s="859">
        <v>0</v>
      </c>
      <c r="M20" s="859">
        <v>800000</v>
      </c>
      <c r="N20" s="859">
        <v>800000</v>
      </c>
      <c r="O20" s="859">
        <v>800000</v>
      </c>
      <c r="P20" s="859">
        <v>800000</v>
      </c>
      <c r="Q20" s="859">
        <v>800000</v>
      </c>
      <c r="R20" s="859">
        <v>800000</v>
      </c>
      <c r="S20" s="859">
        <v>0</v>
      </c>
      <c r="T20" s="859">
        <v>800000</v>
      </c>
      <c r="U20" s="859">
        <v>800000</v>
      </c>
      <c r="V20" s="859">
        <v>800000</v>
      </c>
      <c r="W20" s="1154">
        <f t="shared" si="0"/>
        <v>7200000</v>
      </c>
      <c r="X20" s="1055"/>
      <c r="Y20" s="1400">
        <v>0</v>
      </c>
      <c r="Z20" s="1400">
        <v>0</v>
      </c>
      <c r="AA20" s="1400">
        <v>0</v>
      </c>
      <c r="AB20" s="1400">
        <v>0</v>
      </c>
      <c r="AC20" s="1400">
        <v>0</v>
      </c>
      <c r="AD20" s="1400">
        <v>0</v>
      </c>
      <c r="AE20" s="1400">
        <v>0</v>
      </c>
      <c r="AF20" s="1400">
        <v>0</v>
      </c>
      <c r="AG20" s="1400">
        <v>0</v>
      </c>
      <c r="AH20" s="1399">
        <v>0</v>
      </c>
      <c r="AI20" s="1399">
        <v>0</v>
      </c>
      <c r="AJ20" s="1399">
        <v>0</v>
      </c>
      <c r="AK20" s="1154">
        <f t="shared" si="1"/>
        <v>0</v>
      </c>
      <c r="AM20" s="1154">
        <v>0</v>
      </c>
      <c r="AO20" s="1154">
        <v>0</v>
      </c>
      <c r="AQ20" s="858">
        <f t="shared" si="2"/>
        <v>7200000</v>
      </c>
      <c r="AR20" s="1156">
        <f t="shared" si="3"/>
        <v>0</v>
      </c>
      <c r="AS20" s="1273">
        <f t="shared" si="4"/>
        <v>7200000</v>
      </c>
    </row>
    <row r="21" spans="2:45" s="1155" customFormat="1">
      <c r="B21" s="1150">
        <v>17</v>
      </c>
      <c r="C21" s="1150"/>
      <c r="D21" s="1151">
        <v>6425006101</v>
      </c>
      <c r="E21" s="1043" t="s">
        <v>984</v>
      </c>
      <c r="F21" s="1043" t="s">
        <v>985</v>
      </c>
      <c r="G21" s="1152" t="str">
        <f>E21</f>
        <v>Chi phí công chứng, sao y, thuế khác</v>
      </c>
      <c r="H21" s="1152" t="s">
        <v>369</v>
      </c>
      <c r="I21" s="1152" t="s">
        <v>729</v>
      </c>
      <c r="J21" s="1153"/>
      <c r="K21" s="859">
        <v>3000000</v>
      </c>
      <c r="L21" s="859">
        <v>0</v>
      </c>
      <c r="M21" s="859">
        <v>0</v>
      </c>
      <c r="N21" s="859">
        <v>0</v>
      </c>
      <c r="O21" s="859">
        <v>0</v>
      </c>
      <c r="P21" s="859">
        <v>0</v>
      </c>
      <c r="Q21" s="859">
        <v>0</v>
      </c>
      <c r="R21" s="859">
        <v>0</v>
      </c>
      <c r="S21" s="859">
        <v>0</v>
      </c>
      <c r="T21" s="859">
        <v>0</v>
      </c>
      <c r="U21" s="859">
        <v>0</v>
      </c>
      <c r="V21" s="859">
        <v>0</v>
      </c>
      <c r="W21" s="1154">
        <f t="shared" si="0"/>
        <v>3000000</v>
      </c>
      <c r="X21" s="1055"/>
      <c r="Y21" s="1400">
        <v>3000000</v>
      </c>
      <c r="Z21" s="1400">
        <v>0</v>
      </c>
      <c r="AA21" s="1400">
        <v>0</v>
      </c>
      <c r="AB21" s="1400">
        <v>0</v>
      </c>
      <c r="AC21" s="1400">
        <v>0</v>
      </c>
      <c r="AD21" s="1400">
        <v>0</v>
      </c>
      <c r="AE21" s="1400">
        <v>0</v>
      </c>
      <c r="AF21" s="1400">
        <v>0</v>
      </c>
      <c r="AG21" s="1400">
        <v>0</v>
      </c>
      <c r="AH21" s="1399">
        <v>0</v>
      </c>
      <c r="AI21" s="1399">
        <v>0</v>
      </c>
      <c r="AJ21" s="1399">
        <v>0</v>
      </c>
      <c r="AK21" s="1154">
        <f t="shared" si="1"/>
        <v>3000000</v>
      </c>
      <c r="AM21" s="1154">
        <v>3000000</v>
      </c>
      <c r="AO21" s="1154">
        <v>3100000</v>
      </c>
      <c r="AQ21" s="858">
        <f t="shared" si="2"/>
        <v>0</v>
      </c>
      <c r="AR21" s="1156">
        <f t="shared" si="3"/>
        <v>0</v>
      </c>
      <c r="AS21" s="1273">
        <f t="shared" si="4"/>
        <v>6000000</v>
      </c>
    </row>
    <row r="22" spans="2:45" s="1155" customFormat="1">
      <c r="B22" s="1150">
        <v>18</v>
      </c>
      <c r="C22" s="1150"/>
      <c r="D22" s="1151">
        <v>6426007001</v>
      </c>
      <c r="E22" s="1043" t="s">
        <v>986</v>
      </c>
      <c r="F22" s="1043" t="s">
        <v>987</v>
      </c>
      <c r="G22" s="1152" t="str">
        <f>E22</f>
        <v>Dự phòng nợ khó đòi</v>
      </c>
      <c r="H22" s="1152" t="s">
        <v>369</v>
      </c>
      <c r="I22" s="1152" t="s">
        <v>729</v>
      </c>
      <c r="J22" s="1153"/>
      <c r="K22" s="859">
        <v>0</v>
      </c>
      <c r="L22" s="859">
        <v>0</v>
      </c>
      <c r="M22" s="859">
        <v>0</v>
      </c>
      <c r="N22" s="859">
        <v>0</v>
      </c>
      <c r="O22" s="859">
        <v>0</v>
      </c>
      <c r="P22" s="859">
        <v>0</v>
      </c>
      <c r="Q22" s="859">
        <v>0</v>
      </c>
      <c r="R22" s="859">
        <v>0</v>
      </c>
      <c r="S22" s="859">
        <v>0</v>
      </c>
      <c r="T22" s="859">
        <v>0</v>
      </c>
      <c r="U22" s="859">
        <v>0</v>
      </c>
      <c r="V22" s="859">
        <v>0</v>
      </c>
      <c r="W22" s="1154">
        <f t="shared" si="0"/>
        <v>0</v>
      </c>
      <c r="X22" s="1055"/>
      <c r="Y22" s="1400">
        <v>0</v>
      </c>
      <c r="Z22" s="1400">
        <v>0</v>
      </c>
      <c r="AA22" s="1400">
        <v>0</v>
      </c>
      <c r="AB22" s="1400">
        <v>0</v>
      </c>
      <c r="AC22" s="1400">
        <v>0</v>
      </c>
      <c r="AD22" s="1400">
        <v>0</v>
      </c>
      <c r="AE22" s="1400">
        <v>0</v>
      </c>
      <c r="AF22" s="1400">
        <v>0</v>
      </c>
      <c r="AG22" s="1400">
        <v>0</v>
      </c>
      <c r="AH22" s="1399">
        <v>0</v>
      </c>
      <c r="AI22" s="1399">
        <v>0</v>
      </c>
      <c r="AJ22" s="1399">
        <v>0</v>
      </c>
      <c r="AK22" s="1154">
        <f t="shared" si="1"/>
        <v>0</v>
      </c>
      <c r="AM22" s="1154">
        <v>0</v>
      </c>
      <c r="AO22" s="1154">
        <v>0</v>
      </c>
      <c r="AQ22" s="858">
        <f t="shared" si="2"/>
        <v>0</v>
      </c>
      <c r="AR22" s="1156">
        <f t="shared" si="3"/>
        <v>0</v>
      </c>
      <c r="AS22" s="1273">
        <f t="shared" si="4"/>
        <v>0</v>
      </c>
    </row>
    <row r="23" spans="2:45" s="1155" customFormat="1">
      <c r="B23" s="1150">
        <v>19</v>
      </c>
      <c r="C23" s="1150"/>
      <c r="D23" s="1151" t="s">
        <v>842</v>
      </c>
      <c r="E23" s="1043" t="s">
        <v>988</v>
      </c>
      <c r="F23" s="1043" t="s">
        <v>719</v>
      </c>
      <c r="G23" s="1152" t="s">
        <v>989</v>
      </c>
      <c r="H23" s="1152" t="s">
        <v>401</v>
      </c>
      <c r="I23" s="1152" t="s">
        <v>729</v>
      </c>
      <c r="J23" s="1153"/>
      <c r="K23" s="859">
        <v>2293200</v>
      </c>
      <c r="L23" s="859">
        <v>2293200</v>
      </c>
      <c r="M23" s="859">
        <v>2293200</v>
      </c>
      <c r="N23" s="859">
        <v>2293200</v>
      </c>
      <c r="O23" s="859">
        <v>2293200</v>
      </c>
      <c r="P23" s="859">
        <v>2293200</v>
      </c>
      <c r="Q23" s="859">
        <v>2293200</v>
      </c>
      <c r="R23" s="859">
        <v>2293200</v>
      </c>
      <c r="S23" s="859">
        <v>2293200</v>
      </c>
      <c r="T23" s="859">
        <v>2293200</v>
      </c>
      <c r="U23" s="859">
        <v>2293200</v>
      </c>
      <c r="V23" s="859">
        <v>2293200</v>
      </c>
      <c r="W23" s="1154">
        <f t="shared" si="0"/>
        <v>27518400</v>
      </c>
      <c r="X23" s="1055"/>
      <c r="Y23" s="1400">
        <v>0</v>
      </c>
      <c r="Z23" s="1400">
        <v>0</v>
      </c>
      <c r="AA23" s="1400">
        <v>0</v>
      </c>
      <c r="AB23" s="1400">
        <v>0</v>
      </c>
      <c r="AC23" s="1400">
        <v>0</v>
      </c>
      <c r="AD23" s="1400">
        <v>0</v>
      </c>
      <c r="AE23" s="1400">
        <v>0</v>
      </c>
      <c r="AF23" s="1400">
        <v>0</v>
      </c>
      <c r="AG23" s="1400">
        <v>0</v>
      </c>
      <c r="AH23" s="1399">
        <v>0</v>
      </c>
      <c r="AI23" s="1399">
        <v>0</v>
      </c>
      <c r="AJ23" s="1399">
        <v>0</v>
      </c>
      <c r="AK23" s="1154">
        <f t="shared" si="1"/>
        <v>0</v>
      </c>
      <c r="AM23" s="1154">
        <v>0</v>
      </c>
      <c r="AO23" s="1154">
        <v>26865900</v>
      </c>
      <c r="AQ23" s="858">
        <f t="shared" si="2"/>
        <v>27518400</v>
      </c>
      <c r="AR23" s="1156">
        <f t="shared" si="3"/>
        <v>0</v>
      </c>
      <c r="AS23" s="1273">
        <f t="shared" si="4"/>
        <v>27518400</v>
      </c>
    </row>
    <row r="24" spans="2:45" s="1155" customFormat="1">
      <c r="B24" s="1150">
        <v>20</v>
      </c>
      <c r="C24" s="1150"/>
      <c r="D24" s="1151" t="s">
        <v>850</v>
      </c>
      <c r="E24" s="1043" t="s">
        <v>749</v>
      </c>
      <c r="F24" s="1043" t="s">
        <v>741</v>
      </c>
      <c r="G24" s="1152" t="str">
        <f>E24</f>
        <v>Chi phí xây dựng, sửa chữa nhà xưởng, văn phòng</v>
      </c>
      <c r="H24" s="1152" t="s">
        <v>379</v>
      </c>
      <c r="I24" s="1152" t="s">
        <v>706</v>
      </c>
      <c r="J24" s="1153"/>
      <c r="K24" s="859">
        <v>4368125</v>
      </c>
      <c r="L24" s="859">
        <v>1368125</v>
      </c>
      <c r="M24" s="859">
        <v>4368125</v>
      </c>
      <c r="N24" s="859">
        <v>3599236.111111111</v>
      </c>
      <c r="O24" s="859">
        <v>1911736.111111111</v>
      </c>
      <c r="P24" s="859">
        <v>3911736.111111111</v>
      </c>
      <c r="Q24" s="859">
        <v>2911736.111111111</v>
      </c>
      <c r="R24" s="859">
        <v>1911736.111111111</v>
      </c>
      <c r="S24" s="859">
        <v>3911736.111111111</v>
      </c>
      <c r="T24" s="859">
        <v>1911736.111111111</v>
      </c>
      <c r="U24" s="859">
        <v>1911736.111111111</v>
      </c>
      <c r="V24" s="859">
        <v>3911736.111111111</v>
      </c>
      <c r="W24" s="1154">
        <f t="shared" si="0"/>
        <v>35997500.000000007</v>
      </c>
      <c r="X24" s="1055"/>
      <c r="Y24" s="1400">
        <v>992343</v>
      </c>
      <c r="Z24" s="1400">
        <v>2017349</v>
      </c>
      <c r="AA24" s="1400">
        <v>1704815</v>
      </c>
      <c r="AB24" s="1400">
        <v>1709641</v>
      </c>
      <c r="AC24" s="1400">
        <v>2277141</v>
      </c>
      <c r="AD24" s="1400">
        <v>3177141</v>
      </c>
      <c r="AE24" s="1400">
        <v>2277141</v>
      </c>
      <c r="AF24" s="1400">
        <v>2277141</v>
      </c>
      <c r="AG24" s="1400">
        <v>2360486</v>
      </c>
      <c r="AH24" s="1399"/>
      <c r="AI24" s="1399"/>
      <c r="AJ24" s="1399"/>
      <c r="AK24" s="1154">
        <f t="shared" si="1"/>
        <v>18793198</v>
      </c>
      <c r="AM24" s="1154">
        <v>6600000</v>
      </c>
      <c r="AO24" s="1154">
        <v>18040500</v>
      </c>
      <c r="AQ24" s="858">
        <f t="shared" si="2"/>
        <v>17204302.000000007</v>
      </c>
      <c r="AR24" s="1156">
        <f t="shared" si="3"/>
        <v>0.91545366573586939</v>
      </c>
      <c r="AS24" s="1273">
        <f t="shared" si="4"/>
        <v>54790698.000000007</v>
      </c>
    </row>
    <row r="25" spans="2:45" s="1155" customFormat="1">
      <c r="B25" s="1150">
        <v>21</v>
      </c>
      <c r="C25" s="1150"/>
      <c r="D25" s="1151">
        <v>6427002301</v>
      </c>
      <c r="E25" s="1043" t="s">
        <v>752</v>
      </c>
      <c r="F25" s="1043" t="s">
        <v>753</v>
      </c>
      <c r="G25" s="1152" t="str">
        <f>E25</f>
        <v>Chi phí bảo hiểm tài sản</v>
      </c>
      <c r="H25" s="1152" t="s">
        <v>369</v>
      </c>
      <c r="I25" s="1152" t="s">
        <v>706</v>
      </c>
      <c r="J25" s="1153"/>
      <c r="K25" s="859">
        <v>0</v>
      </c>
      <c r="L25" s="859">
        <v>0</v>
      </c>
      <c r="M25" s="859">
        <v>0</v>
      </c>
      <c r="N25" s="859">
        <v>0</v>
      </c>
      <c r="O25" s="859">
        <v>0</v>
      </c>
      <c r="P25" s="859">
        <v>0</v>
      </c>
      <c r="Q25" s="859">
        <v>0</v>
      </c>
      <c r="R25" s="859">
        <v>0</v>
      </c>
      <c r="S25" s="859">
        <v>0</v>
      </c>
      <c r="T25" s="859">
        <v>0</v>
      </c>
      <c r="U25" s="859">
        <v>0</v>
      </c>
      <c r="V25" s="859">
        <v>0</v>
      </c>
      <c r="W25" s="1154">
        <f t="shared" si="0"/>
        <v>0</v>
      </c>
      <c r="X25" s="1055"/>
      <c r="Y25" s="1400">
        <v>0</v>
      </c>
      <c r="Z25" s="1400">
        <v>0</v>
      </c>
      <c r="AA25" s="1400">
        <v>0</v>
      </c>
      <c r="AB25" s="1400">
        <v>0</v>
      </c>
      <c r="AC25" s="1400">
        <v>0</v>
      </c>
      <c r="AD25" s="1400">
        <v>0</v>
      </c>
      <c r="AE25" s="1400">
        <v>0</v>
      </c>
      <c r="AF25" s="1400">
        <v>0</v>
      </c>
      <c r="AG25" s="1400">
        <v>0</v>
      </c>
      <c r="AH25" s="1399">
        <v>0</v>
      </c>
      <c r="AI25" s="1399">
        <v>0</v>
      </c>
      <c r="AJ25" s="1399">
        <v>0</v>
      </c>
      <c r="AK25" s="1154">
        <f t="shared" si="1"/>
        <v>0</v>
      </c>
      <c r="AM25" s="1154">
        <v>0</v>
      </c>
      <c r="AO25" s="1154">
        <v>58948706</v>
      </c>
      <c r="AQ25" s="858">
        <f t="shared" si="2"/>
        <v>0</v>
      </c>
      <c r="AR25" s="1156">
        <f t="shared" si="3"/>
        <v>0</v>
      </c>
      <c r="AS25" s="1273">
        <f t="shared" si="4"/>
        <v>0</v>
      </c>
    </row>
    <row r="26" spans="2:45" s="1155" customFormat="1">
      <c r="B26" s="1150">
        <v>22</v>
      </c>
      <c r="C26" s="1150"/>
      <c r="D26" s="1151" t="s">
        <v>840</v>
      </c>
      <c r="E26" s="1043" t="s">
        <v>731</v>
      </c>
      <c r="F26" s="1043" t="s">
        <v>732</v>
      </c>
      <c r="G26" s="1152" t="str">
        <f>E26</f>
        <v>Tiền nước uống</v>
      </c>
      <c r="H26" s="1043" t="s">
        <v>359</v>
      </c>
      <c r="I26" s="1152" t="s">
        <v>729</v>
      </c>
      <c r="J26" s="1153"/>
      <c r="K26" s="859">
        <v>2105000</v>
      </c>
      <c r="L26" s="859">
        <v>2105000</v>
      </c>
      <c r="M26" s="859">
        <v>2105000</v>
      </c>
      <c r="N26" s="859">
        <v>2105000</v>
      </c>
      <c r="O26" s="859">
        <v>2105000</v>
      </c>
      <c r="P26" s="859">
        <v>2105000</v>
      </c>
      <c r="Q26" s="859">
        <v>2105000</v>
      </c>
      <c r="R26" s="859">
        <v>2105000</v>
      </c>
      <c r="S26" s="859">
        <v>2105000</v>
      </c>
      <c r="T26" s="859">
        <v>2105000</v>
      </c>
      <c r="U26" s="859">
        <v>2105000</v>
      </c>
      <c r="V26" s="859">
        <v>2105000</v>
      </c>
      <c r="W26" s="1154">
        <f t="shared" si="0"/>
        <v>25260000</v>
      </c>
      <c r="X26" s="1055"/>
      <c r="Y26" s="1400">
        <v>1231915</v>
      </c>
      <c r="Z26" s="1400">
        <v>1099149</v>
      </c>
      <c r="AA26" s="1400">
        <v>1231915</v>
      </c>
      <c r="AB26" s="1400">
        <v>1231915</v>
      </c>
      <c r="AC26" s="1400">
        <v>900000</v>
      </c>
      <c r="AD26" s="1400">
        <v>1231915</v>
      </c>
      <c r="AE26" s="1400">
        <v>1231915</v>
      </c>
      <c r="AF26" s="1400">
        <v>1231915</v>
      </c>
      <c r="AG26" s="1400">
        <v>1099149</v>
      </c>
      <c r="AH26" s="1399"/>
      <c r="AI26" s="1399"/>
      <c r="AJ26" s="1399"/>
      <c r="AK26" s="1154">
        <f t="shared" si="1"/>
        <v>10489788</v>
      </c>
      <c r="AM26" s="1154">
        <v>11922129</v>
      </c>
      <c r="AO26" s="1154">
        <v>7311406</v>
      </c>
      <c r="AQ26" s="858">
        <f t="shared" si="2"/>
        <v>14770212</v>
      </c>
      <c r="AR26" s="1156">
        <f t="shared" si="3"/>
        <v>1.4080562924627267</v>
      </c>
      <c r="AS26" s="1273">
        <f t="shared" si="4"/>
        <v>35749788</v>
      </c>
    </row>
    <row r="27" spans="2:45" s="1155" customFormat="1">
      <c r="B27" s="1150">
        <v>23</v>
      </c>
      <c r="C27" s="1150"/>
      <c r="D27" s="1151">
        <v>6427003302</v>
      </c>
      <c r="E27" s="1043" t="s">
        <v>880</v>
      </c>
      <c r="F27" s="1043" t="s">
        <v>990</v>
      </c>
      <c r="G27" s="1152" t="str">
        <f>E27</f>
        <v>Chi phí đào tạo</v>
      </c>
      <c r="H27" s="1043" t="s">
        <v>359</v>
      </c>
      <c r="I27" s="1152" t="s">
        <v>729</v>
      </c>
      <c r="J27" s="1153"/>
      <c r="K27" s="859">
        <v>1000000</v>
      </c>
      <c r="L27" s="859">
        <v>1000000</v>
      </c>
      <c r="M27" s="859">
        <v>1000000</v>
      </c>
      <c r="N27" s="859">
        <v>1000000</v>
      </c>
      <c r="O27" s="859">
        <v>1000000</v>
      </c>
      <c r="P27" s="859">
        <v>3166666.6666666665</v>
      </c>
      <c r="Q27" s="859">
        <v>3166666.6666666665</v>
      </c>
      <c r="R27" s="859">
        <v>3166666.6666666665</v>
      </c>
      <c r="S27" s="859">
        <v>3166666.6666666665</v>
      </c>
      <c r="T27" s="859">
        <v>3166666.6666666665</v>
      </c>
      <c r="U27" s="859">
        <v>3166666.6666666665</v>
      </c>
      <c r="V27" s="859">
        <v>3166666.6666666665</v>
      </c>
      <c r="W27" s="1154">
        <f t="shared" si="0"/>
        <v>27166666.666666668</v>
      </c>
      <c r="X27" s="1055"/>
      <c r="Y27" s="1400">
        <v>416667</v>
      </c>
      <c r="Z27" s="1400">
        <v>416667</v>
      </c>
      <c r="AA27" s="1400">
        <v>0</v>
      </c>
      <c r="AB27" s="1400">
        <v>1000000</v>
      </c>
      <c r="AC27" s="1400">
        <v>1000000</v>
      </c>
      <c r="AD27" s="1400">
        <v>1000000</v>
      </c>
      <c r="AE27" s="1400">
        <v>1000000</v>
      </c>
      <c r="AF27" s="1400">
        <v>1000000</v>
      </c>
      <c r="AG27" s="1400">
        <v>1000000</v>
      </c>
      <c r="AH27" s="1399"/>
      <c r="AI27" s="1399"/>
      <c r="AJ27" s="1399"/>
      <c r="AK27" s="1154">
        <f t="shared" si="1"/>
        <v>6833334</v>
      </c>
      <c r="AM27" s="1154">
        <v>4166670</v>
      </c>
      <c r="AO27" s="1154">
        <v>14000000</v>
      </c>
      <c r="AQ27" s="858">
        <f t="shared" si="2"/>
        <v>20333332.666666668</v>
      </c>
      <c r="AR27" s="1156">
        <f t="shared" si="3"/>
        <v>2.9756093682332327</v>
      </c>
      <c r="AS27" s="1273">
        <f t="shared" si="4"/>
        <v>34000000.666666672</v>
      </c>
    </row>
    <row r="28" spans="2:45" s="1155" customFormat="1">
      <c r="B28" s="1150">
        <v>24</v>
      </c>
      <c r="C28" s="1150"/>
      <c r="D28" s="1151">
        <v>6427003301</v>
      </c>
      <c r="E28" s="1043" t="s">
        <v>991</v>
      </c>
      <c r="F28" s="1043" t="s">
        <v>992</v>
      </c>
      <c r="G28" s="1152" t="str">
        <f>E28</f>
        <v>Chi phí tuyển dụng</v>
      </c>
      <c r="H28" s="1043" t="s">
        <v>359</v>
      </c>
      <c r="I28" s="1152" t="s">
        <v>729</v>
      </c>
      <c r="J28" s="1153"/>
      <c r="K28" s="859">
        <v>0</v>
      </c>
      <c r="L28" s="859">
        <v>0</v>
      </c>
      <c r="M28" s="859">
        <v>0</v>
      </c>
      <c r="N28" s="859">
        <v>0</v>
      </c>
      <c r="O28" s="859">
        <v>0</v>
      </c>
      <c r="P28" s="859">
        <v>0</v>
      </c>
      <c r="Q28" s="859">
        <v>0</v>
      </c>
      <c r="R28" s="859">
        <v>0</v>
      </c>
      <c r="S28" s="859">
        <v>0</v>
      </c>
      <c r="T28" s="859">
        <v>0</v>
      </c>
      <c r="U28" s="859">
        <v>0</v>
      </c>
      <c r="V28" s="859">
        <v>0</v>
      </c>
      <c r="W28" s="1154">
        <f t="shared" si="0"/>
        <v>0</v>
      </c>
      <c r="X28" s="1055"/>
      <c r="Y28" s="1400">
        <v>0</v>
      </c>
      <c r="Z28" s="1400">
        <v>0</v>
      </c>
      <c r="AA28" s="1400">
        <v>0</v>
      </c>
      <c r="AB28" s="1400">
        <v>0</v>
      </c>
      <c r="AC28" s="1400">
        <v>0</v>
      </c>
      <c r="AD28" s="1400">
        <v>0</v>
      </c>
      <c r="AE28" s="1400">
        <v>0</v>
      </c>
      <c r="AF28" s="1400">
        <v>0</v>
      </c>
      <c r="AG28" s="1400">
        <v>0</v>
      </c>
      <c r="AH28" s="1399">
        <v>0</v>
      </c>
      <c r="AI28" s="1399">
        <v>0</v>
      </c>
      <c r="AJ28" s="1399">
        <v>0</v>
      </c>
      <c r="AK28" s="1154">
        <f t="shared" si="1"/>
        <v>0</v>
      </c>
      <c r="AM28" s="1154">
        <v>0</v>
      </c>
      <c r="AO28" s="1154">
        <v>0</v>
      </c>
      <c r="AQ28" s="858">
        <f t="shared" si="2"/>
        <v>0</v>
      </c>
      <c r="AR28" s="1156">
        <f t="shared" si="3"/>
        <v>0</v>
      </c>
      <c r="AS28" s="1273">
        <f t="shared" si="4"/>
        <v>0</v>
      </c>
    </row>
    <row r="29" spans="2:45" s="1155" customFormat="1">
      <c r="B29" s="1150">
        <v>25</v>
      </c>
      <c r="C29" s="1150"/>
      <c r="D29" s="1151" t="s">
        <v>846</v>
      </c>
      <c r="E29" s="1043" t="s">
        <v>939</v>
      </c>
      <c r="F29" s="1043" t="s">
        <v>493</v>
      </c>
      <c r="G29" s="1152" t="s">
        <v>845</v>
      </c>
      <c r="H29" s="1043" t="s">
        <v>359</v>
      </c>
      <c r="I29" s="1152" t="s">
        <v>729</v>
      </c>
      <c r="J29" s="1153"/>
      <c r="K29" s="859">
        <v>46720000</v>
      </c>
      <c r="L29" s="859">
        <v>46720000</v>
      </c>
      <c r="M29" s="859">
        <v>46720000</v>
      </c>
      <c r="N29" s="859">
        <v>46720000</v>
      </c>
      <c r="O29" s="859">
        <v>46720000</v>
      </c>
      <c r="P29" s="859">
        <v>46720000</v>
      </c>
      <c r="Q29" s="859">
        <v>46720000</v>
      </c>
      <c r="R29" s="859">
        <v>46720000</v>
      </c>
      <c r="S29" s="859">
        <v>46720000</v>
      </c>
      <c r="T29" s="859">
        <v>46720000</v>
      </c>
      <c r="U29" s="859">
        <v>46720000</v>
      </c>
      <c r="V29" s="859">
        <v>46720000</v>
      </c>
      <c r="W29" s="1154">
        <f t="shared" si="0"/>
        <v>560640000</v>
      </c>
      <c r="X29" s="1055"/>
      <c r="Y29" s="1400">
        <v>34466185</v>
      </c>
      <c r="Z29" s="1400">
        <v>28413177</v>
      </c>
      <c r="AA29" s="1400">
        <v>34194570</v>
      </c>
      <c r="AB29" s="1400">
        <v>36252471</v>
      </c>
      <c r="AC29" s="1400">
        <v>33332061</v>
      </c>
      <c r="AD29" s="1400">
        <v>46978162</v>
      </c>
      <c r="AE29" s="1400">
        <v>42963174</v>
      </c>
      <c r="AF29" s="1400">
        <v>44814615</v>
      </c>
      <c r="AG29" s="1400">
        <v>46810053</v>
      </c>
      <c r="AH29" s="1402">
        <v>44670197</v>
      </c>
      <c r="AI29" s="1402">
        <v>45718351</v>
      </c>
      <c r="AJ29" s="1402">
        <v>44576279</v>
      </c>
      <c r="AK29" s="1154">
        <f t="shared" si="1"/>
        <v>483189295</v>
      </c>
      <c r="AM29" s="1154">
        <v>414180629</v>
      </c>
      <c r="AO29" s="1154">
        <v>295343568</v>
      </c>
      <c r="AQ29" s="858">
        <f t="shared" si="2"/>
        <v>77450705</v>
      </c>
      <c r="AR29" s="1156">
        <f t="shared" si="3"/>
        <v>0.16029060618985769</v>
      </c>
      <c r="AS29" s="1273">
        <f t="shared" si="4"/>
        <v>1043829295</v>
      </c>
    </row>
    <row r="30" spans="2:45" s="1155" customFormat="1">
      <c r="B30" s="1150">
        <v>26</v>
      </c>
      <c r="C30" s="1150"/>
      <c r="D30" s="1151">
        <v>6427003703</v>
      </c>
      <c r="E30" s="1043" t="s">
        <v>993</v>
      </c>
      <c r="F30" s="1043" t="s">
        <v>493</v>
      </c>
      <c r="G30" s="1152" t="str">
        <f>E30</f>
        <v>Chi phí gởi xe du lịch, xe gắn máy</v>
      </c>
      <c r="H30" s="1043" t="s">
        <v>359</v>
      </c>
      <c r="I30" s="1152" t="s">
        <v>729</v>
      </c>
      <c r="J30" s="1153"/>
      <c r="K30" s="859">
        <v>0</v>
      </c>
      <c r="L30" s="859">
        <v>0</v>
      </c>
      <c r="M30" s="859">
        <v>0</v>
      </c>
      <c r="N30" s="859">
        <v>0</v>
      </c>
      <c r="O30" s="859">
        <v>0</v>
      </c>
      <c r="P30" s="859">
        <v>0</v>
      </c>
      <c r="Q30" s="859">
        <v>0</v>
      </c>
      <c r="R30" s="859">
        <v>0</v>
      </c>
      <c r="S30" s="859">
        <v>0</v>
      </c>
      <c r="T30" s="859">
        <v>0</v>
      </c>
      <c r="U30" s="859">
        <v>0</v>
      </c>
      <c r="V30" s="859">
        <v>0</v>
      </c>
      <c r="W30" s="1154">
        <f t="shared" si="0"/>
        <v>0</v>
      </c>
      <c r="X30" s="1055"/>
      <c r="Y30" s="1400">
        <v>0</v>
      </c>
      <c r="Z30" s="1400">
        <v>0</v>
      </c>
      <c r="AA30" s="1400">
        <v>0</v>
      </c>
      <c r="AB30" s="1400">
        <v>0</v>
      </c>
      <c r="AC30" s="1400">
        <v>0</v>
      </c>
      <c r="AD30" s="1400">
        <v>0</v>
      </c>
      <c r="AE30" s="1400">
        <v>0</v>
      </c>
      <c r="AF30" s="1400">
        <v>0</v>
      </c>
      <c r="AG30" s="1400">
        <v>0</v>
      </c>
      <c r="AH30" s="1399"/>
      <c r="AI30" s="1399"/>
      <c r="AJ30" s="1399"/>
      <c r="AK30" s="1154">
        <f t="shared" si="1"/>
        <v>0</v>
      </c>
      <c r="AM30" s="1154">
        <v>0</v>
      </c>
      <c r="AO30" s="1154">
        <v>0</v>
      </c>
      <c r="AQ30" s="858">
        <f t="shared" si="2"/>
        <v>0</v>
      </c>
      <c r="AR30" s="1156">
        <f t="shared" si="3"/>
        <v>0</v>
      </c>
      <c r="AS30" s="1273">
        <f t="shared" si="4"/>
        <v>0</v>
      </c>
    </row>
    <row r="31" spans="2:45" s="1155" customFormat="1">
      <c r="B31" s="1150">
        <v>27</v>
      </c>
      <c r="C31" s="1150"/>
      <c r="D31" s="1151">
        <v>6427003801</v>
      </c>
      <c r="E31" s="1043" t="s">
        <v>994</v>
      </c>
      <c r="F31" s="1043" t="s">
        <v>995</v>
      </c>
      <c r="G31" s="1152" t="str">
        <f>E31</f>
        <v>Phí cầu đường xe</v>
      </c>
      <c r="H31" s="1043" t="s">
        <v>359</v>
      </c>
      <c r="I31" s="1152" t="s">
        <v>729</v>
      </c>
      <c r="J31" s="1153"/>
      <c r="K31" s="859">
        <v>0</v>
      </c>
      <c r="L31" s="859">
        <v>0</v>
      </c>
      <c r="M31" s="859">
        <v>0</v>
      </c>
      <c r="N31" s="859">
        <v>0</v>
      </c>
      <c r="O31" s="859">
        <v>0</v>
      </c>
      <c r="P31" s="859">
        <v>0</v>
      </c>
      <c r="Q31" s="859">
        <v>0</v>
      </c>
      <c r="R31" s="859">
        <v>0</v>
      </c>
      <c r="S31" s="859">
        <v>0</v>
      </c>
      <c r="T31" s="859">
        <v>0</v>
      </c>
      <c r="U31" s="859">
        <v>0</v>
      </c>
      <c r="V31" s="859">
        <v>0</v>
      </c>
      <c r="W31" s="1154">
        <f t="shared" si="0"/>
        <v>0</v>
      </c>
      <c r="X31" s="1055"/>
      <c r="Y31" s="1400">
        <v>0</v>
      </c>
      <c r="Z31" s="1400">
        <v>0</v>
      </c>
      <c r="AA31" s="1400">
        <v>0</v>
      </c>
      <c r="AB31" s="1400">
        <v>0</v>
      </c>
      <c r="AC31" s="1400">
        <v>0</v>
      </c>
      <c r="AD31" s="1400">
        <v>0</v>
      </c>
      <c r="AE31" s="1400">
        <v>0</v>
      </c>
      <c r="AF31" s="1400">
        <v>0</v>
      </c>
      <c r="AG31" s="1400">
        <v>0</v>
      </c>
      <c r="AH31" s="1399"/>
      <c r="AI31" s="1399"/>
      <c r="AJ31" s="1399"/>
      <c r="AK31" s="1154">
        <f t="shared" si="1"/>
        <v>0</v>
      </c>
      <c r="AM31" s="1154">
        <v>9135850</v>
      </c>
      <c r="AO31" s="1154">
        <v>50830603</v>
      </c>
      <c r="AQ31" s="858">
        <f t="shared" si="2"/>
        <v>0</v>
      </c>
      <c r="AR31" s="1156">
        <f t="shared" si="3"/>
        <v>0</v>
      </c>
      <c r="AS31" s="1273">
        <f t="shared" si="4"/>
        <v>0</v>
      </c>
    </row>
    <row r="32" spans="2:45" s="1155" customFormat="1">
      <c r="B32" s="1150">
        <v>28</v>
      </c>
      <c r="C32" s="1150"/>
      <c r="D32" s="1151">
        <v>6427003802</v>
      </c>
      <c r="E32" s="1043" t="s">
        <v>996</v>
      </c>
      <c r="F32" s="1043" t="s">
        <v>758</v>
      </c>
      <c r="G32" s="1152" t="str">
        <f>E32</f>
        <v>Phí đăng kiểm, kiểm định xe</v>
      </c>
      <c r="H32" s="1043" t="s">
        <v>359</v>
      </c>
      <c r="I32" s="1152" t="s">
        <v>706</v>
      </c>
      <c r="J32" s="1153"/>
      <c r="K32" s="859">
        <v>0</v>
      </c>
      <c r="L32" s="859">
        <v>0</v>
      </c>
      <c r="M32" s="859">
        <v>0</v>
      </c>
      <c r="N32" s="859">
        <v>0</v>
      </c>
      <c r="O32" s="859">
        <v>0</v>
      </c>
      <c r="P32" s="859">
        <v>0</v>
      </c>
      <c r="Q32" s="859">
        <v>0</v>
      </c>
      <c r="R32" s="859">
        <v>0</v>
      </c>
      <c r="S32" s="859">
        <v>0</v>
      </c>
      <c r="T32" s="859">
        <v>0</v>
      </c>
      <c r="U32" s="859">
        <v>0</v>
      </c>
      <c r="V32" s="859">
        <v>0</v>
      </c>
      <c r="W32" s="1154">
        <f t="shared" si="0"/>
        <v>0</v>
      </c>
      <c r="X32" s="1055"/>
      <c r="Y32" s="1400">
        <v>0</v>
      </c>
      <c r="Z32" s="1400">
        <v>0</v>
      </c>
      <c r="AA32" s="1400">
        <v>0</v>
      </c>
      <c r="AB32" s="1400">
        <v>0</v>
      </c>
      <c r="AC32" s="1400">
        <v>0</v>
      </c>
      <c r="AD32" s="1400">
        <v>0</v>
      </c>
      <c r="AE32" s="1400">
        <v>0</v>
      </c>
      <c r="AF32" s="1400">
        <v>0</v>
      </c>
      <c r="AG32" s="1400">
        <v>0</v>
      </c>
      <c r="AH32" s="1399"/>
      <c r="AI32" s="1399"/>
      <c r="AJ32" s="1399"/>
      <c r="AK32" s="1154">
        <f t="shared" si="1"/>
        <v>0</v>
      </c>
      <c r="AM32" s="1154">
        <v>0</v>
      </c>
      <c r="AO32" s="1154">
        <v>0</v>
      </c>
      <c r="AQ32" s="858">
        <f t="shared" si="2"/>
        <v>0</v>
      </c>
      <c r="AR32" s="1156">
        <f t="shared" si="3"/>
        <v>0</v>
      </c>
      <c r="AS32" s="1273">
        <f t="shared" si="4"/>
        <v>0</v>
      </c>
    </row>
    <row r="33" spans="2:45" s="1155" customFormat="1">
      <c r="B33" s="1150">
        <v>29</v>
      </c>
      <c r="C33" s="1150"/>
      <c r="D33" s="1151">
        <v>6427004104</v>
      </c>
      <c r="E33" s="1043" t="s">
        <v>997</v>
      </c>
      <c r="F33" s="1043" t="s">
        <v>998</v>
      </c>
      <c r="G33" s="1152" t="str">
        <f>E33</f>
        <v>Chi phí ấn phẩm: Catalogue, tờ rơi</v>
      </c>
      <c r="H33" s="1043" t="s">
        <v>359</v>
      </c>
      <c r="I33" s="1152" t="s">
        <v>729</v>
      </c>
      <c r="J33" s="1153"/>
      <c r="K33" s="859">
        <v>0</v>
      </c>
      <c r="L33" s="859">
        <v>0</v>
      </c>
      <c r="M33" s="859">
        <v>0</v>
      </c>
      <c r="N33" s="859">
        <v>0</v>
      </c>
      <c r="O33" s="859">
        <v>0</v>
      </c>
      <c r="P33" s="859">
        <v>0</v>
      </c>
      <c r="Q33" s="859">
        <v>0</v>
      </c>
      <c r="R33" s="859">
        <v>0</v>
      </c>
      <c r="S33" s="859">
        <v>0</v>
      </c>
      <c r="T33" s="859">
        <v>0</v>
      </c>
      <c r="U33" s="859">
        <v>0</v>
      </c>
      <c r="V33" s="859">
        <v>0</v>
      </c>
      <c r="W33" s="1154">
        <f t="shared" si="0"/>
        <v>0</v>
      </c>
      <c r="X33" s="1055"/>
      <c r="Y33" s="1400">
        <v>0</v>
      </c>
      <c r="Z33" s="1400">
        <v>0</v>
      </c>
      <c r="AA33" s="1400">
        <v>0</v>
      </c>
      <c r="AB33" s="1400">
        <v>0</v>
      </c>
      <c r="AC33" s="1400">
        <v>0</v>
      </c>
      <c r="AD33" s="1400">
        <v>0</v>
      </c>
      <c r="AE33" s="1400">
        <v>0</v>
      </c>
      <c r="AF33" s="1400">
        <v>0</v>
      </c>
      <c r="AG33" s="1400">
        <v>0</v>
      </c>
      <c r="AH33" s="1399"/>
      <c r="AI33" s="1399"/>
      <c r="AJ33" s="1399"/>
      <c r="AK33" s="1154">
        <f t="shared" si="1"/>
        <v>0</v>
      </c>
      <c r="AM33" s="1154">
        <v>0</v>
      </c>
      <c r="AO33" s="1154">
        <v>0</v>
      </c>
      <c r="AQ33" s="858">
        <f t="shared" si="2"/>
        <v>0</v>
      </c>
      <c r="AR33" s="1156">
        <f t="shared" si="3"/>
        <v>0</v>
      </c>
      <c r="AS33" s="1273">
        <f t="shared" si="4"/>
        <v>0</v>
      </c>
    </row>
    <row r="34" spans="2:45" s="1155" customFormat="1">
      <c r="B34" s="1150">
        <v>30</v>
      </c>
      <c r="C34" s="1150"/>
      <c r="D34" s="1151">
        <v>6427004301</v>
      </c>
      <c r="E34" s="1043" t="s">
        <v>999</v>
      </c>
      <c r="F34" s="1043" t="s">
        <v>493</v>
      </c>
      <c r="G34" s="1152" t="str">
        <f>E34</f>
        <v>Chi phí nghỉ mát, du lịch</v>
      </c>
      <c r="H34" s="1043" t="s">
        <v>359</v>
      </c>
      <c r="I34" s="1152" t="s">
        <v>729</v>
      </c>
      <c r="J34" s="1153"/>
      <c r="K34" s="859">
        <v>0</v>
      </c>
      <c r="L34" s="859">
        <v>0</v>
      </c>
      <c r="M34" s="859">
        <v>0</v>
      </c>
      <c r="N34" s="859">
        <v>0</v>
      </c>
      <c r="O34" s="859">
        <v>0</v>
      </c>
      <c r="P34" s="859">
        <v>165000000</v>
      </c>
      <c r="Q34" s="859">
        <v>0</v>
      </c>
      <c r="R34" s="859">
        <v>0</v>
      </c>
      <c r="S34" s="859">
        <v>0</v>
      </c>
      <c r="T34" s="859">
        <v>0</v>
      </c>
      <c r="U34" s="859">
        <v>0</v>
      </c>
      <c r="V34" s="859">
        <v>0</v>
      </c>
      <c r="W34" s="1154">
        <f t="shared" si="0"/>
        <v>165000000</v>
      </c>
      <c r="X34" s="1055"/>
      <c r="Y34" s="1400">
        <v>0</v>
      </c>
      <c r="Z34" s="1400">
        <v>0</v>
      </c>
      <c r="AA34" s="1400">
        <v>0</v>
      </c>
      <c r="AB34" s="1400">
        <v>0</v>
      </c>
      <c r="AC34" s="1400">
        <v>0</v>
      </c>
      <c r="AD34" s="1400">
        <v>0</v>
      </c>
      <c r="AE34" s="1400">
        <v>0</v>
      </c>
      <c r="AF34" s="1400">
        <v>0</v>
      </c>
      <c r="AG34" s="1400">
        <v>0</v>
      </c>
      <c r="AH34" s="1399"/>
      <c r="AI34" s="1399"/>
      <c r="AJ34" s="1399"/>
      <c r="AK34" s="1154">
        <f t="shared" si="1"/>
        <v>0</v>
      </c>
      <c r="AM34" s="1154">
        <v>0</v>
      </c>
      <c r="AO34" s="1154">
        <v>0</v>
      </c>
      <c r="AQ34" s="858">
        <f t="shared" si="2"/>
        <v>165000000</v>
      </c>
      <c r="AR34" s="1156">
        <f t="shared" si="3"/>
        <v>0</v>
      </c>
      <c r="AS34" s="1273">
        <f t="shared" si="4"/>
        <v>165000000</v>
      </c>
    </row>
    <row r="35" spans="2:45" s="1155" customFormat="1">
      <c r="B35" s="1150">
        <v>31</v>
      </c>
      <c r="C35" s="1150"/>
      <c r="D35" s="1151">
        <v>6427004601</v>
      </c>
      <c r="E35" s="1043" t="s">
        <v>1000</v>
      </c>
      <c r="F35" s="1043" t="s">
        <v>990</v>
      </c>
      <c r="G35" s="1152" t="s">
        <v>1001</v>
      </c>
      <c r="H35" s="1043" t="s">
        <v>359</v>
      </c>
      <c r="I35" s="1152" t="s">
        <v>729</v>
      </c>
      <c r="J35" s="1153"/>
      <c r="K35" s="859">
        <v>0</v>
      </c>
      <c r="L35" s="859">
        <v>0</v>
      </c>
      <c r="M35" s="859">
        <v>0</v>
      </c>
      <c r="N35" s="859">
        <v>0</v>
      </c>
      <c r="O35" s="859">
        <v>0</v>
      </c>
      <c r="P35" s="859">
        <v>0</v>
      </c>
      <c r="Q35" s="859">
        <v>0</v>
      </c>
      <c r="R35" s="859">
        <v>0</v>
      </c>
      <c r="S35" s="859">
        <v>0</v>
      </c>
      <c r="T35" s="859">
        <v>0</v>
      </c>
      <c r="U35" s="859">
        <v>0</v>
      </c>
      <c r="V35" s="859">
        <v>0</v>
      </c>
      <c r="W35" s="1154">
        <f t="shared" si="0"/>
        <v>0</v>
      </c>
      <c r="X35" s="1055"/>
      <c r="Y35" s="1400">
        <v>0</v>
      </c>
      <c r="Z35" s="1400">
        <v>0</v>
      </c>
      <c r="AA35" s="1400">
        <v>0</v>
      </c>
      <c r="AB35" s="1400">
        <v>0</v>
      </c>
      <c r="AC35" s="1400">
        <v>0</v>
      </c>
      <c r="AD35" s="1400">
        <v>0</v>
      </c>
      <c r="AE35" s="1400">
        <v>0</v>
      </c>
      <c r="AF35" s="1400">
        <v>0</v>
      </c>
      <c r="AG35" s="1400">
        <v>0</v>
      </c>
      <c r="AH35" s="1399"/>
      <c r="AI35" s="1399"/>
      <c r="AJ35" s="1399"/>
      <c r="AK35" s="1154">
        <f t="shared" si="1"/>
        <v>0</v>
      </c>
      <c r="AM35" s="1154">
        <v>0</v>
      </c>
      <c r="AO35" s="1154">
        <v>0</v>
      </c>
      <c r="AQ35" s="858">
        <f t="shared" si="2"/>
        <v>0</v>
      </c>
      <c r="AR35" s="1156">
        <f t="shared" si="3"/>
        <v>0</v>
      </c>
      <c r="AS35" s="1273">
        <f t="shared" si="4"/>
        <v>0</v>
      </c>
    </row>
    <row r="36" spans="2:45" s="1155" customFormat="1">
      <c r="B36" s="1150">
        <v>32</v>
      </c>
      <c r="C36" s="1150"/>
      <c r="D36" s="1151">
        <v>6427004603</v>
      </c>
      <c r="E36" s="1043" t="s">
        <v>1002</v>
      </c>
      <c r="F36" s="1043" t="s">
        <v>998</v>
      </c>
      <c r="G36" s="1152" t="str">
        <f>E36</f>
        <v>Chi phí hội nghị khách hàng</v>
      </c>
      <c r="H36" s="1152" t="s">
        <v>356</v>
      </c>
      <c r="I36" s="1152" t="s">
        <v>729</v>
      </c>
      <c r="J36" s="1153"/>
      <c r="K36" s="859">
        <v>0</v>
      </c>
      <c r="L36" s="859">
        <v>0</v>
      </c>
      <c r="M36" s="859">
        <v>0</v>
      </c>
      <c r="N36" s="859">
        <v>0</v>
      </c>
      <c r="O36" s="859">
        <v>0</v>
      </c>
      <c r="P36" s="859">
        <v>0</v>
      </c>
      <c r="Q36" s="859">
        <v>0</v>
      </c>
      <c r="R36" s="859">
        <v>0</v>
      </c>
      <c r="S36" s="859">
        <v>0</v>
      </c>
      <c r="T36" s="859">
        <v>0</v>
      </c>
      <c r="U36" s="859">
        <v>0</v>
      </c>
      <c r="V36" s="859">
        <v>0</v>
      </c>
      <c r="W36" s="1154">
        <f t="shared" si="0"/>
        <v>0</v>
      </c>
      <c r="X36" s="1055"/>
      <c r="Y36" s="1400">
        <v>0</v>
      </c>
      <c r="Z36" s="1400">
        <v>0</v>
      </c>
      <c r="AA36" s="1400">
        <v>0</v>
      </c>
      <c r="AB36" s="1400">
        <v>0</v>
      </c>
      <c r="AC36" s="1400">
        <v>0</v>
      </c>
      <c r="AD36" s="1400">
        <v>0</v>
      </c>
      <c r="AE36" s="1400">
        <v>0</v>
      </c>
      <c r="AF36" s="1400">
        <v>0</v>
      </c>
      <c r="AG36" s="1400">
        <v>0</v>
      </c>
      <c r="AH36" s="1399"/>
      <c r="AI36" s="1399"/>
      <c r="AJ36" s="1399"/>
      <c r="AK36" s="1154">
        <f t="shared" si="1"/>
        <v>0</v>
      </c>
      <c r="AM36" s="1154">
        <v>0</v>
      </c>
      <c r="AO36" s="1154">
        <v>42402000</v>
      </c>
      <c r="AQ36" s="858">
        <f t="shared" si="2"/>
        <v>0</v>
      </c>
      <c r="AR36" s="1156">
        <f t="shared" si="3"/>
        <v>0</v>
      </c>
      <c r="AS36" s="1273">
        <f t="shared" si="4"/>
        <v>0</v>
      </c>
    </row>
    <row r="37" spans="2:45" s="1155" customFormat="1">
      <c r="B37" s="1150">
        <v>33</v>
      </c>
      <c r="C37" s="1150"/>
      <c r="D37" s="1151">
        <v>6427004702</v>
      </c>
      <c r="E37" s="1043" t="s">
        <v>1003</v>
      </c>
      <c r="F37" s="1043" t="s">
        <v>998</v>
      </c>
      <c r="G37" s="1152" t="str">
        <f>E37</f>
        <v>Tài trợ thương hiệu Duy Tân</v>
      </c>
      <c r="H37" s="1152" t="s">
        <v>356</v>
      </c>
      <c r="I37" s="1152" t="s">
        <v>729</v>
      </c>
      <c r="J37" s="1153"/>
      <c r="K37" s="859">
        <v>0</v>
      </c>
      <c r="L37" s="859">
        <v>0</v>
      </c>
      <c r="M37" s="859">
        <v>0</v>
      </c>
      <c r="N37" s="859">
        <v>0</v>
      </c>
      <c r="O37" s="859">
        <v>0</v>
      </c>
      <c r="P37" s="859">
        <v>0</v>
      </c>
      <c r="Q37" s="859">
        <v>0</v>
      </c>
      <c r="R37" s="859">
        <v>0</v>
      </c>
      <c r="S37" s="859">
        <v>0</v>
      </c>
      <c r="T37" s="859">
        <v>0</v>
      </c>
      <c r="U37" s="859">
        <v>0</v>
      </c>
      <c r="V37" s="859">
        <v>0</v>
      </c>
      <c r="W37" s="1154">
        <f t="shared" si="0"/>
        <v>0</v>
      </c>
      <c r="X37" s="1055"/>
      <c r="Y37" s="1400">
        <v>0</v>
      </c>
      <c r="Z37" s="1400">
        <v>0</v>
      </c>
      <c r="AA37" s="1400">
        <v>0</v>
      </c>
      <c r="AB37" s="1400">
        <v>0</v>
      </c>
      <c r="AC37" s="1400">
        <v>0</v>
      </c>
      <c r="AD37" s="1400">
        <v>0</v>
      </c>
      <c r="AE37" s="1400">
        <v>0</v>
      </c>
      <c r="AF37" s="1400">
        <v>0</v>
      </c>
      <c r="AG37" s="1400">
        <v>0</v>
      </c>
      <c r="AH37" s="1399"/>
      <c r="AI37" s="1399"/>
      <c r="AJ37" s="1399"/>
      <c r="AK37" s="1154">
        <f t="shared" si="1"/>
        <v>0</v>
      </c>
      <c r="AM37" s="1154">
        <v>0</v>
      </c>
      <c r="AO37" s="1154">
        <v>0</v>
      </c>
      <c r="AQ37" s="858">
        <f t="shared" si="2"/>
        <v>0</v>
      </c>
      <c r="AR37" s="1156">
        <f t="shared" si="3"/>
        <v>0</v>
      </c>
      <c r="AS37" s="1273">
        <f t="shared" si="4"/>
        <v>0</v>
      </c>
    </row>
    <row r="38" spans="2:45" s="1155" customFormat="1">
      <c r="B38" s="1150">
        <v>34</v>
      </c>
      <c r="C38" s="1150"/>
      <c r="D38" s="1151">
        <v>6427004804</v>
      </c>
      <c r="E38" s="1043" t="s">
        <v>1004</v>
      </c>
      <c r="F38" s="1043" t="s">
        <v>1005</v>
      </c>
      <c r="G38" s="1152" t="str">
        <f>E38</f>
        <v>Chi phí bưu phẩm</v>
      </c>
      <c r="H38" s="1043" t="s">
        <v>359</v>
      </c>
      <c r="I38" s="1152" t="s">
        <v>729</v>
      </c>
      <c r="J38" s="1153"/>
      <c r="K38" s="859">
        <v>0</v>
      </c>
      <c r="L38" s="859">
        <v>0</v>
      </c>
      <c r="M38" s="859">
        <v>0</v>
      </c>
      <c r="N38" s="859">
        <v>0</v>
      </c>
      <c r="O38" s="859">
        <v>0</v>
      </c>
      <c r="P38" s="859">
        <v>0</v>
      </c>
      <c r="Q38" s="859">
        <v>0</v>
      </c>
      <c r="R38" s="859">
        <v>0</v>
      </c>
      <c r="S38" s="859">
        <v>0</v>
      </c>
      <c r="T38" s="859">
        <v>0</v>
      </c>
      <c r="U38" s="859">
        <v>0</v>
      </c>
      <c r="V38" s="859">
        <v>0</v>
      </c>
      <c r="W38" s="1154">
        <f t="shared" si="0"/>
        <v>0</v>
      </c>
      <c r="X38" s="1055"/>
      <c r="Y38" s="1400">
        <v>201041</v>
      </c>
      <c r="Z38" s="1400">
        <v>191100</v>
      </c>
      <c r="AA38" s="1400">
        <v>163800</v>
      </c>
      <c r="AB38" s="1400">
        <v>0</v>
      </c>
      <c r="AC38" s="1400">
        <v>645100</v>
      </c>
      <c r="AD38" s="1400">
        <v>225700</v>
      </c>
      <c r="AE38" s="1400">
        <v>298900</v>
      </c>
      <c r="AF38" s="1400">
        <v>507500</v>
      </c>
      <c r="AG38" s="1400">
        <v>429400</v>
      </c>
      <c r="AH38" s="1402">
        <v>21648</v>
      </c>
      <c r="AI38" s="1402">
        <v>20909</v>
      </c>
      <c r="AJ38" s="1402">
        <v>20000</v>
      </c>
      <c r="AK38" s="1154">
        <f t="shared" si="1"/>
        <v>2725098</v>
      </c>
      <c r="AM38" s="1154">
        <v>2792188</v>
      </c>
      <c r="AO38" s="1154">
        <v>4402500</v>
      </c>
      <c r="AQ38" s="858">
        <f t="shared" si="2"/>
        <v>-2725098</v>
      </c>
      <c r="AR38" s="1156">
        <f t="shared" si="3"/>
        <v>-1</v>
      </c>
      <c r="AS38" s="1273">
        <f t="shared" si="4"/>
        <v>2725098</v>
      </c>
    </row>
    <row r="39" spans="2:45" s="1155" customFormat="1">
      <c r="B39" s="1150">
        <v>35</v>
      </c>
      <c r="C39" s="1150"/>
      <c r="D39" s="1151">
        <v>6427004901</v>
      </c>
      <c r="E39" s="1043" t="s">
        <v>1006</v>
      </c>
      <c r="F39" s="1043" t="s">
        <v>1005</v>
      </c>
      <c r="G39" s="1152" t="str">
        <f>E39</f>
        <v>Điện thoại bàn</v>
      </c>
      <c r="H39" s="1043" t="s">
        <v>359</v>
      </c>
      <c r="I39" s="1152" t="s">
        <v>729</v>
      </c>
      <c r="J39" s="1153"/>
      <c r="K39" s="859">
        <v>0</v>
      </c>
      <c r="L39" s="859">
        <v>0</v>
      </c>
      <c r="M39" s="859">
        <v>0</v>
      </c>
      <c r="N39" s="859">
        <v>0</v>
      </c>
      <c r="O39" s="859">
        <v>0</v>
      </c>
      <c r="P39" s="859">
        <v>0</v>
      </c>
      <c r="Q39" s="859">
        <v>0</v>
      </c>
      <c r="R39" s="859">
        <v>0</v>
      </c>
      <c r="S39" s="859">
        <v>0</v>
      </c>
      <c r="T39" s="859">
        <v>0</v>
      </c>
      <c r="U39" s="859">
        <v>0</v>
      </c>
      <c r="V39" s="859">
        <v>0</v>
      </c>
      <c r="W39" s="1154">
        <f t="shared" si="0"/>
        <v>0</v>
      </c>
      <c r="X39" s="1055"/>
      <c r="Y39" s="1400">
        <v>20000</v>
      </c>
      <c r="Z39" s="1400">
        <v>20000</v>
      </c>
      <c r="AA39" s="1400">
        <v>20000</v>
      </c>
      <c r="AB39" s="1400">
        <v>20800</v>
      </c>
      <c r="AC39" s="1400">
        <v>20341</v>
      </c>
      <c r="AD39" s="1400">
        <v>21945</v>
      </c>
      <c r="AE39" s="1400">
        <v>22747</v>
      </c>
      <c r="AF39" s="1400">
        <v>20268</v>
      </c>
      <c r="AG39" s="1400">
        <v>20000</v>
      </c>
      <c r="AH39" s="1399"/>
      <c r="AI39" s="1399"/>
      <c r="AJ39" s="1399"/>
      <c r="AK39" s="1154">
        <f t="shared" si="1"/>
        <v>186101</v>
      </c>
      <c r="AM39" s="1154">
        <v>264906</v>
      </c>
      <c r="AO39" s="1154">
        <v>463395</v>
      </c>
      <c r="AQ39" s="858">
        <f t="shared" si="2"/>
        <v>-186101</v>
      </c>
      <c r="AR39" s="1156">
        <f t="shared" si="3"/>
        <v>-1</v>
      </c>
      <c r="AS39" s="1273">
        <f t="shared" si="4"/>
        <v>186101</v>
      </c>
    </row>
    <row r="40" spans="2:45" s="1155" customFormat="1">
      <c r="B40" s="1150">
        <v>36</v>
      </c>
      <c r="C40" s="1150"/>
      <c r="D40" s="1151" t="s">
        <v>848</v>
      </c>
      <c r="E40" s="1043" t="s">
        <v>1007</v>
      </c>
      <c r="F40" s="1043" t="s">
        <v>493</v>
      </c>
      <c r="G40" s="1152" t="str">
        <f>E40</f>
        <v>Điện thoại di động</v>
      </c>
      <c r="H40" s="1043" t="s">
        <v>359</v>
      </c>
      <c r="I40" s="1152" t="s">
        <v>729</v>
      </c>
      <c r="J40" s="1153"/>
      <c r="K40" s="859">
        <v>250000</v>
      </c>
      <c r="L40" s="859">
        <v>250000</v>
      </c>
      <c r="M40" s="859">
        <v>250000</v>
      </c>
      <c r="N40" s="859">
        <v>250000</v>
      </c>
      <c r="O40" s="859">
        <v>250000</v>
      </c>
      <c r="P40" s="859">
        <v>250000</v>
      </c>
      <c r="Q40" s="859">
        <v>250000</v>
      </c>
      <c r="R40" s="859">
        <v>250000</v>
      </c>
      <c r="S40" s="859">
        <v>250000</v>
      </c>
      <c r="T40" s="859">
        <v>250000</v>
      </c>
      <c r="U40" s="859">
        <v>250000</v>
      </c>
      <c r="V40" s="859">
        <v>250000</v>
      </c>
      <c r="W40" s="1154">
        <f t="shared" si="0"/>
        <v>3000000</v>
      </c>
      <c r="X40" s="1055"/>
      <c r="Y40" s="1400">
        <v>0</v>
      </c>
      <c r="Z40" s="1400">
        <v>0</v>
      </c>
      <c r="AA40" s="1400">
        <v>0</v>
      </c>
      <c r="AB40" s="1400">
        <v>0</v>
      </c>
      <c r="AC40" s="1400">
        <v>0</v>
      </c>
      <c r="AD40" s="1400">
        <v>0</v>
      </c>
      <c r="AE40" s="1400">
        <v>0</v>
      </c>
      <c r="AF40" s="1400">
        <v>0</v>
      </c>
      <c r="AG40" s="1400">
        <v>0</v>
      </c>
      <c r="AH40" s="1399"/>
      <c r="AI40" s="1399"/>
      <c r="AJ40" s="1399"/>
      <c r="AK40" s="1154">
        <f t="shared" si="1"/>
        <v>0</v>
      </c>
      <c r="AM40" s="1154">
        <v>0</v>
      </c>
      <c r="AO40" s="1154">
        <v>0</v>
      </c>
      <c r="AQ40" s="858">
        <f t="shared" si="2"/>
        <v>3000000</v>
      </c>
      <c r="AR40" s="1156">
        <f t="shared" si="3"/>
        <v>0</v>
      </c>
      <c r="AS40" s="1273">
        <f t="shared" si="4"/>
        <v>3000000</v>
      </c>
    </row>
    <row r="41" spans="2:45" s="1155" customFormat="1">
      <c r="B41" s="1150">
        <v>37</v>
      </c>
      <c r="C41" s="1150"/>
      <c r="D41" s="1151" t="s">
        <v>847</v>
      </c>
      <c r="E41" s="1043" t="s">
        <v>883</v>
      </c>
      <c r="F41" s="1043" t="s">
        <v>1005</v>
      </c>
      <c r="G41" s="1152" t="s">
        <v>1008</v>
      </c>
      <c r="H41" s="1043" t="s">
        <v>359</v>
      </c>
      <c r="I41" s="1152" t="s">
        <v>729</v>
      </c>
      <c r="J41" s="1153"/>
      <c r="K41" s="859">
        <v>1520000</v>
      </c>
      <c r="L41" s="859">
        <v>1520000</v>
      </c>
      <c r="M41" s="859">
        <v>1520000</v>
      </c>
      <c r="N41" s="859">
        <v>1600000</v>
      </c>
      <c r="O41" s="859">
        <v>1600000</v>
      </c>
      <c r="P41" s="859">
        <v>1600000</v>
      </c>
      <c r="Q41" s="859">
        <v>1600000</v>
      </c>
      <c r="R41" s="859">
        <v>1600000</v>
      </c>
      <c r="S41" s="859">
        <v>1600000</v>
      </c>
      <c r="T41" s="859">
        <v>1600000</v>
      </c>
      <c r="U41" s="859">
        <v>1600000</v>
      </c>
      <c r="V41" s="859">
        <v>1600000</v>
      </c>
      <c r="W41" s="1154">
        <f t="shared" si="0"/>
        <v>18960000</v>
      </c>
      <c r="X41" s="1055"/>
      <c r="Y41" s="1400">
        <v>1440000</v>
      </c>
      <c r="Z41" s="1400">
        <v>1440000</v>
      </c>
      <c r="AA41" s="1400">
        <v>1440000</v>
      </c>
      <c r="AB41" s="1400">
        <v>1440000</v>
      </c>
      <c r="AC41" s="1400">
        <v>1440000</v>
      </c>
      <c r="AD41" s="1400">
        <v>1440000</v>
      </c>
      <c r="AE41" s="1400">
        <v>1440000</v>
      </c>
      <c r="AF41" s="1400">
        <v>1440000</v>
      </c>
      <c r="AG41" s="1400">
        <v>1440000</v>
      </c>
      <c r="AH41" s="1402">
        <v>1440000</v>
      </c>
      <c r="AI41" s="1402">
        <v>1440000</v>
      </c>
      <c r="AJ41" s="1402">
        <v>1440000</v>
      </c>
      <c r="AK41" s="1154">
        <f t="shared" si="1"/>
        <v>17280000</v>
      </c>
      <c r="AM41" s="1154">
        <v>17280000</v>
      </c>
      <c r="AO41" s="1154">
        <v>18000006</v>
      </c>
      <c r="AQ41" s="858">
        <f t="shared" si="2"/>
        <v>1680000</v>
      </c>
      <c r="AR41" s="1156">
        <f t="shared" si="3"/>
        <v>9.7222222222222321E-2</v>
      </c>
      <c r="AS41" s="1273">
        <f t="shared" si="4"/>
        <v>36240000</v>
      </c>
    </row>
    <row r="42" spans="2:45" s="1155" customFormat="1">
      <c r="B42" s="1150">
        <v>38</v>
      </c>
      <c r="C42" s="1150"/>
      <c r="D42" s="1151">
        <v>6427005001</v>
      </c>
      <c r="E42" s="1043" t="s">
        <v>735</v>
      </c>
      <c r="F42" s="1043" t="s">
        <v>736</v>
      </c>
      <c r="G42" s="1152" t="str">
        <f>E42</f>
        <v>Chi phí thuê nhà, văn phòng, xưởng, kho</v>
      </c>
      <c r="H42" s="1152" t="s">
        <v>356</v>
      </c>
      <c r="I42" s="1152" t="s">
        <v>729</v>
      </c>
      <c r="J42" s="1153"/>
      <c r="K42" s="859">
        <v>0</v>
      </c>
      <c r="L42" s="859">
        <v>0</v>
      </c>
      <c r="M42" s="859">
        <v>0</v>
      </c>
      <c r="N42" s="859">
        <v>0</v>
      </c>
      <c r="O42" s="859">
        <v>0</v>
      </c>
      <c r="P42" s="859">
        <v>0</v>
      </c>
      <c r="Q42" s="859">
        <v>0</v>
      </c>
      <c r="R42" s="859">
        <v>0</v>
      </c>
      <c r="S42" s="859">
        <v>0</v>
      </c>
      <c r="T42" s="859">
        <v>0</v>
      </c>
      <c r="U42" s="859">
        <v>0</v>
      </c>
      <c r="V42" s="859">
        <v>0</v>
      </c>
      <c r="W42" s="1154">
        <f t="shared" si="0"/>
        <v>0</v>
      </c>
      <c r="X42" s="1055"/>
      <c r="Y42" s="1400">
        <v>0</v>
      </c>
      <c r="Z42" s="1400">
        <v>0</v>
      </c>
      <c r="AA42" s="1400">
        <v>0</v>
      </c>
      <c r="AB42" s="1400">
        <v>0</v>
      </c>
      <c r="AC42" s="1400">
        <v>0</v>
      </c>
      <c r="AD42" s="1400">
        <v>0</v>
      </c>
      <c r="AE42" s="1400">
        <v>0</v>
      </c>
      <c r="AF42" s="1400">
        <v>0</v>
      </c>
      <c r="AG42" s="1400">
        <v>0</v>
      </c>
      <c r="AH42" s="1399"/>
      <c r="AI42" s="1399"/>
      <c r="AJ42" s="1399"/>
      <c r="AK42" s="1154">
        <f t="shared" si="1"/>
        <v>0</v>
      </c>
      <c r="AM42" s="1154">
        <v>0</v>
      </c>
      <c r="AO42" s="1154">
        <v>452761600</v>
      </c>
      <c r="AQ42" s="858">
        <f>IFERROR(W42-AK42,0)</f>
        <v>0</v>
      </c>
      <c r="AR42" s="1156">
        <f t="shared" si="3"/>
        <v>0</v>
      </c>
      <c r="AS42" s="1273">
        <f t="shared" si="4"/>
        <v>0</v>
      </c>
    </row>
    <row r="43" spans="2:45" s="1155" customFormat="1">
      <c r="B43" s="1150">
        <v>39</v>
      </c>
      <c r="C43" s="1150"/>
      <c r="D43" s="1151">
        <v>6427005102</v>
      </c>
      <c r="E43" s="1043" t="s">
        <v>931</v>
      </c>
      <c r="F43" s="1043" t="s">
        <v>714</v>
      </c>
      <c r="G43" s="1152" t="str">
        <f>E43</f>
        <v>Chi phí mực in, mực photo</v>
      </c>
      <c r="H43" s="1043" t="s">
        <v>359</v>
      </c>
      <c r="I43" s="1152" t="s">
        <v>729</v>
      </c>
      <c r="J43" s="1153"/>
      <c r="K43" s="859">
        <v>0</v>
      </c>
      <c r="L43" s="859">
        <v>0</v>
      </c>
      <c r="M43" s="859">
        <v>0</v>
      </c>
      <c r="N43" s="859">
        <v>0</v>
      </c>
      <c r="O43" s="859">
        <v>0</v>
      </c>
      <c r="P43" s="859">
        <v>0</v>
      </c>
      <c r="Q43" s="859">
        <v>0</v>
      </c>
      <c r="R43" s="859">
        <v>0</v>
      </c>
      <c r="S43" s="859">
        <v>0</v>
      </c>
      <c r="T43" s="859">
        <v>0</v>
      </c>
      <c r="U43" s="859">
        <v>0</v>
      </c>
      <c r="V43" s="859">
        <v>0</v>
      </c>
      <c r="W43" s="1154">
        <f t="shared" si="0"/>
        <v>0</v>
      </c>
      <c r="X43" s="1055"/>
      <c r="Y43" s="1400">
        <v>0</v>
      </c>
      <c r="Z43" s="1400">
        <v>0</v>
      </c>
      <c r="AA43" s="1400">
        <v>0</v>
      </c>
      <c r="AB43" s="1400">
        <v>0</v>
      </c>
      <c r="AC43" s="1400">
        <v>0</v>
      </c>
      <c r="AD43" s="1400">
        <v>0</v>
      </c>
      <c r="AE43" s="1400">
        <v>0</v>
      </c>
      <c r="AF43" s="1400">
        <v>0</v>
      </c>
      <c r="AG43" s="1400">
        <v>0</v>
      </c>
      <c r="AH43" s="1399"/>
      <c r="AI43" s="1399"/>
      <c r="AJ43" s="1399"/>
      <c r="AK43" s="1154">
        <f t="shared" si="1"/>
        <v>0</v>
      </c>
      <c r="AM43" s="1154">
        <v>2600000</v>
      </c>
      <c r="AO43" s="1154">
        <v>10917228</v>
      </c>
      <c r="AQ43" s="858">
        <f t="shared" si="2"/>
        <v>0</v>
      </c>
      <c r="AR43" s="1156">
        <f t="shared" si="3"/>
        <v>0</v>
      </c>
      <c r="AS43" s="1273">
        <f t="shared" si="4"/>
        <v>0</v>
      </c>
    </row>
    <row r="44" spans="2:45" s="1155" customFormat="1">
      <c r="B44" s="1150">
        <v>40</v>
      </c>
      <c r="C44" s="1150"/>
      <c r="D44" s="1151">
        <v>6427005501</v>
      </c>
      <c r="E44" s="1043" t="s">
        <v>964</v>
      </c>
      <c r="F44" s="1043" t="s">
        <v>1009</v>
      </c>
      <c r="G44" s="1152" t="str">
        <f>E44</f>
        <v>Chi phí ngân hàng</v>
      </c>
      <c r="H44" s="1043" t="s">
        <v>359</v>
      </c>
      <c r="I44" s="1152" t="s">
        <v>729</v>
      </c>
      <c r="J44" s="1153"/>
      <c r="K44" s="859">
        <v>700000</v>
      </c>
      <c r="L44" s="859">
        <v>700000</v>
      </c>
      <c r="M44" s="859">
        <v>700000</v>
      </c>
      <c r="N44" s="859">
        <v>700000</v>
      </c>
      <c r="O44" s="859">
        <v>700000</v>
      </c>
      <c r="P44" s="859">
        <v>700000</v>
      </c>
      <c r="Q44" s="859">
        <v>700000</v>
      </c>
      <c r="R44" s="859">
        <v>700000</v>
      </c>
      <c r="S44" s="859">
        <v>700000</v>
      </c>
      <c r="T44" s="859">
        <v>700000</v>
      </c>
      <c r="U44" s="859">
        <v>700000</v>
      </c>
      <c r="V44" s="859">
        <v>700000</v>
      </c>
      <c r="W44" s="1154">
        <f t="shared" si="0"/>
        <v>8400000</v>
      </c>
      <c r="X44" s="1055"/>
      <c r="Y44" s="1400">
        <v>173364</v>
      </c>
      <c r="Z44" s="1400">
        <v>165727</v>
      </c>
      <c r="AA44" s="1400">
        <v>225545</v>
      </c>
      <c r="AB44" s="1400">
        <v>224909</v>
      </c>
      <c r="AC44" s="1400">
        <v>232545</v>
      </c>
      <c r="AD44" s="1400">
        <v>257364</v>
      </c>
      <c r="AE44" s="1400">
        <v>267545</v>
      </c>
      <c r="AF44" s="1400">
        <v>291091</v>
      </c>
      <c r="AG44" s="1400">
        <v>3418121</v>
      </c>
      <c r="AH44" s="1402">
        <v>198818</v>
      </c>
      <c r="AI44" s="1402">
        <v>189909</v>
      </c>
      <c r="AJ44" s="1402">
        <v>1292625</v>
      </c>
      <c r="AK44" s="1154">
        <f t="shared" si="1"/>
        <v>6937563</v>
      </c>
      <c r="AM44" s="1154">
        <v>4757384</v>
      </c>
      <c r="AO44" s="1154">
        <v>871276</v>
      </c>
      <c r="AQ44" s="858">
        <f t="shared" si="2"/>
        <v>1462437</v>
      </c>
      <c r="AR44" s="1156">
        <f t="shared" si="3"/>
        <v>0.21079981543951387</v>
      </c>
      <c r="AS44" s="1273">
        <f t="shared" si="4"/>
        <v>15337563</v>
      </c>
    </row>
    <row r="45" spans="2:45" s="1155" customFormat="1">
      <c r="B45" s="1150">
        <v>41</v>
      </c>
      <c r="C45" s="1150"/>
      <c r="D45" s="1151">
        <v>6427005601</v>
      </c>
      <c r="E45" s="1043" t="s">
        <v>1010</v>
      </c>
      <c r="F45" s="1043" t="s">
        <v>1011</v>
      </c>
      <c r="G45" s="1152" t="s">
        <v>1010</v>
      </c>
      <c r="H45" s="1152" t="s">
        <v>356</v>
      </c>
      <c r="I45" s="1152" t="s">
        <v>729</v>
      </c>
      <c r="J45" s="1153"/>
      <c r="K45" s="859">
        <v>5500000</v>
      </c>
      <c r="L45" s="859">
        <v>1500000</v>
      </c>
      <c r="M45" s="859">
        <v>31500000</v>
      </c>
      <c r="N45" s="859">
        <v>25500000</v>
      </c>
      <c r="O45" s="859">
        <v>21500000</v>
      </c>
      <c r="P45" s="859">
        <v>1500000</v>
      </c>
      <c r="Q45" s="859">
        <v>1500000</v>
      </c>
      <c r="R45" s="859">
        <v>31500000</v>
      </c>
      <c r="S45" s="859">
        <v>5500000</v>
      </c>
      <c r="T45" s="859">
        <v>1500000</v>
      </c>
      <c r="U45" s="859">
        <v>1500000</v>
      </c>
      <c r="V45" s="859">
        <v>1500000</v>
      </c>
      <c r="W45" s="1154">
        <f t="shared" si="0"/>
        <v>130000000</v>
      </c>
      <c r="X45" s="1055"/>
      <c r="Y45" s="1400">
        <v>1980000</v>
      </c>
      <c r="Z45" s="1400">
        <v>1405516</v>
      </c>
      <c r="AA45" s="1400">
        <v>2483380</v>
      </c>
      <c r="AB45" s="1400">
        <v>0</v>
      </c>
      <c r="AC45" s="1400">
        <v>0</v>
      </c>
      <c r="AD45" s="1400">
        <v>0</v>
      </c>
      <c r="AE45" s="1400">
        <v>6848316</v>
      </c>
      <c r="AF45" s="1400">
        <v>1084454</v>
      </c>
      <c r="AG45" s="1400">
        <v>0</v>
      </c>
      <c r="AH45" s="1402">
        <v>7006706</v>
      </c>
      <c r="AI45" s="1402">
        <v>748482</v>
      </c>
      <c r="AJ45" s="1402">
        <v>0</v>
      </c>
      <c r="AK45" s="1154">
        <f t="shared" si="1"/>
        <v>21556854</v>
      </c>
      <c r="AM45" s="1154">
        <v>1294000</v>
      </c>
      <c r="AO45" s="1154">
        <v>12368081</v>
      </c>
      <c r="AQ45" s="858">
        <f t="shared" si="2"/>
        <v>108443146</v>
      </c>
      <c r="AR45" s="1156">
        <f t="shared" si="3"/>
        <v>5.0305645712495899</v>
      </c>
      <c r="AS45" s="1273">
        <f t="shared" si="4"/>
        <v>151556854</v>
      </c>
    </row>
    <row r="46" spans="2:45" s="1155" customFormat="1">
      <c r="B46" s="1150">
        <v>42</v>
      </c>
      <c r="C46" s="1150"/>
      <c r="D46" s="1151">
        <v>6427005602</v>
      </c>
      <c r="E46" s="1043" t="s">
        <v>1012</v>
      </c>
      <c r="F46" s="1043" t="s">
        <v>493</v>
      </c>
      <c r="G46" s="1152" t="str">
        <f>E46</f>
        <v>Chi phí tiệc, phúc lợi</v>
      </c>
      <c r="H46" s="1043" t="s">
        <v>359</v>
      </c>
      <c r="I46" s="1152" t="s">
        <v>729</v>
      </c>
      <c r="J46" s="1153"/>
      <c r="K46" s="859">
        <v>55100000</v>
      </c>
      <c r="L46" s="859">
        <v>0</v>
      </c>
      <c r="M46" s="859">
        <v>0</v>
      </c>
      <c r="N46" s="859">
        <v>0</v>
      </c>
      <c r="O46" s="859">
        <v>0</v>
      </c>
      <c r="P46" s="859">
        <v>0</v>
      </c>
      <c r="Q46" s="859">
        <v>0</v>
      </c>
      <c r="R46" s="859">
        <v>0</v>
      </c>
      <c r="S46" s="859">
        <v>0</v>
      </c>
      <c r="T46" s="859">
        <v>0</v>
      </c>
      <c r="U46" s="859">
        <v>0</v>
      </c>
      <c r="V46" s="859">
        <v>0</v>
      </c>
      <c r="W46" s="1154">
        <f t="shared" si="0"/>
        <v>55100000</v>
      </c>
      <c r="X46" s="1055"/>
      <c r="Y46" s="1400">
        <v>18918000</v>
      </c>
      <c r="Z46" s="1400">
        <v>0</v>
      </c>
      <c r="AA46" s="1400">
        <v>0</v>
      </c>
      <c r="AB46" s="1400">
        <v>0</v>
      </c>
      <c r="AC46" s="1400">
        <v>0</v>
      </c>
      <c r="AD46" s="1400">
        <v>0</v>
      </c>
      <c r="AE46" s="1400">
        <v>0</v>
      </c>
      <c r="AF46" s="1400">
        <v>0</v>
      </c>
      <c r="AG46" s="1400">
        <v>0</v>
      </c>
      <c r="AH46" s="1399"/>
      <c r="AI46" s="1399"/>
      <c r="AJ46" s="1399"/>
      <c r="AK46" s="1154">
        <f t="shared" si="1"/>
        <v>18918000</v>
      </c>
      <c r="AM46" s="1154">
        <v>10000000</v>
      </c>
      <c r="AO46" s="1154">
        <v>0</v>
      </c>
      <c r="AQ46" s="858">
        <f t="shared" si="2"/>
        <v>36182000</v>
      </c>
      <c r="AR46" s="1156">
        <f t="shared" si="3"/>
        <v>1.9125700391161855</v>
      </c>
      <c r="AS46" s="1273">
        <f t="shared" si="4"/>
        <v>74018000</v>
      </c>
    </row>
    <row r="47" spans="2:45" s="1157" customFormat="1">
      <c r="B47" s="1150">
        <v>43</v>
      </c>
      <c r="C47" s="1150"/>
      <c r="D47" s="1151">
        <v>6427005701</v>
      </c>
      <c r="E47" s="1043" t="s">
        <v>944</v>
      </c>
      <c r="F47" s="1043" t="s">
        <v>1013</v>
      </c>
      <c r="G47" s="1152" t="str">
        <f>E47</f>
        <v>Vé bay, tàu, xe, taxi</v>
      </c>
      <c r="H47" s="1043" t="s">
        <v>359</v>
      </c>
      <c r="I47" s="1152" t="s">
        <v>729</v>
      </c>
      <c r="J47" s="1153"/>
      <c r="K47" s="859">
        <v>1500000</v>
      </c>
      <c r="L47" s="859">
        <v>1500000</v>
      </c>
      <c r="M47" s="859">
        <v>1500000</v>
      </c>
      <c r="N47" s="859">
        <v>1500000</v>
      </c>
      <c r="O47" s="859">
        <v>1500000</v>
      </c>
      <c r="P47" s="859">
        <v>1500000</v>
      </c>
      <c r="Q47" s="859">
        <v>1500000</v>
      </c>
      <c r="R47" s="859">
        <v>1500000</v>
      </c>
      <c r="S47" s="859">
        <v>1500000</v>
      </c>
      <c r="T47" s="859">
        <v>1500000</v>
      </c>
      <c r="U47" s="859">
        <v>1500000</v>
      </c>
      <c r="V47" s="859">
        <v>1500000</v>
      </c>
      <c r="W47" s="1154">
        <f t="shared" si="0"/>
        <v>18000000</v>
      </c>
      <c r="X47" s="1055"/>
      <c r="Y47" s="1400">
        <v>0</v>
      </c>
      <c r="Z47" s="1400">
        <v>0</v>
      </c>
      <c r="AA47" s="1400">
        <v>0</v>
      </c>
      <c r="AB47" s="1400">
        <v>0</v>
      </c>
      <c r="AC47" s="1400">
        <v>0</v>
      </c>
      <c r="AD47" s="1400">
        <v>11962370</v>
      </c>
      <c r="AE47" s="1400">
        <v>-3700224</v>
      </c>
      <c r="AF47" s="1400">
        <v>540000</v>
      </c>
      <c r="AG47" s="1400">
        <v>277236</v>
      </c>
      <c r="AH47" s="1402">
        <v>509259</v>
      </c>
      <c r="AI47" s="1402">
        <v>3724251</v>
      </c>
      <c r="AJ47" s="1402">
        <v>1931353</v>
      </c>
      <c r="AK47" s="1154">
        <f t="shared" si="1"/>
        <v>15244245</v>
      </c>
      <c r="AM47" s="1154">
        <v>3405131</v>
      </c>
      <c r="AO47" s="1154">
        <v>22167909</v>
      </c>
      <c r="AQ47" s="858">
        <f t="shared" si="2"/>
        <v>2755755</v>
      </c>
      <c r="AR47" s="1156">
        <f t="shared" si="3"/>
        <v>0.18077346565867969</v>
      </c>
      <c r="AS47" s="1273">
        <f t="shared" si="4"/>
        <v>33244245</v>
      </c>
    </row>
    <row r="48" spans="2:45" s="1155" customFormat="1">
      <c r="B48" s="1150">
        <v>44</v>
      </c>
      <c r="C48" s="1150"/>
      <c r="D48" s="1151">
        <v>6427005702</v>
      </c>
      <c r="E48" s="1043" t="s">
        <v>948</v>
      </c>
      <c r="F48" s="1043" t="s">
        <v>1014</v>
      </c>
      <c r="G48" s="1152" t="s">
        <v>1015</v>
      </c>
      <c r="H48" s="1043" t="s">
        <v>359</v>
      </c>
      <c r="I48" s="1152" t="s">
        <v>729</v>
      </c>
      <c r="J48" s="1153"/>
      <c r="K48" s="859">
        <v>0</v>
      </c>
      <c r="L48" s="859">
        <v>0</v>
      </c>
      <c r="M48" s="859">
        <v>0</v>
      </c>
      <c r="N48" s="859">
        <v>0</v>
      </c>
      <c r="O48" s="859">
        <v>0</v>
      </c>
      <c r="P48" s="859">
        <v>0</v>
      </c>
      <c r="Q48" s="859">
        <v>0</v>
      </c>
      <c r="R48" s="859">
        <v>0</v>
      </c>
      <c r="S48" s="859">
        <v>0</v>
      </c>
      <c r="T48" s="859">
        <v>0</v>
      </c>
      <c r="U48" s="859">
        <v>0</v>
      </c>
      <c r="V48" s="859">
        <v>0</v>
      </c>
      <c r="W48" s="1154">
        <f t="shared" si="0"/>
        <v>0</v>
      </c>
      <c r="X48" s="1055"/>
      <c r="Y48" s="1400">
        <v>0</v>
      </c>
      <c r="Z48" s="1400">
        <v>0</v>
      </c>
      <c r="AA48" s="1400">
        <v>0</v>
      </c>
      <c r="AB48" s="1400">
        <v>0</v>
      </c>
      <c r="AC48" s="1400">
        <v>0</v>
      </c>
      <c r="AD48" s="1400">
        <v>0</v>
      </c>
      <c r="AE48" s="1400">
        <v>1740741</v>
      </c>
      <c r="AF48" s="1400">
        <v>0</v>
      </c>
      <c r="AG48" s="1400">
        <v>730000</v>
      </c>
      <c r="AH48" s="1402"/>
      <c r="AI48" s="1402"/>
      <c r="AJ48" s="1402"/>
      <c r="AK48" s="1154">
        <f t="shared" si="1"/>
        <v>2470741</v>
      </c>
      <c r="AM48" s="1154">
        <v>2436241</v>
      </c>
      <c r="AO48" s="1154">
        <v>16581612</v>
      </c>
      <c r="AQ48" s="858">
        <f t="shared" si="2"/>
        <v>-2470741</v>
      </c>
      <c r="AR48" s="1156">
        <f t="shared" si="3"/>
        <v>-1</v>
      </c>
      <c r="AS48" s="1273">
        <f t="shared" si="4"/>
        <v>2470741</v>
      </c>
    </row>
    <row r="49" spans="2:45" s="1155" customFormat="1">
      <c r="B49" s="1150">
        <v>45</v>
      </c>
      <c r="C49" s="1150"/>
      <c r="D49" s="1151" t="s">
        <v>843</v>
      </c>
      <c r="E49" s="1043" t="s">
        <v>1016</v>
      </c>
      <c r="F49" s="1043" t="s">
        <v>1017</v>
      </c>
      <c r="G49" s="1152" t="s">
        <v>1018</v>
      </c>
      <c r="H49" s="1152" t="s">
        <v>356</v>
      </c>
      <c r="I49" s="1152" t="s">
        <v>706</v>
      </c>
      <c r="J49" s="1153"/>
      <c r="K49" s="859">
        <v>36000000</v>
      </c>
      <c r="L49" s="859">
        <v>36000000</v>
      </c>
      <c r="M49" s="859">
        <v>36000000</v>
      </c>
      <c r="N49" s="859">
        <v>36000000</v>
      </c>
      <c r="O49" s="859">
        <v>36000000</v>
      </c>
      <c r="P49" s="859">
        <v>36000000</v>
      </c>
      <c r="Q49" s="859">
        <v>36000000</v>
      </c>
      <c r="R49" s="859">
        <v>36000000</v>
      </c>
      <c r="S49" s="859">
        <v>36000000</v>
      </c>
      <c r="T49" s="859">
        <v>36000000</v>
      </c>
      <c r="U49" s="859">
        <v>36000000</v>
      </c>
      <c r="V49" s="859">
        <v>36000000</v>
      </c>
      <c r="W49" s="1154">
        <f t="shared" si="0"/>
        <v>432000000</v>
      </c>
      <c r="X49" s="1055"/>
      <c r="Y49" s="1400">
        <v>25500000</v>
      </c>
      <c r="Z49" s="1400">
        <v>25500000</v>
      </c>
      <c r="AA49" s="1400">
        <v>26733860</v>
      </c>
      <c r="AB49" s="1400">
        <v>25500000</v>
      </c>
      <c r="AC49" s="1400">
        <v>25500000</v>
      </c>
      <c r="AD49" s="1400">
        <v>25500000</v>
      </c>
      <c r="AE49" s="1400">
        <v>25500000</v>
      </c>
      <c r="AF49" s="1400">
        <v>30983880</v>
      </c>
      <c r="AG49" s="1400">
        <v>42500000</v>
      </c>
      <c r="AH49" s="1402">
        <v>27500000</v>
      </c>
      <c r="AI49" s="1402">
        <v>36000000</v>
      </c>
      <c r="AJ49" s="1402">
        <v>36000000</v>
      </c>
      <c r="AK49" s="1154">
        <f t="shared" si="1"/>
        <v>352717740</v>
      </c>
      <c r="AM49" s="1154">
        <v>32000000</v>
      </c>
      <c r="AO49" s="1154">
        <v>0</v>
      </c>
      <c r="AQ49" s="858">
        <f t="shared" si="2"/>
        <v>79282260</v>
      </c>
      <c r="AR49" s="1156">
        <f t="shared" si="3"/>
        <v>0.2247753685425633</v>
      </c>
      <c r="AS49" s="1273">
        <f t="shared" si="4"/>
        <v>784717740</v>
      </c>
    </row>
    <row r="50" spans="2:45" s="1155" customFormat="1">
      <c r="B50" s="1150">
        <v>46</v>
      </c>
      <c r="C50" s="1150"/>
      <c r="D50" s="1151">
        <v>6427005802</v>
      </c>
      <c r="E50" s="1043" t="s">
        <v>1019</v>
      </c>
      <c r="F50" s="1043" t="s">
        <v>1020</v>
      </c>
      <c r="G50" s="1152" t="str">
        <f t="shared" ref="G50:G58" si="5">E50</f>
        <v>Chi phí kiểm toán</v>
      </c>
      <c r="H50" s="1152" t="s">
        <v>369</v>
      </c>
      <c r="I50" s="1152" t="s">
        <v>729</v>
      </c>
      <c r="J50" s="1153"/>
      <c r="K50" s="859">
        <v>0</v>
      </c>
      <c r="L50" s="859">
        <v>0</v>
      </c>
      <c r="M50" s="859">
        <v>0</v>
      </c>
      <c r="N50" s="859">
        <v>0</v>
      </c>
      <c r="O50" s="859">
        <v>0</v>
      </c>
      <c r="P50" s="859">
        <v>0</v>
      </c>
      <c r="Q50" s="859">
        <v>0</v>
      </c>
      <c r="R50" s="859">
        <v>0</v>
      </c>
      <c r="S50" s="859">
        <v>0</v>
      </c>
      <c r="T50" s="859">
        <v>0</v>
      </c>
      <c r="U50" s="859">
        <v>0</v>
      </c>
      <c r="V50" s="859">
        <v>0</v>
      </c>
      <c r="W50" s="1154">
        <f t="shared" si="0"/>
        <v>0</v>
      </c>
      <c r="X50" s="1055"/>
      <c r="Y50" s="1400">
        <v>0</v>
      </c>
      <c r="Z50" s="1400">
        <v>0</v>
      </c>
      <c r="AA50" s="1400">
        <v>0</v>
      </c>
      <c r="AB50" s="1400">
        <v>0</v>
      </c>
      <c r="AC50" s="1400">
        <v>0</v>
      </c>
      <c r="AD50" s="1400">
        <v>0</v>
      </c>
      <c r="AE50" s="1400">
        <v>0</v>
      </c>
      <c r="AF50" s="1400">
        <v>0</v>
      </c>
      <c r="AG50" s="1400">
        <v>0</v>
      </c>
      <c r="AH50" s="1399"/>
      <c r="AI50" s="1399"/>
      <c r="AJ50" s="1399"/>
      <c r="AK50" s="1154">
        <f t="shared" si="1"/>
        <v>0</v>
      </c>
      <c r="AM50" s="1154">
        <v>0</v>
      </c>
      <c r="AO50" s="1154">
        <v>0</v>
      </c>
      <c r="AQ50" s="858">
        <f t="shared" si="2"/>
        <v>0</v>
      </c>
      <c r="AR50" s="1156">
        <f t="shared" si="3"/>
        <v>0</v>
      </c>
      <c r="AS50" s="1273">
        <f t="shared" si="4"/>
        <v>0</v>
      </c>
    </row>
    <row r="51" spans="2:45" s="1155" customFormat="1">
      <c r="B51" s="1150">
        <v>47</v>
      </c>
      <c r="C51" s="1150"/>
      <c r="D51" s="1151">
        <v>6427005803</v>
      </c>
      <c r="E51" s="1043" t="s">
        <v>1021</v>
      </c>
      <c r="F51" s="1043" t="s">
        <v>732</v>
      </c>
      <c r="G51" s="1152" t="str">
        <f t="shared" si="5"/>
        <v>Chi phí trang trí văn phòng</v>
      </c>
      <c r="H51" s="1043" t="s">
        <v>359</v>
      </c>
      <c r="I51" s="1152" t="s">
        <v>729</v>
      </c>
      <c r="J51" s="1153"/>
      <c r="K51" s="859">
        <v>0</v>
      </c>
      <c r="L51" s="859">
        <v>0</v>
      </c>
      <c r="M51" s="859">
        <v>0</v>
      </c>
      <c r="N51" s="859">
        <v>0</v>
      </c>
      <c r="O51" s="859">
        <v>0</v>
      </c>
      <c r="P51" s="859">
        <v>0</v>
      </c>
      <c r="Q51" s="859">
        <v>0</v>
      </c>
      <c r="R51" s="859">
        <v>0</v>
      </c>
      <c r="S51" s="859">
        <v>0</v>
      </c>
      <c r="T51" s="859">
        <v>0</v>
      </c>
      <c r="U51" s="859">
        <v>0</v>
      </c>
      <c r="V51" s="859">
        <v>0</v>
      </c>
      <c r="W51" s="1154">
        <f t="shared" si="0"/>
        <v>0</v>
      </c>
      <c r="X51" s="1055"/>
      <c r="Y51" s="1400">
        <v>0</v>
      </c>
      <c r="Z51" s="1400">
        <v>0</v>
      </c>
      <c r="AA51" s="1400">
        <v>0</v>
      </c>
      <c r="AB51" s="1400">
        <v>0</v>
      </c>
      <c r="AC51" s="1400">
        <v>0</v>
      </c>
      <c r="AD51" s="1400">
        <v>0</v>
      </c>
      <c r="AE51" s="1400">
        <v>0</v>
      </c>
      <c r="AF51" s="1400">
        <v>0</v>
      </c>
      <c r="AG51" s="1400">
        <v>0</v>
      </c>
      <c r="AH51" s="1399"/>
      <c r="AI51" s="1399"/>
      <c r="AJ51" s="1399"/>
      <c r="AK51" s="1154">
        <f t="shared" si="1"/>
        <v>0</v>
      </c>
      <c r="AM51" s="1154">
        <v>0</v>
      </c>
      <c r="AO51" s="1154">
        <v>10640800</v>
      </c>
      <c r="AQ51" s="858">
        <f t="shared" si="2"/>
        <v>0</v>
      </c>
      <c r="AR51" s="1156">
        <f t="shared" si="3"/>
        <v>0</v>
      </c>
      <c r="AS51" s="1273">
        <f t="shared" si="4"/>
        <v>0</v>
      </c>
    </row>
    <row r="52" spans="2:45" s="1155" customFormat="1">
      <c r="B52" s="1150">
        <v>48</v>
      </c>
      <c r="C52" s="1150"/>
      <c r="D52" s="1151">
        <v>6428002803</v>
      </c>
      <c r="E52" s="1043" t="s">
        <v>1022</v>
      </c>
      <c r="F52" s="1043" t="s">
        <v>732</v>
      </c>
      <c r="G52" s="1152" t="str">
        <f t="shared" si="5"/>
        <v>Tiền cà phê, bánh phòng họp</v>
      </c>
      <c r="H52" s="1043" t="s">
        <v>359</v>
      </c>
      <c r="I52" s="1152" t="s">
        <v>729</v>
      </c>
      <c r="J52" s="1153"/>
      <c r="K52" s="859">
        <v>0</v>
      </c>
      <c r="L52" s="859">
        <v>0</v>
      </c>
      <c r="M52" s="859">
        <v>0</v>
      </c>
      <c r="N52" s="859">
        <v>0</v>
      </c>
      <c r="O52" s="859">
        <v>0</v>
      </c>
      <c r="P52" s="859">
        <v>0</v>
      </c>
      <c r="Q52" s="859">
        <v>0</v>
      </c>
      <c r="R52" s="859">
        <v>0</v>
      </c>
      <c r="S52" s="859">
        <v>0</v>
      </c>
      <c r="T52" s="859">
        <v>0</v>
      </c>
      <c r="U52" s="859">
        <v>0</v>
      </c>
      <c r="V52" s="859">
        <v>0</v>
      </c>
      <c r="W52" s="1154">
        <f t="shared" si="0"/>
        <v>0</v>
      </c>
      <c r="X52" s="1055"/>
      <c r="Y52" s="1400">
        <v>0</v>
      </c>
      <c r="Z52" s="1400">
        <v>0</v>
      </c>
      <c r="AA52" s="1400">
        <v>0</v>
      </c>
      <c r="AB52" s="1400">
        <v>0</v>
      </c>
      <c r="AC52" s="1400">
        <v>0</v>
      </c>
      <c r="AD52" s="1400">
        <v>0</v>
      </c>
      <c r="AE52" s="1400">
        <v>0</v>
      </c>
      <c r="AF52" s="1400">
        <v>0</v>
      </c>
      <c r="AG52" s="1400">
        <v>0</v>
      </c>
      <c r="AH52" s="1399"/>
      <c r="AI52" s="1399"/>
      <c r="AJ52" s="1399"/>
      <c r="AK52" s="1154">
        <f t="shared" si="1"/>
        <v>0</v>
      </c>
      <c r="AM52" s="1154">
        <v>0</v>
      </c>
      <c r="AO52" s="1154">
        <v>0</v>
      </c>
      <c r="AQ52" s="858">
        <f t="shared" si="2"/>
        <v>0</v>
      </c>
      <c r="AR52" s="1156">
        <f t="shared" si="3"/>
        <v>0</v>
      </c>
      <c r="AS52" s="1273">
        <f t="shared" si="4"/>
        <v>0</v>
      </c>
    </row>
    <row r="53" spans="2:45" s="1155" customFormat="1">
      <c r="B53" s="1150">
        <v>49</v>
      </c>
      <c r="C53" s="1150"/>
      <c r="D53" s="1151">
        <v>6428004108</v>
      </c>
      <c r="E53" s="1043" t="s">
        <v>1023</v>
      </c>
      <c r="F53" s="1043" t="s">
        <v>1024</v>
      </c>
      <c r="G53" s="1152" t="str">
        <f t="shared" si="5"/>
        <v>Chi phí phát triển sản phẩm, thị trường</v>
      </c>
      <c r="H53" s="1152" t="s">
        <v>392</v>
      </c>
      <c r="I53" s="1152" t="s">
        <v>729</v>
      </c>
      <c r="J53" s="1153"/>
      <c r="K53" s="859">
        <v>0</v>
      </c>
      <c r="L53" s="859">
        <v>0</v>
      </c>
      <c r="M53" s="859">
        <v>0</v>
      </c>
      <c r="N53" s="859">
        <v>0</v>
      </c>
      <c r="O53" s="859">
        <v>0</v>
      </c>
      <c r="P53" s="859">
        <v>0</v>
      </c>
      <c r="Q53" s="859">
        <v>0</v>
      </c>
      <c r="R53" s="859">
        <v>0</v>
      </c>
      <c r="S53" s="859">
        <v>0</v>
      </c>
      <c r="T53" s="859">
        <v>0</v>
      </c>
      <c r="U53" s="859">
        <v>0</v>
      </c>
      <c r="V53" s="859">
        <v>0</v>
      </c>
      <c r="W53" s="1154">
        <f t="shared" si="0"/>
        <v>0</v>
      </c>
      <c r="X53" s="1055"/>
      <c r="Y53" s="1400">
        <v>0</v>
      </c>
      <c r="Z53" s="1400">
        <v>0</v>
      </c>
      <c r="AA53" s="1400">
        <v>0</v>
      </c>
      <c r="AB53" s="1400">
        <v>0</v>
      </c>
      <c r="AC53" s="1400">
        <v>0</v>
      </c>
      <c r="AD53" s="1400">
        <v>0</v>
      </c>
      <c r="AE53" s="1400">
        <v>0</v>
      </c>
      <c r="AF53" s="1400">
        <v>0</v>
      </c>
      <c r="AG53" s="1400">
        <v>0</v>
      </c>
      <c r="AH53" s="1399"/>
      <c r="AI53" s="1399"/>
      <c r="AJ53" s="1399"/>
      <c r="AK53" s="1154">
        <f t="shared" si="1"/>
        <v>0</v>
      </c>
      <c r="AM53" s="1154">
        <v>0</v>
      </c>
      <c r="AO53" s="1154">
        <v>0</v>
      </c>
      <c r="AQ53" s="858">
        <f t="shared" si="2"/>
        <v>0</v>
      </c>
      <c r="AR53" s="1156">
        <f t="shared" si="3"/>
        <v>0</v>
      </c>
      <c r="AS53" s="1273">
        <f t="shared" si="4"/>
        <v>0</v>
      </c>
    </row>
    <row r="54" spans="2:45" s="1155" customFormat="1">
      <c r="B54" s="1150">
        <v>50</v>
      </c>
      <c r="C54" s="1150"/>
      <c r="D54" s="1151">
        <v>6428004202</v>
      </c>
      <c r="E54" s="1043" t="s">
        <v>1025</v>
      </c>
      <c r="F54" s="1043" t="s">
        <v>732</v>
      </c>
      <c r="G54" s="1152" t="str">
        <f t="shared" si="5"/>
        <v>Chi phí bồi thường, nộp phạt</v>
      </c>
      <c r="H54" s="1152" t="s">
        <v>369</v>
      </c>
      <c r="I54" s="1152" t="s">
        <v>729</v>
      </c>
      <c r="J54" s="1153"/>
      <c r="K54" s="859">
        <v>0</v>
      </c>
      <c r="L54" s="859">
        <v>0</v>
      </c>
      <c r="M54" s="859">
        <v>0</v>
      </c>
      <c r="N54" s="859">
        <v>0</v>
      </c>
      <c r="O54" s="859">
        <v>0</v>
      </c>
      <c r="P54" s="859">
        <v>0</v>
      </c>
      <c r="Q54" s="859">
        <v>0</v>
      </c>
      <c r="R54" s="859">
        <v>0</v>
      </c>
      <c r="S54" s="859">
        <v>0</v>
      </c>
      <c r="T54" s="859">
        <v>0</v>
      </c>
      <c r="U54" s="859">
        <v>0</v>
      </c>
      <c r="V54" s="859">
        <v>0</v>
      </c>
      <c r="W54" s="1154">
        <f t="shared" si="0"/>
        <v>0</v>
      </c>
      <c r="X54" s="1055"/>
      <c r="Y54" s="1400">
        <v>0</v>
      </c>
      <c r="Z54" s="1400">
        <v>0</v>
      </c>
      <c r="AA54" s="1400">
        <v>0</v>
      </c>
      <c r="AB54" s="1400">
        <v>0</v>
      </c>
      <c r="AC54" s="1400">
        <v>0</v>
      </c>
      <c r="AD54" s="1400">
        <v>0</v>
      </c>
      <c r="AE54" s="1400">
        <v>0</v>
      </c>
      <c r="AF54" s="1400">
        <v>0</v>
      </c>
      <c r="AG54" s="1400">
        <v>0</v>
      </c>
      <c r="AH54" s="1399"/>
      <c r="AI54" s="1399"/>
      <c r="AJ54" s="1399"/>
      <c r="AK54" s="1154">
        <f t="shared" si="1"/>
        <v>0</v>
      </c>
      <c r="AM54" s="1154">
        <v>0</v>
      </c>
      <c r="AO54" s="1154">
        <v>0</v>
      </c>
      <c r="AQ54" s="858">
        <f t="shared" si="2"/>
        <v>0</v>
      </c>
      <c r="AR54" s="1156">
        <f t="shared" si="3"/>
        <v>0</v>
      </c>
      <c r="AS54" s="1273">
        <f t="shared" si="4"/>
        <v>0</v>
      </c>
    </row>
    <row r="55" spans="2:45" s="1155" customFormat="1">
      <c r="B55" s="1150">
        <v>51</v>
      </c>
      <c r="C55" s="1150"/>
      <c r="D55" s="1151">
        <v>6428004302</v>
      </c>
      <c r="E55" s="1043" t="s">
        <v>947</v>
      </c>
      <c r="F55" s="1043" t="s">
        <v>493</v>
      </c>
      <c r="G55" s="1152" t="str">
        <f t="shared" si="5"/>
        <v>Chi phí hiếu hỷ, phúc lợi khác NV</v>
      </c>
      <c r="H55" s="1043" t="s">
        <v>359</v>
      </c>
      <c r="I55" s="1152" t="s">
        <v>729</v>
      </c>
      <c r="J55" s="1153"/>
      <c r="K55" s="859">
        <v>0</v>
      </c>
      <c r="L55" s="859">
        <v>0</v>
      </c>
      <c r="M55" s="859">
        <v>0</v>
      </c>
      <c r="N55" s="859">
        <v>0</v>
      </c>
      <c r="O55" s="859">
        <v>0</v>
      </c>
      <c r="P55" s="859">
        <v>0</v>
      </c>
      <c r="Q55" s="859">
        <v>0</v>
      </c>
      <c r="R55" s="859">
        <v>0</v>
      </c>
      <c r="S55" s="859">
        <v>0</v>
      </c>
      <c r="T55" s="859">
        <v>0</v>
      </c>
      <c r="U55" s="859">
        <v>0</v>
      </c>
      <c r="V55" s="859">
        <v>0</v>
      </c>
      <c r="W55" s="1154">
        <f t="shared" si="0"/>
        <v>0</v>
      </c>
      <c r="X55" s="1055"/>
      <c r="Y55" s="1400">
        <v>0</v>
      </c>
      <c r="Z55" s="1400">
        <v>0</v>
      </c>
      <c r="AA55" s="1400">
        <v>0</v>
      </c>
      <c r="AB55" s="1400">
        <v>0</v>
      </c>
      <c r="AC55" s="1400">
        <v>0</v>
      </c>
      <c r="AD55" s="1400">
        <v>0</v>
      </c>
      <c r="AE55" s="1400">
        <v>0</v>
      </c>
      <c r="AF55" s="1400">
        <v>0</v>
      </c>
      <c r="AG55" s="1400">
        <v>0</v>
      </c>
      <c r="AH55" s="1399"/>
      <c r="AI55" s="1399"/>
      <c r="AJ55" s="1399"/>
      <c r="AK55" s="1154">
        <f t="shared" si="1"/>
        <v>0</v>
      </c>
      <c r="AM55" s="1154">
        <v>0</v>
      </c>
      <c r="AO55" s="1154">
        <v>19804000</v>
      </c>
      <c r="AQ55" s="858">
        <f t="shared" si="2"/>
        <v>0</v>
      </c>
      <c r="AR55" s="1156">
        <f t="shared" si="3"/>
        <v>0</v>
      </c>
      <c r="AS55" s="1273">
        <f t="shared" si="4"/>
        <v>0</v>
      </c>
    </row>
    <row r="56" spans="2:45" s="1157" customFormat="1">
      <c r="B56" s="1150">
        <v>52</v>
      </c>
      <c r="C56" s="1150"/>
      <c r="D56" s="1151">
        <v>6428004701</v>
      </c>
      <c r="E56" s="1043" t="s">
        <v>1026</v>
      </c>
      <c r="F56" s="1043" t="s">
        <v>1027</v>
      </c>
      <c r="G56" s="1152" t="str">
        <f t="shared" si="5"/>
        <v>Chi phí ủng hộ, hỗ trợ, tài trợ</v>
      </c>
      <c r="H56" s="1152" t="s">
        <v>356</v>
      </c>
      <c r="I56" s="1152" t="s">
        <v>729</v>
      </c>
      <c r="J56" s="1153"/>
      <c r="K56" s="859">
        <v>0</v>
      </c>
      <c r="L56" s="859">
        <v>0</v>
      </c>
      <c r="M56" s="859">
        <v>0</v>
      </c>
      <c r="N56" s="859">
        <v>0</v>
      </c>
      <c r="O56" s="859">
        <v>0</v>
      </c>
      <c r="P56" s="859">
        <v>0</v>
      </c>
      <c r="Q56" s="859">
        <v>0</v>
      </c>
      <c r="R56" s="859">
        <v>0</v>
      </c>
      <c r="S56" s="859">
        <v>0</v>
      </c>
      <c r="T56" s="859">
        <v>0</v>
      </c>
      <c r="U56" s="859">
        <v>0</v>
      </c>
      <c r="V56" s="859">
        <v>0</v>
      </c>
      <c r="W56" s="1154">
        <f t="shared" si="0"/>
        <v>0</v>
      </c>
      <c r="X56" s="1055"/>
      <c r="Y56" s="1400">
        <v>0</v>
      </c>
      <c r="Z56" s="1400">
        <v>0</v>
      </c>
      <c r="AA56" s="1400">
        <v>0</v>
      </c>
      <c r="AB56" s="1400">
        <v>0</v>
      </c>
      <c r="AC56" s="1400">
        <v>0</v>
      </c>
      <c r="AD56" s="1400">
        <v>0</v>
      </c>
      <c r="AE56" s="1400">
        <v>0</v>
      </c>
      <c r="AF56" s="1400">
        <v>0</v>
      </c>
      <c r="AG56" s="1400">
        <v>0</v>
      </c>
      <c r="AH56" s="1399"/>
      <c r="AI56" s="1399"/>
      <c r="AJ56" s="1399"/>
      <c r="AK56" s="1154">
        <f t="shared" si="1"/>
        <v>0</v>
      </c>
      <c r="AM56" s="1154">
        <v>0</v>
      </c>
      <c r="AO56" s="1154">
        <v>0</v>
      </c>
      <c r="AQ56" s="858">
        <f t="shared" si="2"/>
        <v>0</v>
      </c>
      <c r="AR56" s="1156">
        <f t="shared" si="3"/>
        <v>0</v>
      </c>
      <c r="AS56" s="1273">
        <f t="shared" si="4"/>
        <v>0</v>
      </c>
    </row>
    <row r="57" spans="2:45" s="1155" customFormat="1">
      <c r="B57" s="1150">
        <v>53</v>
      </c>
      <c r="C57" s="1150"/>
      <c r="D57" s="1151">
        <v>6428004802</v>
      </c>
      <c r="E57" s="1043" t="s">
        <v>1028</v>
      </c>
      <c r="F57" s="1043" t="s">
        <v>758</v>
      </c>
      <c r="G57" s="1152" t="str">
        <f t="shared" si="5"/>
        <v>Chi phí mua mẫu</v>
      </c>
      <c r="H57" s="1152" t="s">
        <v>388</v>
      </c>
      <c r="I57" s="1152" t="s">
        <v>729</v>
      </c>
      <c r="J57" s="1153"/>
      <c r="K57" s="859">
        <v>0</v>
      </c>
      <c r="L57" s="859">
        <v>0</v>
      </c>
      <c r="M57" s="859">
        <v>0</v>
      </c>
      <c r="N57" s="859">
        <v>0</v>
      </c>
      <c r="O57" s="859">
        <v>0</v>
      </c>
      <c r="P57" s="859">
        <v>0</v>
      </c>
      <c r="Q57" s="859">
        <v>0</v>
      </c>
      <c r="R57" s="859">
        <v>0</v>
      </c>
      <c r="S57" s="859">
        <v>0</v>
      </c>
      <c r="T57" s="859">
        <v>0</v>
      </c>
      <c r="U57" s="859">
        <v>0</v>
      </c>
      <c r="V57" s="859">
        <v>0</v>
      </c>
      <c r="W57" s="1154">
        <f t="shared" si="0"/>
        <v>0</v>
      </c>
      <c r="X57" s="1055"/>
      <c r="Y57" s="1400">
        <v>0</v>
      </c>
      <c r="Z57" s="1400">
        <v>0</v>
      </c>
      <c r="AA57" s="1400">
        <v>0</v>
      </c>
      <c r="AB57" s="1400">
        <v>0</v>
      </c>
      <c r="AC57" s="1400">
        <v>0</v>
      </c>
      <c r="AD57" s="1400">
        <v>0</v>
      </c>
      <c r="AE57" s="1400">
        <v>0</v>
      </c>
      <c r="AF57" s="1400">
        <v>0</v>
      </c>
      <c r="AG57" s="1400">
        <v>0</v>
      </c>
      <c r="AH57" s="1399"/>
      <c r="AI57" s="1399"/>
      <c r="AJ57" s="1399"/>
      <c r="AK57" s="1154">
        <f t="shared" si="1"/>
        <v>0</v>
      </c>
      <c r="AM57" s="1154">
        <v>0</v>
      </c>
      <c r="AO57" s="1154">
        <v>0</v>
      </c>
      <c r="AQ57" s="858">
        <f t="shared" si="2"/>
        <v>0</v>
      </c>
      <c r="AR57" s="1156">
        <f t="shared" si="3"/>
        <v>0</v>
      </c>
      <c r="AS57" s="1273">
        <f t="shared" si="4"/>
        <v>0</v>
      </c>
    </row>
    <row r="58" spans="2:45" s="1155" customFormat="1">
      <c r="B58" s="1150">
        <v>54</v>
      </c>
      <c r="C58" s="1150"/>
      <c r="D58" s="1151">
        <v>6428005703</v>
      </c>
      <c r="E58" s="1043" t="s">
        <v>1029</v>
      </c>
      <c r="F58" s="1043" t="s">
        <v>1013</v>
      </c>
      <c r="G58" s="1152" t="str">
        <f t="shared" si="5"/>
        <v>Chi phí ăn uống</v>
      </c>
      <c r="H58" s="1043" t="s">
        <v>359</v>
      </c>
      <c r="I58" s="1152" t="s">
        <v>729</v>
      </c>
      <c r="J58" s="1153"/>
      <c r="K58" s="859">
        <v>0</v>
      </c>
      <c r="L58" s="859">
        <v>0</v>
      </c>
      <c r="M58" s="859">
        <v>0</v>
      </c>
      <c r="N58" s="859">
        <v>0</v>
      </c>
      <c r="O58" s="859">
        <v>0</v>
      </c>
      <c r="P58" s="859">
        <v>0</v>
      </c>
      <c r="Q58" s="859">
        <v>0</v>
      </c>
      <c r="R58" s="859">
        <v>0</v>
      </c>
      <c r="S58" s="859">
        <v>0</v>
      </c>
      <c r="T58" s="859">
        <v>0</v>
      </c>
      <c r="U58" s="859">
        <v>0</v>
      </c>
      <c r="V58" s="859">
        <v>0</v>
      </c>
      <c r="W58" s="1154">
        <f t="shared" si="0"/>
        <v>0</v>
      </c>
      <c r="X58" s="1055"/>
      <c r="Y58" s="1400">
        <v>0</v>
      </c>
      <c r="Z58" s="1400">
        <v>0</v>
      </c>
      <c r="AA58" s="1400">
        <v>0</v>
      </c>
      <c r="AB58" s="1400">
        <v>0</v>
      </c>
      <c r="AC58" s="1400">
        <v>0</v>
      </c>
      <c r="AD58" s="1400">
        <v>0</v>
      </c>
      <c r="AE58" s="1400">
        <v>0</v>
      </c>
      <c r="AF58" s="1400">
        <v>0</v>
      </c>
      <c r="AG58" s="1400">
        <v>0</v>
      </c>
      <c r="AH58" s="1399"/>
      <c r="AI58" s="1399"/>
      <c r="AJ58" s="1399"/>
      <c r="AK58" s="1154">
        <f t="shared" si="1"/>
        <v>0</v>
      </c>
      <c r="AM58" s="1154">
        <v>0</v>
      </c>
      <c r="AO58" s="1154">
        <v>4000353</v>
      </c>
      <c r="AQ58" s="858">
        <f t="shared" si="2"/>
        <v>0</v>
      </c>
      <c r="AR58" s="1156">
        <f t="shared" si="3"/>
        <v>0</v>
      </c>
      <c r="AS58" s="1273">
        <f t="shared" si="4"/>
        <v>0</v>
      </c>
    </row>
    <row r="59" spans="2:45" s="1155" customFormat="1">
      <c r="B59" s="1150">
        <v>55</v>
      </c>
      <c r="C59" s="1150"/>
      <c r="D59" s="1151" t="s">
        <v>849</v>
      </c>
      <c r="E59" s="1043" t="s">
        <v>737</v>
      </c>
      <c r="F59" s="1043" t="s">
        <v>732</v>
      </c>
      <c r="G59" s="1152" t="s">
        <v>737</v>
      </c>
      <c r="H59" s="1043" t="s">
        <v>359</v>
      </c>
      <c r="I59" s="1152" t="s">
        <v>729</v>
      </c>
      <c r="J59" s="1153"/>
      <c r="K59" s="859">
        <v>6000000</v>
      </c>
      <c r="L59" s="859">
        <v>4000000</v>
      </c>
      <c r="M59" s="859">
        <v>15000000</v>
      </c>
      <c r="N59" s="859">
        <v>4000000</v>
      </c>
      <c r="O59" s="859">
        <v>4000000</v>
      </c>
      <c r="P59" s="859">
        <v>4000000</v>
      </c>
      <c r="Q59" s="859">
        <v>4000000</v>
      </c>
      <c r="R59" s="859">
        <v>5500000</v>
      </c>
      <c r="S59" s="859">
        <v>4000000</v>
      </c>
      <c r="T59" s="859">
        <v>4000000</v>
      </c>
      <c r="U59" s="859">
        <v>4000000</v>
      </c>
      <c r="V59" s="859">
        <f>4000000+1860968</f>
        <v>5860968</v>
      </c>
      <c r="W59" s="1154">
        <f t="shared" si="0"/>
        <v>64360968</v>
      </c>
      <c r="X59" s="1055"/>
      <c r="Y59" s="1400">
        <v>500000</v>
      </c>
      <c r="Z59" s="1400">
        <v>945000</v>
      </c>
      <c r="AA59" s="1400">
        <v>0</v>
      </c>
      <c r="AB59" s="1400">
        <v>0</v>
      </c>
      <c r="AC59" s="1400">
        <v>0</v>
      </c>
      <c r="AD59" s="1400">
        <v>5595000</v>
      </c>
      <c r="AE59" s="1400">
        <v>3270000</v>
      </c>
      <c r="AF59" s="1400">
        <v>0</v>
      </c>
      <c r="AG59" s="1400">
        <v>4050000</v>
      </c>
      <c r="AH59" s="1402">
        <v>7624925</v>
      </c>
      <c r="AI59" s="1402">
        <v>7602628</v>
      </c>
      <c r="AJ59" s="1402">
        <v>7151202</v>
      </c>
      <c r="AK59" s="1154">
        <f t="shared" si="1"/>
        <v>36738755</v>
      </c>
      <c r="AM59" s="1154">
        <f>357200967+1000000</f>
        <v>358200967</v>
      </c>
      <c r="AO59" s="1154">
        <f>467194384+10731924</f>
        <v>477926308</v>
      </c>
      <c r="AQ59" s="858">
        <f t="shared" si="2"/>
        <v>27622213</v>
      </c>
      <c r="AR59" s="1156">
        <f t="shared" si="3"/>
        <v>0.7518549009077744</v>
      </c>
      <c r="AS59" s="1273">
        <f t="shared" si="4"/>
        <v>101099723</v>
      </c>
    </row>
    <row r="60" spans="2:45" s="1155" customFormat="1">
      <c r="B60" s="1150">
        <v>56</v>
      </c>
      <c r="C60" s="1150"/>
      <c r="D60" s="1151">
        <v>6423001908</v>
      </c>
      <c r="E60" s="1043" t="s">
        <v>754</v>
      </c>
      <c r="F60" s="1043" t="s">
        <v>728</v>
      </c>
      <c r="G60" s="1152" t="str">
        <f>E60</f>
        <v>Phân bổ công cụ dụng cụ</v>
      </c>
      <c r="H60" s="1152" t="s">
        <v>369</v>
      </c>
      <c r="I60" s="1152" t="s">
        <v>706</v>
      </c>
      <c r="J60" s="1153"/>
      <c r="K60" s="859">
        <v>1986111.111111111</v>
      </c>
      <c r="L60" s="859">
        <v>2402777.777777778</v>
      </c>
      <c r="M60" s="859">
        <v>3006944.4444444445</v>
      </c>
      <c r="N60" s="859">
        <v>3340277.777777778</v>
      </c>
      <c r="O60" s="859">
        <v>3340277.777777778</v>
      </c>
      <c r="P60" s="859">
        <v>3868055.5555555555</v>
      </c>
      <c r="Q60" s="859">
        <v>3868055.5555555555</v>
      </c>
      <c r="R60" s="859">
        <v>3868055.5555555555</v>
      </c>
      <c r="S60" s="859">
        <v>3868055.5555555555</v>
      </c>
      <c r="T60" s="859">
        <v>3868055.5555555555</v>
      </c>
      <c r="U60" s="859">
        <v>3868055.5555555555</v>
      </c>
      <c r="V60" s="859">
        <v>3868055.5555555555</v>
      </c>
      <c r="W60" s="1154">
        <f t="shared" si="0"/>
        <v>41152777.777777776</v>
      </c>
      <c r="X60" s="1055"/>
      <c r="Y60" s="1400">
        <v>913882</v>
      </c>
      <c r="Z60" s="1400">
        <v>45833</v>
      </c>
      <c r="AA60" s="1400">
        <v>45833</v>
      </c>
      <c r="AB60" s="1400">
        <v>45833</v>
      </c>
      <c r="AC60" s="1400">
        <v>45833</v>
      </c>
      <c r="AD60" s="1400">
        <v>45833</v>
      </c>
      <c r="AE60" s="1400">
        <v>45833</v>
      </c>
      <c r="AF60" s="1400">
        <v>45833</v>
      </c>
      <c r="AG60" s="1400">
        <v>0</v>
      </c>
      <c r="AH60" s="1399"/>
      <c r="AI60" s="1399"/>
      <c r="AJ60" s="1399"/>
      <c r="AK60" s="1154">
        <f t="shared" si="1"/>
        <v>1234713</v>
      </c>
      <c r="AM60" s="1154">
        <f>10599999+5203334</f>
        <v>15803333</v>
      </c>
      <c r="AO60" s="1154">
        <f>20183000+54636667</f>
        <v>74819667</v>
      </c>
      <c r="AQ60" s="858">
        <f t="shared" si="2"/>
        <v>39918064.777777776</v>
      </c>
      <c r="AR60" s="1156">
        <f t="shared" si="3"/>
        <v>32.32983274475751</v>
      </c>
      <c r="AS60" s="1273">
        <f t="shared" si="4"/>
        <v>42387490.777777776</v>
      </c>
    </row>
    <row r="61" spans="2:45" s="1155" customFormat="1" ht="14.1" customHeight="1">
      <c r="B61" s="1150">
        <v>57</v>
      </c>
      <c r="C61" s="1150"/>
      <c r="D61" s="1151"/>
      <c r="E61" s="1043" t="s">
        <v>759</v>
      </c>
      <c r="F61" s="1043" t="s">
        <v>760</v>
      </c>
      <c r="G61" s="1152" t="str">
        <f>E61</f>
        <v>Chi phí Khấu hao</v>
      </c>
      <c r="H61" s="1152" t="s">
        <v>369</v>
      </c>
      <c r="I61" s="1152" t="s">
        <v>706</v>
      </c>
      <c r="J61" s="1153"/>
      <c r="K61" s="858">
        <f>PB_TSCD!AF135</f>
        <v>2643466.0175438598</v>
      </c>
      <c r="L61" s="858">
        <f>PB_TSCD!AG135</f>
        <v>2643466.0175438598</v>
      </c>
      <c r="M61" s="858">
        <f>PB_TSCD!AH135</f>
        <v>2643466.0175438598</v>
      </c>
      <c r="N61" s="858">
        <f>PB_TSCD!AI135</f>
        <v>2643466.0175438598</v>
      </c>
      <c r="O61" s="858">
        <f>PB_TSCD!AJ135</f>
        <v>2643466.0175438598</v>
      </c>
      <c r="P61" s="858">
        <f>PB_TSCD!AK135</f>
        <v>2643466.0175438598</v>
      </c>
      <c r="Q61" s="858">
        <f>PB_TSCD!AL135</f>
        <v>2643466.0175438598</v>
      </c>
      <c r="R61" s="858">
        <f>PB_TSCD!AM135</f>
        <v>2643466.0175438598</v>
      </c>
      <c r="S61" s="858">
        <f>PB_TSCD!AN135</f>
        <v>2643466.0175438598</v>
      </c>
      <c r="T61" s="858">
        <f>PB_TSCD!AO135</f>
        <v>2643466.0175438598</v>
      </c>
      <c r="U61" s="858">
        <f>PB_TSCD!AP135</f>
        <v>2643466.0175438598</v>
      </c>
      <c r="V61" s="858">
        <f>PB_TSCD!AQ135</f>
        <v>2643466.0175438598</v>
      </c>
      <c r="W61" s="1154">
        <f t="shared" si="0"/>
        <v>31721592.210526317</v>
      </c>
      <c r="X61" s="1055"/>
      <c r="Y61" s="1399">
        <v>7175123</v>
      </c>
      <c r="Z61" s="1399">
        <v>7175123</v>
      </c>
      <c r="AA61" s="1399">
        <v>7175123</v>
      </c>
      <c r="AB61" s="1399">
        <v>7175123</v>
      </c>
      <c r="AC61" s="1399">
        <v>7175123</v>
      </c>
      <c r="AD61" s="1399">
        <v>7175123</v>
      </c>
      <c r="AE61" s="1399">
        <v>7175123</v>
      </c>
      <c r="AF61" s="1399">
        <v>7175123</v>
      </c>
      <c r="AG61" s="1399">
        <v>7175123</v>
      </c>
      <c r="AH61" s="1402">
        <v>7175122</v>
      </c>
      <c r="AI61" s="1402">
        <v>7175122</v>
      </c>
      <c r="AJ61" s="1402">
        <v>7175122</v>
      </c>
      <c r="AK61" s="1154">
        <f>SUM(Y61:AJ61)</f>
        <v>86101473</v>
      </c>
      <c r="AM61" s="1154">
        <v>86101476</v>
      </c>
      <c r="AO61" s="1154">
        <f>86101466+6550000</f>
        <v>92651466</v>
      </c>
      <c r="AQ61" s="858">
        <f>IFERROR(W61-AK61,0)</f>
        <v>-54379880.789473683</v>
      </c>
      <c r="AR61" s="1156">
        <f t="shared" si="3"/>
        <v>-0.63157898343357821</v>
      </c>
      <c r="AS61" s="1273">
        <f t="shared" si="4"/>
        <v>117823065.21052632</v>
      </c>
    </row>
    <row r="62" spans="2:45" s="1155" customFormat="1">
      <c r="B62" s="1150">
        <v>58</v>
      </c>
      <c r="C62" s="1150"/>
      <c r="D62" s="1158">
        <v>6427004904</v>
      </c>
      <c r="E62" s="1043" t="s">
        <v>744</v>
      </c>
      <c r="F62" s="1043"/>
      <c r="G62" s="1152"/>
      <c r="H62" s="1152"/>
      <c r="I62" s="1152"/>
      <c r="J62" s="1153"/>
      <c r="K62" s="859">
        <v>41440540.773277469</v>
      </c>
      <c r="L62" s="859">
        <v>41440540.773277469</v>
      </c>
      <c r="M62" s="859">
        <v>41440540.773277469</v>
      </c>
      <c r="N62" s="859">
        <v>40731767.773277469</v>
      </c>
      <c r="O62" s="859">
        <v>40731767.773277469</v>
      </c>
      <c r="P62" s="859">
        <v>40731767.773277469</v>
      </c>
      <c r="Q62" s="859">
        <v>40731767.773277469</v>
      </c>
      <c r="R62" s="859">
        <v>40731767.773277469</v>
      </c>
      <c r="S62" s="859">
        <v>40731767.773277469</v>
      </c>
      <c r="T62" s="859">
        <v>40731767.773277469</v>
      </c>
      <c r="U62" s="859">
        <v>40731767.773277469</v>
      </c>
      <c r="V62" s="859">
        <v>40731767.773277469</v>
      </c>
      <c r="W62" s="1154">
        <f t="shared" si="0"/>
        <v>490907532.2793296</v>
      </c>
      <c r="X62" s="1055"/>
      <c r="Y62" s="1400">
        <v>0</v>
      </c>
      <c r="Z62" s="1400">
        <v>0</v>
      </c>
      <c r="AA62" s="1400">
        <v>0</v>
      </c>
      <c r="AB62" s="1400">
        <v>0</v>
      </c>
      <c r="AC62" s="1400">
        <v>0</v>
      </c>
      <c r="AD62" s="1400">
        <v>0</v>
      </c>
      <c r="AE62" s="1400">
        <v>32297338</v>
      </c>
      <c r="AF62" s="1400">
        <v>55573202</v>
      </c>
      <c r="AG62" s="1400">
        <v>71635202</v>
      </c>
      <c r="AH62" s="1402">
        <v>55573202</v>
      </c>
      <c r="AI62" s="1402">
        <v>55573202</v>
      </c>
      <c r="AJ62" s="1402">
        <v>61475930</v>
      </c>
      <c r="AK62" s="1154">
        <f>SUM(Y62:AJ62)</f>
        <v>332128076</v>
      </c>
      <c r="AM62" s="1154"/>
      <c r="AO62" s="1154"/>
      <c r="AQ62" s="858">
        <f>IFERROR(W62-AK62,0)</f>
        <v>158779456.2793296</v>
      </c>
      <c r="AR62" s="1156">
        <f>IFERROR((W62/AK62)-1,0)</f>
        <v>0.47806694992966992</v>
      </c>
      <c r="AS62" s="1273">
        <f t="shared" si="4"/>
        <v>823035608.27932954</v>
      </c>
    </row>
    <row r="63" spans="2:45" s="1155" customFormat="1">
      <c r="B63" s="1150">
        <v>59</v>
      </c>
      <c r="C63" s="1150"/>
      <c r="D63" s="1151">
        <v>6421002901</v>
      </c>
      <c r="E63" s="1043" t="s">
        <v>1030</v>
      </c>
      <c r="F63" s="1043"/>
      <c r="G63" s="1152"/>
      <c r="H63" s="1152"/>
      <c r="I63" s="1152"/>
      <c r="J63" s="858"/>
      <c r="K63" s="859">
        <v>0</v>
      </c>
      <c r="L63" s="859">
        <v>0</v>
      </c>
      <c r="M63" s="859">
        <v>0</v>
      </c>
      <c r="N63" s="859">
        <v>0</v>
      </c>
      <c r="O63" s="859">
        <v>0</v>
      </c>
      <c r="P63" s="859">
        <v>0</v>
      </c>
      <c r="Q63" s="859">
        <v>0</v>
      </c>
      <c r="R63" s="859">
        <v>0</v>
      </c>
      <c r="S63" s="859">
        <v>0</v>
      </c>
      <c r="T63" s="859">
        <v>0</v>
      </c>
      <c r="U63" s="859">
        <v>0</v>
      </c>
      <c r="V63" s="859">
        <v>0</v>
      </c>
      <c r="W63" s="1154">
        <f t="shared" si="0"/>
        <v>0</v>
      </c>
      <c r="X63" s="1055"/>
      <c r="Y63" s="1153">
        <v>0</v>
      </c>
      <c r="Z63" s="1153">
        <v>0</v>
      </c>
      <c r="AA63" s="1153">
        <v>0</v>
      </c>
      <c r="AB63" s="1153">
        <v>0</v>
      </c>
      <c r="AC63" s="1153">
        <v>0</v>
      </c>
      <c r="AD63" s="1153">
        <v>0</v>
      </c>
      <c r="AE63" s="1153">
        <v>0</v>
      </c>
      <c r="AF63" s="1153">
        <v>0</v>
      </c>
      <c r="AG63" s="1153">
        <v>0</v>
      </c>
      <c r="AH63" s="858"/>
      <c r="AI63" s="858"/>
      <c r="AJ63" s="858"/>
      <c r="AK63" s="1154">
        <f>SUM(Y63:AJ63)</f>
        <v>0</v>
      </c>
      <c r="AM63" s="1154"/>
      <c r="AO63" s="1154">
        <v>214450000</v>
      </c>
      <c r="AQ63" s="858">
        <f>IFERROR(W63-AK63,0)</f>
        <v>0</v>
      </c>
      <c r="AR63" s="1156">
        <f>IFERROR((W63/AK63)-1,0)</f>
        <v>0</v>
      </c>
      <c r="AS63" s="1273">
        <f t="shared" si="4"/>
        <v>0</v>
      </c>
    </row>
    <row r="64" spans="2:45" hidden="1">
      <c r="B64" s="413"/>
      <c r="C64" s="413"/>
      <c r="D64" s="831"/>
      <c r="E64" s="399"/>
      <c r="F64" s="399"/>
      <c r="G64" s="400"/>
      <c r="H64" s="400"/>
      <c r="I64" s="400"/>
      <c r="J64" s="414"/>
      <c r="K64" s="414"/>
      <c r="L64" s="414"/>
      <c r="M64" s="414"/>
      <c r="N64" s="414"/>
      <c r="O64" s="414"/>
      <c r="P64" s="414"/>
      <c r="Q64" s="414"/>
      <c r="R64" s="414"/>
      <c r="S64" s="414"/>
      <c r="T64" s="414"/>
      <c r="U64" s="414"/>
      <c r="V64" s="414"/>
      <c r="W64" s="423"/>
      <c r="Y64" s="414"/>
      <c r="Z64" s="414"/>
      <c r="AA64" s="414"/>
      <c r="AB64" s="414"/>
      <c r="AC64" s="414"/>
      <c r="AD64" s="414"/>
      <c r="AE64" s="414"/>
      <c r="AF64" s="414"/>
      <c r="AG64" s="414"/>
      <c r="AH64" s="414"/>
      <c r="AI64" s="414"/>
      <c r="AJ64" s="414"/>
      <c r="AK64" s="423"/>
      <c r="AM64" s="423"/>
      <c r="AO64" s="423"/>
      <c r="AQ64" s="414">
        <f t="shared" si="2"/>
        <v>0</v>
      </c>
      <c r="AR64" s="778">
        <f t="shared" si="3"/>
        <v>0</v>
      </c>
      <c r="AS64" s="1273">
        <f t="shared" si="4"/>
        <v>0</v>
      </c>
    </row>
    <row r="65" spans="2:45" s="12" customFormat="1">
      <c r="B65" s="193"/>
      <c r="C65" s="193"/>
      <c r="D65" s="832"/>
      <c r="E65" s="193"/>
      <c r="F65" s="193"/>
      <c r="G65" s="476" t="s">
        <v>1031</v>
      </c>
      <c r="H65" s="192"/>
      <c r="I65" s="1004"/>
      <c r="J65" s="385">
        <f t="shared" ref="J65:V65" si="6">SUM(J5:J64)</f>
        <v>0</v>
      </c>
      <c r="K65" s="385">
        <f t="shared" si="6"/>
        <v>551489225.96859908</v>
      </c>
      <c r="L65" s="385">
        <f t="shared" si="6"/>
        <v>485344775.63526577</v>
      </c>
      <c r="M65" s="385">
        <f t="shared" si="6"/>
        <v>514559412.30193239</v>
      </c>
      <c r="N65" s="385">
        <f t="shared" si="6"/>
        <v>519391252.74637687</v>
      </c>
      <c r="O65" s="385">
        <f t="shared" si="6"/>
        <v>500916290.24637687</v>
      </c>
      <c r="P65" s="385">
        <f t="shared" si="6"/>
        <v>663703196.49082148</v>
      </c>
      <c r="Q65" s="385">
        <f t="shared" si="6"/>
        <v>488476334.29082137</v>
      </c>
      <c r="R65" s="385">
        <f t="shared" si="6"/>
        <v>518851334.09082139</v>
      </c>
      <c r="S65" s="385">
        <f t="shared" si="6"/>
        <v>497541535.79082137</v>
      </c>
      <c r="T65" s="385">
        <f t="shared" si="6"/>
        <v>479061515.12415469</v>
      </c>
      <c r="U65" s="385">
        <f t="shared" si="6"/>
        <v>494598239.12415469</v>
      </c>
      <c r="V65" s="385">
        <f t="shared" si="6"/>
        <v>490622345.12415469</v>
      </c>
      <c r="W65" s="385">
        <f>SUM($W$5:W64)</f>
        <v>6204555456.9342995</v>
      </c>
      <c r="X65"/>
      <c r="Y65" s="385">
        <f t="shared" ref="Y65:AJ65" si="7">SUM(Y5:Y64)</f>
        <v>390880568</v>
      </c>
      <c r="Z65" s="385">
        <f t="shared" si="7"/>
        <v>288060339</v>
      </c>
      <c r="AA65" s="385">
        <f t="shared" si="7"/>
        <v>278341956</v>
      </c>
      <c r="AB65" s="385">
        <f t="shared" si="7"/>
        <v>277195307</v>
      </c>
      <c r="AC65" s="385">
        <f t="shared" si="7"/>
        <v>257671198</v>
      </c>
      <c r="AD65" s="385">
        <f t="shared" si="7"/>
        <v>282582951</v>
      </c>
      <c r="AE65" s="385">
        <f t="shared" si="7"/>
        <v>303895748</v>
      </c>
      <c r="AF65" s="385">
        <f t="shared" si="7"/>
        <v>324851311</v>
      </c>
      <c r="AG65" s="385">
        <f t="shared" si="7"/>
        <v>377683972</v>
      </c>
      <c r="AH65" s="385">
        <f>SUM(AH5:AH64)</f>
        <v>341222876</v>
      </c>
      <c r="AI65" s="385">
        <f t="shared" si="7"/>
        <v>395204855</v>
      </c>
      <c r="AJ65" s="385">
        <f t="shared" si="7"/>
        <v>401983082</v>
      </c>
      <c r="AK65" s="385">
        <f>SUM(AK5:AK64)</f>
        <v>3919574163</v>
      </c>
      <c r="AM65" s="385">
        <f>SUM(AM5:AM64)</f>
        <v>2854734961</v>
      </c>
      <c r="AO65" s="385">
        <f>SUM(AO5:AO64)</f>
        <v>4726260715</v>
      </c>
      <c r="AQ65" s="385">
        <f>IFERROR(W65-AK65,0)</f>
        <v>2284981293.9342995</v>
      </c>
      <c r="AR65" s="756">
        <f>IFERROR((W65/AK65)-1,0)</f>
        <v>0.58296672008507144</v>
      </c>
      <c r="AS65" s="1266"/>
    </row>
    <row r="66" spans="2:45">
      <c r="K66" s="857"/>
      <c r="L66" s="857"/>
      <c r="M66" s="857"/>
      <c r="N66" s="857"/>
      <c r="O66" s="857"/>
      <c r="P66" s="857"/>
      <c r="Q66" s="857"/>
      <c r="R66" s="857"/>
      <c r="S66" s="857"/>
      <c r="T66" s="857"/>
      <c r="U66" s="857"/>
      <c r="V66" s="857"/>
      <c r="W66" s="857"/>
    </row>
    <row r="67" spans="2:45">
      <c r="K67" s="857"/>
      <c r="L67" s="857"/>
      <c r="M67" s="857"/>
      <c r="N67" s="857"/>
      <c r="O67" s="857"/>
      <c r="P67" s="857"/>
      <c r="Q67" s="857"/>
      <c r="R67" s="857"/>
      <c r="S67" s="857"/>
      <c r="T67" s="857"/>
      <c r="U67" s="857"/>
      <c r="V67" s="857"/>
      <c r="W67" s="85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</row>
    <row r="68" spans="2:45">
      <c r="K68" s="857"/>
      <c r="L68" s="857"/>
      <c r="M68" s="857"/>
      <c r="N68" s="857"/>
      <c r="O68" s="857"/>
      <c r="P68" s="857"/>
      <c r="Q68" s="857"/>
      <c r="R68" s="857"/>
      <c r="S68" s="857"/>
      <c r="T68" s="857"/>
      <c r="U68" s="857"/>
      <c r="V68" s="857"/>
      <c r="W68" s="857"/>
      <c r="Y68" s="17"/>
      <c r="Z68" s="17"/>
      <c r="AA68" s="17"/>
      <c r="AB68" s="17"/>
      <c r="AC68" s="17"/>
      <c r="AD68" s="17"/>
    </row>
    <row r="69" spans="2:45">
      <c r="K69" s="857"/>
      <c r="L69" s="857"/>
      <c r="M69" s="857"/>
      <c r="N69" s="857"/>
      <c r="O69" s="857"/>
      <c r="P69" s="857"/>
      <c r="Q69" s="857"/>
      <c r="R69" s="857"/>
      <c r="S69" s="857"/>
      <c r="T69" s="857"/>
      <c r="U69" s="857"/>
      <c r="V69" s="857"/>
      <c r="W69" s="857"/>
      <c r="Y69" s="17"/>
      <c r="Z69" s="17"/>
      <c r="AA69" s="17"/>
      <c r="AB69" s="17"/>
      <c r="AC69" s="17"/>
      <c r="AD69" s="17"/>
    </row>
    <row r="70" spans="2:45">
      <c r="K70" s="17"/>
      <c r="L70" s="17"/>
      <c r="M70" s="17"/>
      <c r="N70" s="17"/>
      <c r="O70" s="17"/>
      <c r="P70" s="17"/>
      <c r="Y70" s="17"/>
      <c r="Z70" s="17"/>
      <c r="AA70" s="17"/>
      <c r="AB70" s="17"/>
      <c r="AC70" s="17"/>
      <c r="AD70" s="17"/>
    </row>
    <row r="71" spans="2:45">
      <c r="K71" s="17"/>
      <c r="L71" s="17"/>
      <c r="M71" s="17"/>
      <c r="N71" s="17"/>
      <c r="O71" s="17"/>
      <c r="P71" s="17"/>
      <c r="Y71" s="17"/>
      <c r="Z71" s="17"/>
      <c r="AA71" s="17"/>
      <c r="AB71" s="17"/>
      <c r="AC71" s="17"/>
      <c r="AD71" s="17"/>
    </row>
    <row r="72" spans="2:45">
      <c r="K72" s="17"/>
      <c r="L72" s="17"/>
      <c r="M72" s="17"/>
      <c r="N72" s="17"/>
      <c r="O72" s="17"/>
      <c r="P72" s="17"/>
      <c r="Y72" s="17"/>
      <c r="Z72" s="17"/>
      <c r="AA72" s="17"/>
      <c r="AB72" s="17"/>
      <c r="AC72" s="17"/>
      <c r="AD72" s="17"/>
    </row>
    <row r="73" spans="2:45">
      <c r="K73" s="17"/>
      <c r="L73" s="17"/>
      <c r="M73" s="17"/>
      <c r="N73" s="17"/>
      <c r="O73" s="17"/>
      <c r="P73" s="17"/>
      <c r="Y73" s="17"/>
      <c r="Z73" s="17"/>
      <c r="AA73" s="17"/>
      <c r="AB73" s="17"/>
      <c r="AC73" s="17"/>
      <c r="AD73" s="17"/>
    </row>
    <row r="74" spans="2:45">
      <c r="K74" s="17"/>
      <c r="L74" s="17"/>
      <c r="M74" s="17"/>
      <c r="N74" s="17"/>
      <c r="O74" s="17"/>
      <c r="P74" s="17"/>
      <c r="Y74" s="17"/>
      <c r="Z74" s="17"/>
      <c r="AA74" s="17"/>
      <c r="AB74" s="17"/>
      <c r="AC74" s="17"/>
      <c r="AD74" s="17"/>
    </row>
    <row r="75" spans="2:45">
      <c r="K75" s="17"/>
      <c r="L75" s="17"/>
      <c r="M75" s="17"/>
      <c r="N75" s="17"/>
      <c r="O75" s="17"/>
      <c r="P75" s="17"/>
      <c r="Y75" s="17"/>
      <c r="Z75" s="17"/>
      <c r="AA75" s="17"/>
      <c r="AB75" s="17"/>
      <c r="AC75" s="17"/>
      <c r="AD75" s="17"/>
    </row>
    <row r="77" spans="2:45">
      <c r="I77" s="426"/>
      <c r="L77" s="194"/>
      <c r="Z77" s="194"/>
    </row>
  </sheetData>
  <autoFilter ref="B4:AS63"/>
  <conditionalFormatting sqref="D5:D63">
    <cfRule type="duplicateValues" dxfId="206" priority="1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>
    <tabColor theme="9"/>
  </sheetPr>
  <dimension ref="B1:Z176"/>
  <sheetViews>
    <sheetView showGridLines="0" zoomScale="80" zoomScaleNormal="80" workbookViewId="0">
      <pane xSplit="1" ySplit="4" topLeftCell="B83" activePane="bottomRight" state="frozen"/>
      <selection pane="topRight" activeCell="B1" sqref="B1"/>
      <selection pane="bottomLeft" activeCell="A5" sqref="A5"/>
      <selection pane="bottomRight" activeCell="S116" sqref="S116"/>
    </sheetView>
  </sheetViews>
  <sheetFormatPr defaultColWidth="8.85546875" defaultRowHeight="14.25" outlineLevelRow="2" outlineLevelCol="1"/>
  <cols>
    <col min="1" max="1" width="2.85546875" style="302" customWidth="1"/>
    <col min="2" max="2" width="6" style="302" customWidth="1"/>
    <col min="3" max="3" width="9.7109375" style="302" hidden="1" customWidth="1" outlineLevel="1"/>
    <col min="4" max="4" width="14.28515625" style="302" hidden="1" customWidth="1" outlineLevel="1"/>
    <col min="5" max="5" width="37.28515625" style="302" hidden="1" customWidth="1" outlineLevel="1"/>
    <col min="6" max="6" width="39.7109375" style="302" hidden="1" customWidth="1" outlineLevel="1"/>
    <col min="7" max="7" width="31.5703125" style="302" customWidth="1" collapsed="1"/>
    <col min="8" max="8" width="27.7109375" style="302" hidden="1" customWidth="1" outlineLevel="1"/>
    <col min="9" max="9" width="11.5703125" style="302" hidden="1" customWidth="1" outlineLevel="1"/>
    <col min="10" max="10" width="9" style="302" hidden="1" customWidth="1" outlineLevel="1"/>
    <col min="11" max="11" width="9.42578125" style="302" bestFit="1" customWidth="1" collapsed="1"/>
    <col min="12" max="23" width="9.42578125" style="302" bestFit="1" customWidth="1"/>
    <col min="24" max="24" width="2.5703125" style="302" customWidth="1"/>
    <col min="25" max="25" width="10.140625" style="302" bestFit="1" customWidth="1"/>
    <col min="26" max="16384" width="8.85546875" style="302"/>
  </cols>
  <sheetData>
    <row r="1" spans="2:26" s="11" customFormat="1" ht="12.75">
      <c r="B1" s="177"/>
      <c r="C1" s="177"/>
      <c r="D1" s="177"/>
      <c r="E1" s="177"/>
      <c r="F1" s="177"/>
      <c r="G1" s="178"/>
      <c r="H1" s="178"/>
      <c r="I1" s="17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147">
        <f>9752840.5-168086-86000*95%</f>
        <v>9503054.5</v>
      </c>
    </row>
    <row r="2" spans="2:26" s="11" customFormat="1" ht="12.75">
      <c r="B2" s="14"/>
      <c r="C2" s="14"/>
      <c r="D2" s="2"/>
      <c r="E2" s="1"/>
      <c r="F2" s="1"/>
      <c r="G2" s="1"/>
      <c r="H2" s="178"/>
      <c r="I2" s="17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Y2" s="18"/>
    </row>
    <row r="3" spans="2:26" s="11" customFormat="1" ht="16.149999999999999" customHeight="1">
      <c r="B3" s="67" t="s">
        <v>1032</v>
      </c>
      <c r="C3" s="14"/>
      <c r="D3" s="2"/>
      <c r="E3" s="1"/>
      <c r="F3" s="1"/>
      <c r="G3" s="1"/>
      <c r="H3" s="178"/>
      <c r="I3" s="17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415" t="s">
        <v>1033</v>
      </c>
      <c r="Y3" s="415"/>
    </row>
    <row r="4" spans="2:26" s="11" customFormat="1" ht="45">
      <c r="B4" s="182" t="s">
        <v>36</v>
      </c>
      <c r="C4" s="182" t="s">
        <v>700</v>
      </c>
      <c r="D4" s="500" t="s">
        <v>482</v>
      </c>
      <c r="E4" s="184" t="s">
        <v>483</v>
      </c>
      <c r="F4" s="501" t="s">
        <v>484</v>
      </c>
      <c r="G4" s="182" t="s">
        <v>701</v>
      </c>
      <c r="H4" s="182" t="s">
        <v>354</v>
      </c>
      <c r="I4" s="427" t="s">
        <v>702</v>
      </c>
      <c r="J4" s="124" t="s">
        <v>703</v>
      </c>
      <c r="K4" s="124" t="s">
        <v>149</v>
      </c>
      <c r="L4" s="124" t="s">
        <v>150</v>
      </c>
      <c r="M4" s="124" t="s">
        <v>151</v>
      </c>
      <c r="N4" s="124" t="s">
        <v>152</v>
      </c>
      <c r="O4" s="124" t="s">
        <v>153</v>
      </c>
      <c r="P4" s="124" t="s">
        <v>154</v>
      </c>
      <c r="Q4" s="124" t="s">
        <v>155</v>
      </c>
      <c r="R4" s="124" t="s">
        <v>156</v>
      </c>
      <c r="S4" s="124" t="s">
        <v>157</v>
      </c>
      <c r="T4" s="124" t="s">
        <v>158</v>
      </c>
      <c r="U4" s="124" t="s">
        <v>159</v>
      </c>
      <c r="V4" s="124" t="s">
        <v>160</v>
      </c>
      <c r="W4" s="124" t="s">
        <v>161</v>
      </c>
      <c r="Y4" s="749" t="s">
        <v>148</v>
      </c>
    </row>
    <row r="5" spans="2:26" s="11" customFormat="1" ht="12.75">
      <c r="B5" s="67" t="s">
        <v>2111</v>
      </c>
      <c r="C5" s="67"/>
      <c r="D5" s="92"/>
      <c r="E5" s="67"/>
      <c r="F5" s="67"/>
      <c r="G5" s="67"/>
      <c r="H5" s="17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Z5" s="158" t="s">
        <v>2198</v>
      </c>
    </row>
    <row r="6" spans="2:26" s="12" customFormat="1" ht="21" customHeight="1" outlineLevel="1">
      <c r="B6" s="193" t="s">
        <v>108</v>
      </c>
      <c r="C6" s="479"/>
      <c r="D6" s="484"/>
      <c r="E6" s="480" t="s">
        <v>176</v>
      </c>
      <c r="F6" s="485"/>
      <c r="G6" s="485"/>
      <c r="H6" s="485"/>
      <c r="I6" s="485"/>
      <c r="J6" s="488"/>
      <c r="K6" s="488">
        <f>SUM(K7:K27)</f>
        <v>1076.0762945825054</v>
      </c>
      <c r="L6" s="488">
        <f>SUM(L7:L27)</f>
        <v>1007.9042667252835</v>
      </c>
      <c r="M6" s="488">
        <f t="shared" ref="M6:W6" si="0">SUM(M7:M27)</f>
        <v>1110.3051069479179</v>
      </c>
      <c r="N6" s="488">
        <f t="shared" si="0"/>
        <v>940.91515571096261</v>
      </c>
      <c r="O6" s="488">
        <f t="shared" si="0"/>
        <v>958.63631837758669</v>
      </c>
      <c r="P6" s="488">
        <f t="shared" si="0"/>
        <v>955.60470536771322</v>
      </c>
      <c r="Q6" s="488">
        <f t="shared" si="0"/>
        <v>981.50391554197836</v>
      </c>
      <c r="R6" s="488">
        <f t="shared" si="0"/>
        <v>981.47187892870613</v>
      </c>
      <c r="S6" s="488">
        <f t="shared" si="0"/>
        <v>920.0065397374625</v>
      </c>
      <c r="T6" s="488">
        <f t="shared" si="0"/>
        <v>962.75294610099309</v>
      </c>
      <c r="U6" s="488">
        <f t="shared" si="0"/>
        <v>955.24713178065406</v>
      </c>
      <c r="V6" s="488">
        <f t="shared" si="0"/>
        <v>949.83351896194665</v>
      </c>
      <c r="W6" s="488">
        <f t="shared" si="0"/>
        <v>977.53152099459476</v>
      </c>
      <c r="Y6" s="488">
        <f>SUM(Y7:Y27)</f>
        <v>997.13864398506348</v>
      </c>
      <c r="Z6" s="158">
        <f t="shared" ref="Z6:Z91" si="1">W6+Y6</f>
        <v>1974.6701649796582</v>
      </c>
    </row>
    <row r="7" spans="2:26" s="11" customFormat="1" ht="12.75" outlineLevel="1">
      <c r="B7" s="387">
        <v>1</v>
      </c>
      <c r="C7" s="387"/>
      <c r="D7" s="388">
        <v>6220002601</v>
      </c>
      <c r="E7" s="389" t="s">
        <v>504</v>
      </c>
      <c r="F7" s="389" t="s">
        <v>489</v>
      </c>
      <c r="G7" s="389" t="s">
        <v>504</v>
      </c>
      <c r="H7" s="388" t="s">
        <v>359</v>
      </c>
      <c r="I7" s="429" t="s">
        <v>704</v>
      </c>
      <c r="J7" s="404"/>
      <c r="K7" s="404">
        <f>IFERROR((CPSX!K28/('3.Thanh pham'!F$78)),0)</f>
        <v>527.92484929292925</v>
      </c>
      <c r="L7" s="404">
        <f>IFERROR((CPSX!L28/('3.Thanh pham'!G$78)),0)</f>
        <v>443.38098077922081</v>
      </c>
      <c r="M7" s="404">
        <f>IFERROR((CPSX!M28/('3.Thanh pham'!H$78)),0)</f>
        <v>583.22371999999996</v>
      </c>
      <c r="N7" s="404">
        <f>IFERROR((CPSX!N28/('3.Thanh pham'!I$78)),0)</f>
        <v>447.4607329311421</v>
      </c>
      <c r="O7" s="404">
        <f>IFERROR((CPSX!O28/('3.Thanh pham'!J$78)),0)</f>
        <v>470.47211616392758</v>
      </c>
      <c r="P7" s="404">
        <f>IFERROR((CPSX!P28/('3.Thanh pham'!K$78)),0)</f>
        <v>462.32572148949453</v>
      </c>
      <c r="Q7" s="404">
        <f>IFERROR((CPSX!Q28/('3.Thanh pham'!L$78)),0)</f>
        <v>488.69640166423966</v>
      </c>
      <c r="R7" s="404">
        <f>IFERROR((CPSX!R28/('3.Thanh pham'!M$78)),0)</f>
        <v>488.69640166423966</v>
      </c>
      <c r="S7" s="404">
        <f>IFERROR((CPSX!S28/('3.Thanh pham'!N$78)),0)</f>
        <v>432.59574437278968</v>
      </c>
      <c r="T7" s="404">
        <f>IFERROR((CPSX!T28/('3.Thanh pham'!O$78)),0)</f>
        <v>506.59284184922626</v>
      </c>
      <c r="U7" s="404">
        <f>IFERROR((CPSX!U28/('3.Thanh pham'!P$78)),0)</f>
        <v>497.28115712662623</v>
      </c>
      <c r="V7" s="404">
        <f>IFERROR((CPSX!V28/('3.Thanh pham'!Q$78)),0)</f>
        <v>494.05106391320345</v>
      </c>
      <c r="W7" s="404">
        <f>IFERROR((CPSX!W28/('3.Thanh pham'!R$78)),0)</f>
        <v>485.99675271087165</v>
      </c>
      <c r="Y7" s="404">
        <f>IFERROR(CPSX!AK28/CP_Kg!$Y$1,0)</f>
        <v>552.86692778621864</v>
      </c>
      <c r="Z7" s="158">
        <f t="shared" si="1"/>
        <v>1038.8636804970902</v>
      </c>
    </row>
    <row r="8" spans="2:26" s="11" customFormat="1" ht="12.75" outlineLevel="1">
      <c r="B8" s="392">
        <v>2</v>
      </c>
      <c r="C8" s="392"/>
      <c r="D8" s="393">
        <v>6220002602</v>
      </c>
      <c r="E8" s="394" t="s">
        <v>505</v>
      </c>
      <c r="F8" s="394" t="s">
        <v>489</v>
      </c>
      <c r="G8" s="394" t="s">
        <v>505</v>
      </c>
      <c r="H8" s="393" t="s">
        <v>359</v>
      </c>
      <c r="I8" s="430" t="s">
        <v>704</v>
      </c>
      <c r="J8" s="487"/>
      <c r="K8" s="404">
        <f>IFERROR((CPSX!K29/('3.Thanh pham'!F$78)),0)</f>
        <v>9.5925713131313124</v>
      </c>
      <c r="L8" s="404">
        <f>IFERROR((CPSX!L29/('3.Thanh pham'!G$78)),0)</f>
        <v>12.333305974025974</v>
      </c>
      <c r="M8" s="404">
        <f>IFERROR((CPSX!M29/('3.Thanh pham'!H$78)),0)</f>
        <v>8.6333141818181822</v>
      </c>
      <c r="N8" s="404">
        <f>IFERROR((CPSX!N29/('3.Thanh pham'!I$78)),0)</f>
        <v>6.914553692531725</v>
      </c>
      <c r="O8" s="404">
        <f>IFERROR((CPSX!O29/('3.Thanh pham'!J$78)),0)</f>
        <v>6.914553692531725</v>
      </c>
      <c r="P8" s="404">
        <f>IFERROR((CPSX!P29/('3.Thanh pham'!K$78)),0)</f>
        <v>6.914553692531725</v>
      </c>
      <c r="Q8" s="404">
        <f>IFERROR((CPSX!Q29/('3.Thanh pham'!L$78)),0)</f>
        <v>6.914553692531725</v>
      </c>
      <c r="R8" s="404">
        <f>IFERROR((CPSX!R29/('3.Thanh pham'!M$78)),0)</f>
        <v>6.914553692531725</v>
      </c>
      <c r="S8" s="404">
        <f>IFERROR((CPSX!S29/('3.Thanh pham'!N$78)),0)</f>
        <v>6.914553692531725</v>
      </c>
      <c r="T8" s="404">
        <f>IFERROR((CPSX!T29/('3.Thanh pham'!O$78)),0)</f>
        <v>6.6486093197420431</v>
      </c>
      <c r="U8" s="404">
        <f>IFERROR((CPSX!U29/('3.Thanh pham'!P$78)),0)</f>
        <v>6.6486093197420431</v>
      </c>
      <c r="V8" s="404">
        <f>IFERROR((CPSX!V29/('3.Thanh pham'!Q$78)),0)</f>
        <v>6.6486093197420431</v>
      </c>
      <c r="W8" s="404">
        <f>IFERROR((CPSX!W29/('3.Thanh pham'!R$78)),0)</f>
        <v>7.4068765143963269</v>
      </c>
      <c r="Y8" s="404">
        <f>IFERROR(CPSX!AK29/CP_Kg!$Y$1,0)</f>
        <v>12.207267989465914</v>
      </c>
      <c r="Z8" s="158">
        <f t="shared" si="1"/>
        <v>19.614144503862242</v>
      </c>
    </row>
    <row r="9" spans="2:26" s="11" customFormat="1" ht="12.75" outlineLevel="1">
      <c r="B9" s="387">
        <v>3</v>
      </c>
      <c r="C9" s="392"/>
      <c r="D9" s="393">
        <v>6220002802</v>
      </c>
      <c r="E9" s="394" t="s">
        <v>506</v>
      </c>
      <c r="F9" s="394" t="s">
        <v>493</v>
      </c>
      <c r="G9" s="394" t="s">
        <v>506</v>
      </c>
      <c r="H9" s="393" t="s">
        <v>359</v>
      </c>
      <c r="I9" s="430" t="s">
        <v>704</v>
      </c>
      <c r="J9" s="487"/>
      <c r="K9" s="404">
        <f>IFERROR((CPSX!K30/('3.Thanh pham'!F$78)),0)</f>
        <v>27.733333333333334</v>
      </c>
      <c r="L9" s="404">
        <f>IFERROR((CPSX!L30/('3.Thanh pham'!G$78)),0)</f>
        <v>31.085714285714285</v>
      </c>
      <c r="M9" s="404">
        <f>IFERROR((CPSX!M30/('3.Thanh pham'!H$78)),0)</f>
        <v>21.76</v>
      </c>
      <c r="N9" s="404">
        <f>IFERROR((CPSX!N30/('3.Thanh pham'!I$78)),0)</f>
        <v>17.427917620137301</v>
      </c>
      <c r="O9" s="404">
        <f>IFERROR((CPSX!O30/('3.Thanh pham'!J$78)),0)</f>
        <v>22.553775743707092</v>
      </c>
      <c r="P9" s="404">
        <f>IFERROR((CPSX!P30/('3.Thanh pham'!K$78)),0)</f>
        <v>17.427917620137301</v>
      </c>
      <c r="Q9" s="404">
        <f>IFERROR((CPSX!Q30/('3.Thanh pham'!L$78)),0)</f>
        <v>17.427917620137301</v>
      </c>
      <c r="R9" s="404">
        <f>IFERROR((CPSX!R30/('3.Thanh pham'!M$78)),0)</f>
        <v>17.427917620137301</v>
      </c>
      <c r="S9" s="404">
        <f>IFERROR((CPSX!S30/('3.Thanh pham'!N$78)),0)</f>
        <v>19.990846681922196</v>
      </c>
      <c r="T9" s="404">
        <f>IFERROR((CPSX!T30/('3.Thanh pham'!O$78)),0)</f>
        <v>16.757613096285866</v>
      </c>
      <c r="U9" s="404">
        <f>IFERROR((CPSX!U30/('3.Thanh pham'!P$78)),0)</f>
        <v>16.757613096285866</v>
      </c>
      <c r="V9" s="404">
        <f>IFERROR((CPSX!V30/('3.Thanh pham'!Q$78)),0)</f>
        <v>16.757613096285866</v>
      </c>
      <c r="W9" s="404">
        <f>IFERROR((CPSX!W30/('3.Thanh pham'!R$78)),0)</f>
        <v>19.583939339466934</v>
      </c>
      <c r="Y9" s="404">
        <f>IFERROR(CPSX!AK30/CP_Kg!$Y$1,0)</f>
        <v>0</v>
      </c>
      <c r="Z9" s="158">
        <f t="shared" si="1"/>
        <v>19.583939339466934</v>
      </c>
    </row>
    <row r="10" spans="2:26" s="11" customFormat="1" ht="12.75" outlineLevel="1">
      <c r="B10" s="392">
        <v>4</v>
      </c>
      <c r="C10" s="392"/>
      <c r="D10" s="393">
        <v>6220002806</v>
      </c>
      <c r="E10" s="394" t="s">
        <v>507</v>
      </c>
      <c r="F10" s="394" t="s">
        <v>489</v>
      </c>
      <c r="G10" s="394" t="s">
        <v>507</v>
      </c>
      <c r="H10" s="393" t="s">
        <v>359</v>
      </c>
      <c r="I10" s="430" t="s">
        <v>704</v>
      </c>
      <c r="J10" s="487"/>
      <c r="K10" s="404">
        <f>IFERROR((CPSX!K31/('3.Thanh pham'!F$78)),0)</f>
        <v>1.1107224242424243</v>
      </c>
      <c r="L10" s="404">
        <f>IFERROR((CPSX!L31/('3.Thanh pham'!G$78)),0)</f>
        <v>1.4280716883116882</v>
      </c>
      <c r="M10" s="404">
        <f>IFERROR((CPSX!M31/('3.Thanh pham'!H$78)),0)</f>
        <v>0.99965018181818177</v>
      </c>
      <c r="N10" s="404">
        <f>IFERROR((CPSX!N31/('3.Thanh pham'!I$78)),0)</f>
        <v>0.80063515706261701</v>
      </c>
      <c r="O10" s="404">
        <f>IFERROR((CPSX!O31/('3.Thanh pham'!J$78)),0)</f>
        <v>0.80063515706261701</v>
      </c>
      <c r="P10" s="404">
        <f>IFERROR((CPSX!P31/('3.Thanh pham'!K$78)),0)</f>
        <v>0.80063515706261701</v>
      </c>
      <c r="Q10" s="404">
        <f>IFERROR((CPSX!Q31/('3.Thanh pham'!L$78)),0)</f>
        <v>0.80063515706261701</v>
      </c>
      <c r="R10" s="404">
        <f>IFERROR((CPSX!R31/('3.Thanh pham'!M$78)),0)</f>
        <v>0.80063515706261701</v>
      </c>
      <c r="S10" s="404">
        <f>IFERROR((CPSX!S31/('3.Thanh pham'!N$78)),0)</f>
        <v>0.80063515706261701</v>
      </c>
      <c r="T10" s="404">
        <f>IFERROR((CPSX!T31/('3.Thanh pham'!O$78)),0)</f>
        <v>0.76984149717559325</v>
      </c>
      <c r="U10" s="404">
        <f>IFERROR((CPSX!U31/('3.Thanh pham'!P$78)),0)</f>
        <v>0.76984149717559325</v>
      </c>
      <c r="V10" s="404">
        <f>IFERROR((CPSX!V31/('3.Thanh pham'!Q$78)),0)</f>
        <v>0.76984149717559325</v>
      </c>
      <c r="W10" s="404">
        <f>IFERROR((CPSX!W31/('3.Thanh pham'!R$78)),0)</f>
        <v>0.8576411443376617</v>
      </c>
      <c r="Y10" s="404">
        <f>IFERROR(CPSX!AK31/CP_Kg!$Y$1,0)</f>
        <v>3.2824195630994226</v>
      </c>
      <c r="Z10" s="158">
        <f t="shared" si="1"/>
        <v>4.1400607074370841</v>
      </c>
    </row>
    <row r="11" spans="2:26" s="11" customFormat="1" ht="12.75" outlineLevel="1">
      <c r="B11" s="387">
        <v>5</v>
      </c>
      <c r="C11" s="392"/>
      <c r="D11" s="393">
        <v>6220007202</v>
      </c>
      <c r="E11" s="394" t="s">
        <v>495</v>
      </c>
      <c r="F11" s="394" t="s">
        <v>493</v>
      </c>
      <c r="G11" s="394" t="s">
        <v>495</v>
      </c>
      <c r="H11" s="393" t="s">
        <v>359</v>
      </c>
      <c r="I11" s="430" t="s">
        <v>704</v>
      </c>
      <c r="J11" s="487"/>
      <c r="K11" s="404">
        <f>IFERROR((CPSX!K32/('3.Thanh pham'!F$78)),0)</f>
        <v>1.5434480808080806</v>
      </c>
      <c r="L11" s="404">
        <f>IFERROR((CPSX!L32/('3.Thanh pham'!G$78)),0)</f>
        <v>1.9844332467532466</v>
      </c>
      <c r="M11" s="404">
        <f>IFERROR((CPSX!M32/('3.Thanh pham'!H$78)),0)</f>
        <v>1.3891032727272725</v>
      </c>
      <c r="N11" s="404">
        <f>IFERROR((CPSX!N32/('3.Thanh pham'!I$78)),0)</f>
        <v>1.1125541085916371</v>
      </c>
      <c r="O11" s="404">
        <f>IFERROR((CPSX!O32/('3.Thanh pham'!J$78)),0)</f>
        <v>1.1125541085916371</v>
      </c>
      <c r="P11" s="404">
        <f>IFERROR((CPSX!P32/('3.Thanh pham'!K$78)),0)</f>
        <v>1.1125541085916371</v>
      </c>
      <c r="Q11" s="404">
        <f>IFERROR((CPSX!Q32/('3.Thanh pham'!L$78)),0)</f>
        <v>1.1125541085916371</v>
      </c>
      <c r="R11" s="404">
        <f>IFERROR((CPSX!R32/('3.Thanh pham'!M$78)),0)</f>
        <v>1.1125541085916371</v>
      </c>
      <c r="S11" s="404">
        <f>IFERROR((CPSX!S32/('3.Thanh pham'!N$78)),0)</f>
        <v>1.1125541085916371</v>
      </c>
      <c r="T11" s="404">
        <f>IFERROR((CPSX!T32/('3.Thanh pham'!O$78)),0)</f>
        <v>1.0697635659534972</v>
      </c>
      <c r="U11" s="404">
        <f>IFERROR((CPSX!U32/('3.Thanh pham'!P$78)),0)</f>
        <v>1.0697635659534972</v>
      </c>
      <c r="V11" s="404">
        <f>IFERROR((CPSX!V32/('3.Thanh pham'!Q$78)),0)</f>
        <v>1.0697635659534972</v>
      </c>
      <c r="W11" s="404">
        <f>IFERROR((CPSX!W32/('3.Thanh pham'!R$78)),0)</f>
        <v>1.1917690228977467</v>
      </c>
      <c r="Y11" s="404">
        <f>IFERROR(CPSX!AK32/CP_Kg!$Y$1,0)</f>
        <v>0</v>
      </c>
      <c r="Z11" s="158">
        <f t="shared" si="1"/>
        <v>1.1917690228977467</v>
      </c>
    </row>
    <row r="12" spans="2:26" s="11" customFormat="1" ht="12.75" outlineLevel="1">
      <c r="B12" s="392">
        <v>6</v>
      </c>
      <c r="C12" s="392"/>
      <c r="D12" s="393">
        <v>6220003201</v>
      </c>
      <c r="E12" s="394" t="s">
        <v>508</v>
      </c>
      <c r="F12" s="394" t="s">
        <v>493</v>
      </c>
      <c r="G12" s="394" t="s">
        <v>508</v>
      </c>
      <c r="H12" s="393" t="s">
        <v>359</v>
      </c>
      <c r="I12" s="430" t="s">
        <v>704</v>
      </c>
      <c r="J12" s="487"/>
      <c r="K12" s="404">
        <f>IFERROR((CPSX!K33/('3.Thanh pham'!F$78)),0)</f>
        <v>59.367964590964583</v>
      </c>
      <c r="L12" s="404">
        <f>IFERROR((CPSX!L33/('3.Thanh pham'!G$78)),0)</f>
        <v>51.222856263736261</v>
      </c>
      <c r="M12" s="404">
        <f>IFERROR((CPSX!M33/('3.Thanh pham'!H$78)),0)</f>
        <v>63.001349978021977</v>
      </c>
      <c r="N12" s="404">
        <f>IFERROR((CPSX!N33/('3.Thanh pham'!I$78)),0)</f>
        <v>49.79812712550607</v>
      </c>
      <c r="O12" s="404">
        <f>IFERROR((CPSX!O33/('3.Thanh pham'!J$78)),0)</f>
        <v>49.129518957929946</v>
      </c>
      <c r="P12" s="404">
        <f>IFERROR((CPSX!P33/('3.Thanh pham'!K$78)),0)</f>
        <v>51.125358246787535</v>
      </c>
      <c r="Q12" s="404">
        <f>IFERROR((CPSX!Q33/('3.Thanh pham'!L$78)),0)</f>
        <v>53.115206407322653</v>
      </c>
      <c r="R12" s="404">
        <f>IFERROR((CPSX!R33/('3.Thanh pham'!M$78)),0)</f>
        <v>53.115206407322653</v>
      </c>
      <c r="S12" s="404">
        <f>IFERROR((CPSX!S33/('3.Thanh pham'!N$78)),0)</f>
        <v>47.141667840168978</v>
      </c>
      <c r="T12" s="404">
        <f>IFERROR((CPSX!T33/('3.Thanh pham'!O$78)),0)</f>
        <v>53.997775141158783</v>
      </c>
      <c r="U12" s="404">
        <f>IFERROR((CPSX!U33/('3.Thanh pham'!P$78)),0)</f>
        <v>53.867676363857932</v>
      </c>
      <c r="V12" s="404">
        <f>IFERROR((CPSX!V33/('3.Thanh pham'!Q$78)),0)</f>
        <v>53.228624361908118</v>
      </c>
      <c r="W12" s="404">
        <f>IFERROR((CPSX!W33/('3.Thanh pham'!R$78)),0)</f>
        <v>52.929211441982432</v>
      </c>
      <c r="Y12" s="404">
        <f>IFERROR(CPSX!AK33/CP_Kg!$Y$1,0)</f>
        <v>40.023973344570422</v>
      </c>
      <c r="Z12" s="158">
        <f t="shared" si="1"/>
        <v>92.953184786552853</v>
      </c>
    </row>
    <row r="13" spans="2:26" s="11" customFormat="1" ht="12.75" outlineLevel="1">
      <c r="B13" s="387">
        <v>7</v>
      </c>
      <c r="C13" s="392"/>
      <c r="D13" s="393">
        <v>6220002603</v>
      </c>
      <c r="E13" s="394" t="s">
        <v>509</v>
      </c>
      <c r="F13" s="394" t="s">
        <v>489</v>
      </c>
      <c r="G13" s="394" t="s">
        <v>509</v>
      </c>
      <c r="H13" s="393" t="s">
        <v>359</v>
      </c>
      <c r="I13" s="430" t="s">
        <v>704</v>
      </c>
      <c r="J13" s="487"/>
      <c r="K13" s="404">
        <f>IFERROR((CPSX!K34/('3.Thanh pham'!F$78)),0)</f>
        <v>9.8987878787878802</v>
      </c>
      <c r="L13" s="404">
        <f>IFERROR((CPSX!L34/('3.Thanh pham'!G$78)),0)</f>
        <v>12.727012987012987</v>
      </c>
      <c r="M13" s="404">
        <f>IFERROR((CPSX!M34/('3.Thanh pham'!H$78)),0)</f>
        <v>8.9089090909090913</v>
      </c>
      <c r="N13" s="404">
        <f>IFERROR((CPSX!N34/('3.Thanh pham'!I$78)),0)</f>
        <v>7.1352818805908056</v>
      </c>
      <c r="O13" s="404">
        <f>IFERROR((CPSX!O34/('3.Thanh pham'!J$78)),0)</f>
        <v>7.1352818805908056</v>
      </c>
      <c r="P13" s="404">
        <f>IFERROR((CPSX!P34/('3.Thanh pham'!K$78)),0)</f>
        <v>7.1352818805908056</v>
      </c>
      <c r="Q13" s="404">
        <f>IFERROR((CPSX!Q34/('3.Thanh pham'!L$78)),0)</f>
        <v>7.1352818805908056</v>
      </c>
      <c r="R13" s="404">
        <f>IFERROR((CPSX!R34/('3.Thanh pham'!M$78)),0)</f>
        <v>7.1352818805908056</v>
      </c>
      <c r="S13" s="404">
        <f>IFERROR((CPSX!S34/('3.Thanh pham'!N$78)),0)</f>
        <v>7.1352818805908056</v>
      </c>
      <c r="T13" s="404">
        <f>IFERROR((CPSX!T34/('3.Thanh pham'!O$78)),0)</f>
        <v>6.8608479621065435</v>
      </c>
      <c r="U13" s="404">
        <f>IFERROR((CPSX!U34/('3.Thanh pham'!P$78)),0)</f>
        <v>6.8608479621065435</v>
      </c>
      <c r="V13" s="404">
        <f>IFERROR((CPSX!V34/('3.Thanh pham'!Q$78)),0)</f>
        <v>6.8608479621065435</v>
      </c>
      <c r="W13" s="404">
        <f>IFERROR((CPSX!W34/('3.Thanh pham'!R$78)),0)</f>
        <v>7.6433207600988231</v>
      </c>
      <c r="Y13" s="404">
        <f>IFERROR(CPSX!AK34/CP_Kg!$Y$1,0)</f>
        <v>0</v>
      </c>
      <c r="Z13" s="158">
        <f t="shared" si="1"/>
        <v>7.6433207600988231</v>
      </c>
    </row>
    <row r="14" spans="2:26" s="11" customFormat="1" ht="12.75" outlineLevel="1">
      <c r="B14" s="392">
        <v>8</v>
      </c>
      <c r="C14" s="392"/>
      <c r="D14" s="393">
        <v>6220003401</v>
      </c>
      <c r="E14" s="394" t="s">
        <v>510</v>
      </c>
      <c r="F14" s="394" t="s">
        <v>493</v>
      </c>
      <c r="G14" s="394" t="s">
        <v>510</v>
      </c>
      <c r="H14" s="393" t="s">
        <v>359</v>
      </c>
      <c r="I14" s="430" t="s">
        <v>704</v>
      </c>
      <c r="J14" s="487"/>
      <c r="K14" s="404">
        <f>IFERROR((CPSX!K35/('3.Thanh pham'!F$78)),0)</f>
        <v>28.474784646464649</v>
      </c>
      <c r="L14" s="404">
        <f>IFERROR((CPSX!L35/('3.Thanh pham'!G$78)),0)</f>
        <v>36.610437402597405</v>
      </c>
      <c r="M14" s="404">
        <f>IFERROR((CPSX!M35/('3.Thanh pham'!H$78)),0)</f>
        <v>25.627306181818184</v>
      </c>
      <c r="N14" s="404">
        <f>IFERROR((CPSX!N35/('3.Thanh pham'!I$78)),0)</f>
        <v>20.52530243395049</v>
      </c>
      <c r="O14" s="404">
        <f>IFERROR((CPSX!O35/('3.Thanh pham'!J$78)),0)</f>
        <v>20.52530243395049</v>
      </c>
      <c r="P14" s="404">
        <f>IFERROR((CPSX!P35/('3.Thanh pham'!K$78)),0)</f>
        <v>20.52530243395049</v>
      </c>
      <c r="Q14" s="404">
        <f>IFERROR((CPSX!Q35/('3.Thanh pham'!L$78)),0)</f>
        <v>20.52530243395049</v>
      </c>
      <c r="R14" s="404">
        <f>IFERROR((CPSX!R35/('3.Thanh pham'!M$78)),0)</f>
        <v>20.52530243395049</v>
      </c>
      <c r="S14" s="404">
        <f>IFERROR((CPSX!S35/('3.Thanh pham'!N$78)),0)</f>
        <v>20.52530243395049</v>
      </c>
      <c r="T14" s="404">
        <f>IFERROR((CPSX!T35/('3.Thanh pham'!O$78)),0)</f>
        <v>19.735867724952396</v>
      </c>
      <c r="U14" s="404">
        <f>IFERROR((CPSX!U35/('3.Thanh pham'!P$78)),0)</f>
        <v>19.735867724952396</v>
      </c>
      <c r="V14" s="404">
        <f>IFERROR((CPSX!V35/('3.Thanh pham'!Q$78)),0)</f>
        <v>19.735867724952396</v>
      </c>
      <c r="W14" s="404">
        <f>IFERROR((CPSX!W35/('3.Thanh pham'!R$78)),0)</f>
        <v>21.986723555724588</v>
      </c>
      <c r="Y14" s="404">
        <f>IFERROR(CPSX!AK35/CP_Kg!$Y$1,0)</f>
        <v>32.115989653642416</v>
      </c>
      <c r="Z14" s="158">
        <f t="shared" si="1"/>
        <v>54.102713209367003</v>
      </c>
    </row>
    <row r="15" spans="2:26" s="11" customFormat="1" ht="12.75" outlineLevel="1">
      <c r="B15" s="387">
        <v>9</v>
      </c>
      <c r="C15" s="392"/>
      <c r="D15" s="393">
        <v>6220002701</v>
      </c>
      <c r="E15" s="394" t="s">
        <v>511</v>
      </c>
      <c r="F15" s="394" t="s">
        <v>489</v>
      </c>
      <c r="G15" s="394" t="s">
        <v>511</v>
      </c>
      <c r="H15" s="393" t="s">
        <v>359</v>
      </c>
      <c r="I15" s="430" t="s">
        <v>704</v>
      </c>
      <c r="J15" s="487"/>
      <c r="K15" s="404">
        <f>IFERROR((CPSX!K36/('3.Thanh pham'!F$78)),0)</f>
        <v>60.801178181818187</v>
      </c>
      <c r="L15" s="404">
        <f>IFERROR((CPSX!L36/('3.Thanh pham'!G$78)),0)</f>
        <v>68.273169870129877</v>
      </c>
      <c r="M15" s="404">
        <f>IFERROR((CPSX!M36/('3.Thanh pham'!H$78)),0)</f>
        <v>52.324612363636369</v>
      </c>
      <c r="N15" s="404">
        <f>IFERROR((CPSX!N36/('3.Thanh pham'!I$78)),0)</f>
        <v>46.210714208446014</v>
      </c>
      <c r="O15" s="404">
        <f>IFERROR((CPSX!O36/('3.Thanh pham'!J$78)),0)</f>
        <v>37.653175036405244</v>
      </c>
      <c r="P15" s="404">
        <f>IFERROR((CPSX!P36/('3.Thanh pham'!K$78)),0)</f>
        <v>46.210714208446014</v>
      </c>
      <c r="Q15" s="404">
        <f>IFERROR((CPSX!Q36/('3.Thanh pham'!L$78)),0)</f>
        <v>44.499204743083006</v>
      </c>
      <c r="R15" s="404">
        <f>IFERROR((CPSX!R36/('3.Thanh pham'!M$78)),0)</f>
        <v>44.499204743083006</v>
      </c>
      <c r="S15" s="404">
        <f>IFERROR((CPSX!S36/('3.Thanh pham'!N$78)),0)</f>
        <v>42.787695277719997</v>
      </c>
      <c r="T15" s="404">
        <f>IFERROR((CPSX!T36/('3.Thanh pham'!O$78)),0)</f>
        <v>41.142014690115381</v>
      </c>
      <c r="U15" s="404">
        <f>IFERROR((CPSX!U36/('3.Thanh pham'!P$78)),0)</f>
        <v>44.433379046582708</v>
      </c>
      <c r="V15" s="404">
        <f>IFERROR((CPSX!V36/('3.Thanh pham'!Q$78)),0)</f>
        <v>42.787696868349038</v>
      </c>
      <c r="W15" s="404">
        <f>IFERROR((CPSX!W36/('3.Thanh pham'!R$78)),0)</f>
        <v>46.36243095244108</v>
      </c>
      <c r="Y15" s="404">
        <f>IFERROR(CPSX!AK36/CP_Kg!$Y$1,0)</f>
        <v>0</v>
      </c>
      <c r="Z15" s="158">
        <f t="shared" si="1"/>
        <v>46.36243095244108</v>
      </c>
    </row>
    <row r="16" spans="2:26" s="11" customFormat="1" ht="12.75" outlineLevel="1">
      <c r="B16" s="392">
        <v>10</v>
      </c>
      <c r="C16" s="392"/>
      <c r="D16" s="393" t="s">
        <v>1314</v>
      </c>
      <c r="E16" s="394" t="s">
        <v>1315</v>
      </c>
      <c r="F16" s="394" t="s">
        <v>1316</v>
      </c>
      <c r="G16" s="394" t="s">
        <v>1315</v>
      </c>
      <c r="H16" s="393" t="s">
        <v>359</v>
      </c>
      <c r="I16" s="430" t="s">
        <v>704</v>
      </c>
      <c r="J16" s="487"/>
      <c r="K16" s="404">
        <f>IFERROR((CPSX!K38/('3.Thanh pham'!F$78)),0)</f>
        <v>0</v>
      </c>
      <c r="L16" s="404">
        <f>IFERROR((CPSX!L38/('3.Thanh pham'!G$78)),0)</f>
        <v>0</v>
      </c>
      <c r="M16" s="404">
        <f>IFERROR((CPSX!M38/('3.Thanh pham'!H$78)),0)</f>
        <v>0</v>
      </c>
      <c r="N16" s="404">
        <f>IFERROR((CPSX!N38/('3.Thanh pham'!I$78)),0)</f>
        <v>0</v>
      </c>
      <c r="O16" s="404">
        <f>IFERROR((CPSX!O38/('3.Thanh pham'!J$78)),0)</f>
        <v>0</v>
      </c>
      <c r="P16" s="404">
        <f>IFERROR((CPSX!P38/('3.Thanh pham'!K$78)),0)</f>
        <v>0</v>
      </c>
      <c r="Q16" s="404">
        <f>IFERROR((CPSX!Q38/('3.Thanh pham'!L$78)),0)</f>
        <v>0</v>
      </c>
      <c r="R16" s="404">
        <f>IFERROR((CPSX!R38/('3.Thanh pham'!M$78)),0)</f>
        <v>0</v>
      </c>
      <c r="S16" s="404">
        <f>IFERROR((CPSX!S38/('3.Thanh pham'!N$78)),0)</f>
        <v>0</v>
      </c>
      <c r="T16" s="404">
        <f>IFERROR((CPSX!T38/('3.Thanh pham'!O$78)),0)</f>
        <v>0</v>
      </c>
      <c r="U16" s="404">
        <f>IFERROR((CPSX!U38/('3.Thanh pham'!P$78)),0)</f>
        <v>0</v>
      </c>
      <c r="V16" s="404">
        <f>IFERROR((CPSX!V38/('3.Thanh pham'!Q$78)),0)</f>
        <v>0</v>
      </c>
      <c r="W16" s="404">
        <f>IFERROR((CPSX!W38/('3.Thanh pham'!R$78)),0)</f>
        <v>0</v>
      </c>
      <c r="Y16" s="404">
        <f>IFERROR(CPSX!AK37/CP_Kg!$Y$1,0)</f>
        <v>0</v>
      </c>
      <c r="Z16" s="158">
        <f t="shared" si="1"/>
        <v>0</v>
      </c>
    </row>
    <row r="17" spans="2:26" s="11" customFormat="1" ht="12.75" outlineLevel="1">
      <c r="B17" s="387">
        <v>11</v>
      </c>
      <c r="C17" s="392"/>
      <c r="D17" s="393">
        <v>6220003001</v>
      </c>
      <c r="E17" s="394" t="s">
        <v>705</v>
      </c>
      <c r="F17" s="394" t="s">
        <v>493</v>
      </c>
      <c r="G17" s="394" t="s">
        <v>705</v>
      </c>
      <c r="H17" s="393" t="s">
        <v>359</v>
      </c>
      <c r="I17" s="430" t="s">
        <v>706</v>
      </c>
      <c r="J17" s="487"/>
      <c r="K17" s="404">
        <f>IFERROR((CPSX!K39/('3.Thanh pham'!F$78)),0)</f>
        <v>2.3386234920634918</v>
      </c>
      <c r="L17" s="404">
        <f>IFERROR((CPSX!L39/('3.Thanh pham'!G$78)),0)</f>
        <v>2.6802710204081635</v>
      </c>
      <c r="M17" s="404">
        <f>IFERROR((CPSX!M39/('3.Thanh pham'!H$78)),0)</f>
        <v>1.8761897142857142</v>
      </c>
      <c r="N17" s="404">
        <f>IFERROR((CPSX!N39/('3.Thanh pham'!I$78)),0)</f>
        <v>1.151792219679634</v>
      </c>
      <c r="O17" s="404">
        <f>IFERROR((CPSX!O39/('3.Thanh pham'!J$78)),0)</f>
        <v>1.151792219679634</v>
      </c>
      <c r="P17" s="404">
        <f>IFERROR((CPSX!P39/('3.Thanh pham'!K$78)),0)</f>
        <v>1.151792219679634</v>
      </c>
      <c r="Q17" s="404">
        <f>IFERROR((CPSX!Q39/('3.Thanh pham'!L$78)),0)</f>
        <v>0.97254004576659037</v>
      </c>
      <c r="R17" s="404">
        <f>IFERROR((CPSX!R39/('3.Thanh pham'!M$78)),0)</f>
        <v>0.83524027459954231</v>
      </c>
      <c r="S17" s="404">
        <f>IFERROR((CPSX!S39/('3.Thanh pham'!N$78)),0)</f>
        <v>0.83524027459954231</v>
      </c>
      <c r="T17" s="404">
        <f>IFERROR((CPSX!T39/('3.Thanh pham'!O$78)),0)</f>
        <v>0.61242122865692661</v>
      </c>
      <c r="U17" s="404">
        <f>IFERROR((CPSX!U39/('3.Thanh pham'!P$78)),0)</f>
        <v>0.61242122865692661</v>
      </c>
      <c r="V17" s="404">
        <f>IFERROR((CPSX!V39/('3.Thanh pham'!Q$78)),0)</f>
        <v>0.61242122865692661</v>
      </c>
      <c r="W17" s="404">
        <f>IFERROR((CPSX!W39/('3.Thanh pham'!R$78)),0)</f>
        <v>1.1337077770333208</v>
      </c>
      <c r="Y17" s="404">
        <f>IFERROR(CPSX!AK38/CP_Kg!$Y$1,0)</f>
        <v>1.4886949243530068</v>
      </c>
      <c r="Z17" s="158">
        <f t="shared" si="1"/>
        <v>2.6224027013863278</v>
      </c>
    </row>
    <row r="18" spans="2:26" s="11" customFormat="1" ht="12.75" outlineLevel="1">
      <c r="B18" s="392">
        <v>12</v>
      </c>
      <c r="C18" s="392"/>
      <c r="D18" s="393"/>
      <c r="E18" s="394" t="s">
        <v>708</v>
      </c>
      <c r="F18" s="394" t="s">
        <v>493</v>
      </c>
      <c r="G18" s="394" t="s">
        <v>709</v>
      </c>
      <c r="H18" s="393" t="s">
        <v>359</v>
      </c>
      <c r="I18" s="430" t="s">
        <v>706</v>
      </c>
      <c r="J18" s="487"/>
      <c r="K18" s="404">
        <f>IFERROR((CPSX!K40/('3.Thanh pham'!F$78)),0)</f>
        <v>71.753246753246756</v>
      </c>
      <c r="L18" s="404">
        <f>IFERROR((CPSX!L40/('3.Thanh pham'!G$78)),0)</f>
        <v>71.753246753246756</v>
      </c>
      <c r="M18" s="404">
        <f>IFERROR((CPSX!M40/('3.Thanh pham'!H$78)),0)</f>
        <v>71.753246753246756</v>
      </c>
      <c r="N18" s="404">
        <f>IFERROR((CPSX!N40/('3.Thanh pham'!I$78)),0)</f>
        <v>71.753246753246756</v>
      </c>
      <c r="O18" s="404">
        <f>IFERROR((CPSX!O40/('3.Thanh pham'!J$78)),0)</f>
        <v>71.753246753246756</v>
      </c>
      <c r="P18" s="404">
        <f>IFERROR((CPSX!P40/('3.Thanh pham'!K$78)),0)</f>
        <v>71.753246753246756</v>
      </c>
      <c r="Q18" s="404">
        <f>IFERROR((CPSX!Q40/('3.Thanh pham'!L$78)),0)</f>
        <v>71.753246753246756</v>
      </c>
      <c r="R18" s="404">
        <f>IFERROR((CPSX!R40/('3.Thanh pham'!M$78)),0)</f>
        <v>71.753246753246756</v>
      </c>
      <c r="S18" s="404">
        <f>IFERROR((CPSX!S40/('3.Thanh pham'!N$78)),0)</f>
        <v>71.753246753246756</v>
      </c>
      <c r="T18" s="404">
        <f>IFERROR((CPSX!T40/('3.Thanh pham'!O$78)),0)</f>
        <v>71.753246753246756</v>
      </c>
      <c r="U18" s="404">
        <f>IFERROR((CPSX!U40/('3.Thanh pham'!P$78)),0)</f>
        <v>71.753246753246756</v>
      </c>
      <c r="V18" s="404">
        <f>IFERROR((CPSX!V40/('3.Thanh pham'!Q$78)),0)</f>
        <v>71.753246753246756</v>
      </c>
      <c r="W18" s="404">
        <f>IFERROR((CPSX!W40/('3.Thanh pham'!R$78)),0)</f>
        <v>71.753246753246756</v>
      </c>
      <c r="Y18" s="404">
        <f>IFERROR(CPSX!AK39/CP_Kg!$Y$1,0)</f>
        <v>0</v>
      </c>
      <c r="Z18" s="158">
        <f t="shared" si="1"/>
        <v>71.753246753246756</v>
      </c>
    </row>
    <row r="19" spans="2:26" s="11" customFormat="1" ht="12.75" outlineLevel="1">
      <c r="B19" s="387">
        <v>13</v>
      </c>
      <c r="C19" s="392"/>
      <c r="D19" s="393">
        <v>6275001801</v>
      </c>
      <c r="E19" s="394" t="s">
        <v>710</v>
      </c>
      <c r="F19" s="394" t="s">
        <v>711</v>
      </c>
      <c r="G19" s="394" t="s">
        <v>710</v>
      </c>
      <c r="H19" s="393" t="s">
        <v>401</v>
      </c>
      <c r="I19" s="430" t="s">
        <v>712</v>
      </c>
      <c r="J19" s="487"/>
      <c r="K19" s="404">
        <f>IFERROR((CPSX!K41/('3.Thanh pham'!F$78)),0)</f>
        <v>105.36398467432949</v>
      </c>
      <c r="L19" s="404">
        <f>IFERROR((CPSX!L41/('3.Thanh pham'!G$78)),0)</f>
        <v>105.3639846743295</v>
      </c>
      <c r="M19" s="404">
        <f>IFERROR((CPSX!M41/('3.Thanh pham'!H$78)),0)</f>
        <v>105.3639846743295</v>
      </c>
      <c r="N19" s="404">
        <f>IFERROR((CPSX!N41/('3.Thanh pham'!I$78)),0)</f>
        <v>105.3639846743295</v>
      </c>
      <c r="O19" s="404">
        <f>IFERROR((CPSX!O41/('3.Thanh pham'!J$78)),0)</f>
        <v>105.3639846743295</v>
      </c>
      <c r="P19" s="404">
        <f>IFERROR((CPSX!P41/('3.Thanh pham'!K$78)),0)</f>
        <v>105.3639846743295</v>
      </c>
      <c r="Q19" s="404">
        <f>IFERROR((CPSX!Q41/('3.Thanh pham'!L$78)),0)</f>
        <v>105.3639846743295</v>
      </c>
      <c r="R19" s="404">
        <f>IFERROR((CPSX!R41/('3.Thanh pham'!M$78)),0)</f>
        <v>105.3639846743295</v>
      </c>
      <c r="S19" s="404">
        <f>IFERROR((CPSX!S41/('3.Thanh pham'!N$78)),0)</f>
        <v>105.3639846743295</v>
      </c>
      <c r="T19" s="404">
        <f>IFERROR((CPSX!T41/('3.Thanh pham'!O$78)),0)</f>
        <v>105.3639846743295</v>
      </c>
      <c r="U19" s="404">
        <f>IFERROR((CPSX!U41/('3.Thanh pham'!P$78)),0)</f>
        <v>105.3639846743295</v>
      </c>
      <c r="V19" s="404">
        <f>IFERROR((CPSX!V41/('3.Thanh pham'!Q$78)),0)</f>
        <v>105.3639846743295</v>
      </c>
      <c r="W19" s="404">
        <f>IFERROR((CPSX!W41/('3.Thanh pham'!R$78)),0)</f>
        <v>105.36398467432952</v>
      </c>
      <c r="Y19" s="404">
        <f>IFERROR(CPSX!AK40/CP_Kg!$Y$1,0)</f>
        <v>139.25550569030199</v>
      </c>
      <c r="Z19" s="158">
        <f t="shared" si="1"/>
        <v>244.6194903646315</v>
      </c>
    </row>
    <row r="20" spans="2:26" s="11" customFormat="1" ht="12.75" outlineLevel="1">
      <c r="B20" s="392">
        <v>14</v>
      </c>
      <c r="C20" s="392"/>
      <c r="D20" s="393">
        <v>6272000100</v>
      </c>
      <c r="E20" s="394" t="s">
        <v>713</v>
      </c>
      <c r="F20" s="394" t="s">
        <v>714</v>
      </c>
      <c r="G20" s="394" t="s">
        <v>318</v>
      </c>
      <c r="H20" s="393" t="s">
        <v>401</v>
      </c>
      <c r="I20" s="430" t="s">
        <v>712</v>
      </c>
      <c r="J20" s="487"/>
      <c r="K20" s="404">
        <f>IFERROR((CPSX!K42/('3.Thanh pham'!F$78)),0)</f>
        <v>65.482758620689665</v>
      </c>
      <c r="L20" s="404">
        <f>IFERROR((CPSX!L42/('3.Thanh pham'!G$78)),0)</f>
        <v>65.482758620689665</v>
      </c>
      <c r="M20" s="404">
        <f>IFERROR((CPSX!M42/('3.Thanh pham'!H$78)),0)</f>
        <v>65.482758620689665</v>
      </c>
      <c r="N20" s="404">
        <f>IFERROR((CPSX!N42/('3.Thanh pham'!I$78)),0)</f>
        <v>65.482758620689665</v>
      </c>
      <c r="O20" s="404">
        <f>IFERROR((CPSX!O42/('3.Thanh pham'!J$78)),0)</f>
        <v>65.482758620689665</v>
      </c>
      <c r="P20" s="404">
        <f>IFERROR((CPSX!P42/('3.Thanh pham'!K$78)),0)</f>
        <v>65.482758620689665</v>
      </c>
      <c r="Q20" s="404">
        <f>IFERROR((CPSX!Q42/('3.Thanh pham'!L$78)),0)</f>
        <v>65.482758620689665</v>
      </c>
      <c r="R20" s="404">
        <f>IFERROR((CPSX!R42/('3.Thanh pham'!M$78)),0)</f>
        <v>65.482758620689665</v>
      </c>
      <c r="S20" s="404">
        <f>IFERROR((CPSX!S42/('3.Thanh pham'!N$78)),0)</f>
        <v>65.482758620689665</v>
      </c>
      <c r="T20" s="404">
        <f>IFERROR((CPSX!T42/('3.Thanh pham'!O$78)),0)</f>
        <v>32.741379310344833</v>
      </c>
      <c r="U20" s="404">
        <f>IFERROR((CPSX!U42/('3.Thanh pham'!P$78)),0)</f>
        <v>32.741379310344833</v>
      </c>
      <c r="V20" s="404">
        <f>IFERROR((CPSX!V42/('3.Thanh pham'!Q$78)),0)</f>
        <v>32.741379310344833</v>
      </c>
      <c r="W20" s="404">
        <f>IFERROR((CPSX!W42/('3.Thanh pham'!R$78)),0)</f>
        <v>56.363883461991669</v>
      </c>
      <c r="Y20" s="404">
        <f>IFERROR(CPSX!AK41/CP_Kg!$Y$1,0)</f>
        <v>89.537878794654929</v>
      </c>
      <c r="Z20" s="158">
        <f t="shared" si="1"/>
        <v>145.90176225664661</v>
      </c>
    </row>
    <row r="21" spans="2:26" s="11" customFormat="1" ht="12.75" outlineLevel="1">
      <c r="B21" s="387">
        <v>15</v>
      </c>
      <c r="C21" s="392"/>
      <c r="D21" s="393">
        <v>6272000100</v>
      </c>
      <c r="E21" s="394" t="s">
        <v>713</v>
      </c>
      <c r="F21" s="394" t="s">
        <v>714</v>
      </c>
      <c r="G21" s="394" t="s">
        <v>320</v>
      </c>
      <c r="H21" s="393" t="s">
        <v>414</v>
      </c>
      <c r="I21" s="430" t="s">
        <v>712</v>
      </c>
      <c r="J21" s="487"/>
      <c r="K21" s="404">
        <f>IFERROR((CPSX!K43/('3.Thanh pham'!F$78)),0)</f>
        <v>0</v>
      </c>
      <c r="L21" s="404">
        <f>IFERROR((CPSX!L43/('3.Thanh pham'!G$78)),0)</f>
        <v>0</v>
      </c>
      <c r="M21" s="404">
        <f>IFERROR((CPSX!M43/('3.Thanh pham'!H$78)),0)</f>
        <v>0</v>
      </c>
      <c r="N21" s="404">
        <f>IFERROR((CPSX!N43/('3.Thanh pham'!I$78)),0)</f>
        <v>0</v>
      </c>
      <c r="O21" s="404">
        <f>IFERROR((CPSX!O43/('3.Thanh pham'!J$78)),0)</f>
        <v>0</v>
      </c>
      <c r="P21" s="404">
        <f>IFERROR((CPSX!P43/('3.Thanh pham'!K$78)),0)</f>
        <v>0</v>
      </c>
      <c r="Q21" s="404">
        <f>IFERROR((CPSX!Q43/('3.Thanh pham'!L$78)),0)</f>
        <v>0</v>
      </c>
      <c r="R21" s="404">
        <f>IFERROR((CPSX!R43/('3.Thanh pham'!M$78)),0)</f>
        <v>0</v>
      </c>
      <c r="S21" s="404">
        <f>IFERROR((CPSX!S43/('3.Thanh pham'!N$78)),0)</f>
        <v>0</v>
      </c>
      <c r="T21" s="404">
        <f>IFERROR((CPSX!T43/('3.Thanh pham'!O$78)),0)</f>
        <v>0</v>
      </c>
      <c r="U21" s="404">
        <f>IFERROR((CPSX!U43/('3.Thanh pham'!P$78)),0)</f>
        <v>0</v>
      </c>
      <c r="V21" s="404">
        <f>IFERROR((CPSX!V43/('3.Thanh pham'!Q$78)),0)</f>
        <v>0</v>
      </c>
      <c r="W21" s="404">
        <f>IFERROR((CPSX!W43/('3.Thanh pham'!R$78)),0)</f>
        <v>0</v>
      </c>
      <c r="Y21" s="404">
        <f>IFERROR(CPSX!AK42/CP_Kg!$Y$1,0)</f>
        <v>53.905872669272171</v>
      </c>
      <c r="Z21" s="158">
        <f t="shared" si="1"/>
        <v>53.905872669272171</v>
      </c>
    </row>
    <row r="22" spans="2:26" s="11" customFormat="1" ht="12.75" outlineLevel="1">
      <c r="B22" s="392">
        <v>16</v>
      </c>
      <c r="C22" s="392"/>
      <c r="D22" s="393">
        <v>6272000100</v>
      </c>
      <c r="E22" s="394" t="s">
        <v>713</v>
      </c>
      <c r="F22" s="394" t="s">
        <v>714</v>
      </c>
      <c r="G22" s="394" t="s">
        <v>321</v>
      </c>
      <c r="H22" s="393" t="s">
        <v>414</v>
      </c>
      <c r="I22" s="430" t="s">
        <v>712</v>
      </c>
      <c r="J22" s="487"/>
      <c r="K22" s="404">
        <f>IFERROR((CPSX!K44/('3.Thanh pham'!F$78)),0)</f>
        <v>0</v>
      </c>
      <c r="L22" s="404">
        <f>IFERROR((CPSX!L44/('3.Thanh pham'!G$78)),0)</f>
        <v>0</v>
      </c>
      <c r="M22" s="404">
        <f>IFERROR((CPSX!M44/('3.Thanh pham'!H$78)),0)</f>
        <v>0</v>
      </c>
      <c r="N22" s="404">
        <f>IFERROR((CPSX!N44/('3.Thanh pham'!I$78)),0)</f>
        <v>0</v>
      </c>
      <c r="O22" s="404">
        <f>IFERROR((CPSX!O44/('3.Thanh pham'!J$78)),0)</f>
        <v>0</v>
      </c>
      <c r="P22" s="404">
        <f>IFERROR((CPSX!P44/('3.Thanh pham'!K$78)),0)</f>
        <v>0</v>
      </c>
      <c r="Q22" s="404">
        <f>IFERROR((CPSX!Q44/('3.Thanh pham'!L$78)),0)</f>
        <v>0</v>
      </c>
      <c r="R22" s="404">
        <f>IFERROR((CPSX!R44/('3.Thanh pham'!M$78)),0)</f>
        <v>0</v>
      </c>
      <c r="S22" s="404">
        <f>IFERROR((CPSX!S44/('3.Thanh pham'!N$78)),0)</f>
        <v>0</v>
      </c>
      <c r="T22" s="404">
        <f>IFERROR((CPSX!T44/('3.Thanh pham'!O$78)),0)</f>
        <v>0</v>
      </c>
      <c r="U22" s="404">
        <f>IFERROR((CPSX!U44/('3.Thanh pham'!P$78)),0)</f>
        <v>0</v>
      </c>
      <c r="V22" s="404">
        <f>IFERROR((CPSX!V44/('3.Thanh pham'!Q$78)),0)</f>
        <v>0</v>
      </c>
      <c r="W22" s="404">
        <f>IFERROR((CPSX!W44/('3.Thanh pham'!R$78)),0)</f>
        <v>0</v>
      </c>
      <c r="Y22" s="404">
        <f>IFERROR(CPSX!AK43/CP_Kg!$Y$1,0)</f>
        <v>0</v>
      </c>
      <c r="Z22" s="158">
        <f t="shared" si="1"/>
        <v>0</v>
      </c>
    </row>
    <row r="23" spans="2:26" s="11" customFormat="1" ht="12.75" outlineLevel="1">
      <c r="B23" s="387">
        <v>17</v>
      </c>
      <c r="C23" s="392"/>
      <c r="D23" s="393">
        <v>6272000100</v>
      </c>
      <c r="E23" s="394" t="s">
        <v>713</v>
      </c>
      <c r="F23" s="394" t="s">
        <v>714</v>
      </c>
      <c r="G23" s="394" t="s">
        <v>322</v>
      </c>
      <c r="H23" s="393" t="s">
        <v>414</v>
      </c>
      <c r="I23" s="430" t="s">
        <v>712</v>
      </c>
      <c r="J23" s="487"/>
      <c r="K23" s="404">
        <f>IFERROR((CPSX!K45/('3.Thanh pham'!F$78)),0)</f>
        <v>22.413793103448274</v>
      </c>
      <c r="L23" s="404">
        <f>IFERROR((CPSX!L45/('3.Thanh pham'!G$78)),0)</f>
        <v>22.413793103448278</v>
      </c>
      <c r="M23" s="404">
        <f>IFERROR((CPSX!M45/('3.Thanh pham'!H$78)),0)</f>
        <v>22.413793103448278</v>
      </c>
      <c r="N23" s="404">
        <f>IFERROR((CPSX!N45/('3.Thanh pham'!I$78)),0)</f>
        <v>22.413793103448278</v>
      </c>
      <c r="O23" s="404">
        <f>IFERROR((CPSX!O45/('3.Thanh pham'!J$78)),0)</f>
        <v>22.413793103448278</v>
      </c>
      <c r="P23" s="404">
        <f>IFERROR((CPSX!P45/('3.Thanh pham'!K$78)),0)</f>
        <v>22.413793103448278</v>
      </c>
      <c r="Q23" s="404">
        <f>IFERROR((CPSX!Q45/('3.Thanh pham'!L$78)),0)</f>
        <v>22.413793103448278</v>
      </c>
      <c r="R23" s="404">
        <f>IFERROR((CPSX!R45/('3.Thanh pham'!M$78)),0)</f>
        <v>22.413793103448278</v>
      </c>
      <c r="S23" s="404">
        <f>IFERROR((CPSX!S45/('3.Thanh pham'!N$78)),0)</f>
        <v>22.413793103448278</v>
      </c>
      <c r="T23" s="404">
        <f>IFERROR((CPSX!T45/('3.Thanh pham'!O$78)),0)</f>
        <v>22.413793103448278</v>
      </c>
      <c r="U23" s="404">
        <f>IFERROR((CPSX!U45/('3.Thanh pham'!P$78)),0)</f>
        <v>22.413793103448278</v>
      </c>
      <c r="V23" s="404">
        <f>IFERROR((CPSX!V45/('3.Thanh pham'!Q$78)),0)</f>
        <v>22.413793103448278</v>
      </c>
      <c r="W23" s="404">
        <f>IFERROR((CPSX!W45/('3.Thanh pham'!R$78)),0)</f>
        <v>22.413793103448278</v>
      </c>
      <c r="Y23" s="404">
        <f>IFERROR(CPSX!AK44/CP_Kg!$Y$1,0)</f>
        <v>0</v>
      </c>
      <c r="Z23" s="158">
        <f t="shared" si="1"/>
        <v>22.413793103448278</v>
      </c>
    </row>
    <row r="24" spans="2:26" s="11" customFormat="1" ht="12.75" outlineLevel="1">
      <c r="B24" s="392">
        <v>18</v>
      </c>
      <c r="C24" s="392"/>
      <c r="D24" s="393">
        <v>6272000100</v>
      </c>
      <c r="E24" s="394" t="s">
        <v>713</v>
      </c>
      <c r="F24" s="394" t="s">
        <v>714</v>
      </c>
      <c r="G24" s="394" t="s">
        <v>723</v>
      </c>
      <c r="H24" s="393" t="s">
        <v>414</v>
      </c>
      <c r="I24" s="430" t="s">
        <v>712</v>
      </c>
      <c r="J24" s="487"/>
      <c r="K24" s="404">
        <f>IFERROR((CPSX!K46/('3.Thanh pham'!F$78)),0)</f>
        <v>12.73079365079365</v>
      </c>
      <c r="L24" s="404">
        <f>IFERROR((CPSX!L46/('3.Thanh pham'!G$78)),0)</f>
        <v>11.618775510204081</v>
      </c>
      <c r="M24" s="404">
        <f>IFERROR((CPSX!M46/('3.Thanh pham'!H$78)),0)</f>
        <v>8.0017142857142858</v>
      </c>
      <c r="N24" s="404">
        <f>IFERROR((CPSX!N46/('3.Thanh pham'!I$78)),0)</f>
        <v>7.8183066361556062</v>
      </c>
      <c r="O24" s="404">
        <f>IFERROR((CPSX!O46/('3.Thanh pham'!J$78)),0)</f>
        <v>6.62837528604119</v>
      </c>
      <c r="P24" s="404">
        <f>IFERROR((CPSX!P46/('3.Thanh pham'!K$78)),0)</f>
        <v>6.3156366132723116</v>
      </c>
      <c r="Q24" s="404">
        <f>IFERROR((CPSX!Q46/('3.Thanh pham'!L$78)),0)</f>
        <v>5.7450800915331808</v>
      </c>
      <c r="R24" s="404">
        <f>IFERROR((CPSX!R46/('3.Thanh pham'!M$78)),0)</f>
        <v>5.8503432494279179</v>
      </c>
      <c r="S24" s="404">
        <f>IFERROR((CPSX!S46/('3.Thanh pham'!N$78)),0)</f>
        <v>5.6077803203661327</v>
      </c>
      <c r="T24" s="404">
        <f>IFERROR((CPSX!T46/('3.Thanh pham'!O$78)),0)</f>
        <v>6.7474916387959869</v>
      </c>
      <c r="U24" s="404">
        <f>IFERROR((CPSX!U46/('3.Thanh pham'!P$78)),0)</f>
        <v>5.3920964618905121</v>
      </c>
      <c r="V24" s="404">
        <f>IFERROR((CPSX!V46/('3.Thanh pham'!Q$78)),0)</f>
        <v>5.4933110367892972</v>
      </c>
      <c r="W24" s="404">
        <f>IFERROR((CPSX!W46/('3.Thanh pham'!R$78)),0)</f>
        <v>6.9987852368734984</v>
      </c>
      <c r="Y24" s="404">
        <f>IFERROR(CPSX!AK45/CP_Kg!$Y$1,0)</f>
        <v>14.509861013635142</v>
      </c>
      <c r="Z24" s="158">
        <f t="shared" si="1"/>
        <v>21.50864625050864</v>
      </c>
    </row>
    <row r="25" spans="2:26" s="11" customFormat="1" ht="12.75" outlineLevel="1">
      <c r="B25" s="387">
        <v>19</v>
      </c>
      <c r="C25" s="392"/>
      <c r="D25" s="393">
        <v>6272002101</v>
      </c>
      <c r="E25" s="394" t="s">
        <v>717</v>
      </c>
      <c r="F25" s="394" t="s">
        <v>714</v>
      </c>
      <c r="G25" s="394" t="s">
        <v>717</v>
      </c>
      <c r="H25" s="393"/>
      <c r="I25" s="430"/>
      <c r="J25" s="487"/>
      <c r="K25" s="404">
        <f>IFERROR((CPSX!K47/('3.Thanh pham'!F$78)),0)</f>
        <v>34.772727272727273</v>
      </c>
      <c r="L25" s="404">
        <f>IFERROR((CPSX!L47/('3.Thanh pham'!G$78)),0)</f>
        <v>34.772727272727273</v>
      </c>
      <c r="M25" s="404">
        <f>IFERROR((CPSX!M47/('3.Thanh pham'!H$78)),0)</f>
        <v>34.772727272727273</v>
      </c>
      <c r="N25" s="404">
        <f>IFERROR((CPSX!N47/('3.Thanh pham'!I$78)),0)</f>
        <v>34.772727272727273</v>
      </c>
      <c r="O25" s="404">
        <f>IFERROR((CPSX!O47/('3.Thanh pham'!J$78)),0)</f>
        <v>34.772727272727273</v>
      </c>
      <c r="P25" s="404">
        <f>IFERROR((CPSX!P47/('3.Thanh pham'!K$78)),0)</f>
        <v>34.772727272727273</v>
      </c>
      <c r="Q25" s="404">
        <f>IFERROR((CPSX!Q47/('3.Thanh pham'!L$78)),0)</f>
        <v>34.772727272727273</v>
      </c>
      <c r="R25" s="404">
        <f>IFERROR((CPSX!R47/('3.Thanh pham'!M$78)),0)</f>
        <v>34.772727272727273</v>
      </c>
      <c r="S25" s="404">
        <f>IFERROR((CPSX!S47/('3.Thanh pham'!N$78)),0)</f>
        <v>34.772727272727273</v>
      </c>
      <c r="T25" s="404">
        <f>IFERROR((CPSX!T47/('3.Thanh pham'!O$78)),0)</f>
        <v>34.772727272727273</v>
      </c>
      <c r="U25" s="404">
        <f>IFERROR((CPSX!U47/('3.Thanh pham'!P$78)),0)</f>
        <v>34.772727272727273</v>
      </c>
      <c r="V25" s="404">
        <f>IFERROR((CPSX!V47/('3.Thanh pham'!Q$78)),0)</f>
        <v>34.772727272727273</v>
      </c>
      <c r="W25" s="404">
        <f>IFERROR((CPSX!W47/('3.Thanh pham'!R$78)),0)</f>
        <v>34.77272727272728</v>
      </c>
      <c r="Y25" s="404">
        <f>IFERROR(CPSX!AK46/CP_Kg!$Y$1,0)</f>
        <v>13.032331762382295</v>
      </c>
      <c r="Z25" s="158">
        <f t="shared" si="1"/>
        <v>47.805059035109579</v>
      </c>
    </row>
    <row r="26" spans="2:26" s="11" customFormat="1" ht="12.75" outlineLevel="1">
      <c r="B26" s="397">
        <v>20</v>
      </c>
      <c r="C26" s="397"/>
      <c r="D26" s="398">
        <v>6272003502</v>
      </c>
      <c r="E26" s="399" t="s">
        <v>718</v>
      </c>
      <c r="F26" s="399" t="s">
        <v>719</v>
      </c>
      <c r="G26" s="399" t="s">
        <v>720</v>
      </c>
      <c r="H26" s="398" t="s">
        <v>454</v>
      </c>
      <c r="I26" s="431" t="s">
        <v>712</v>
      </c>
      <c r="J26" s="487"/>
      <c r="K26" s="404">
        <f>IFERROR((CPSX!K47/('3.Thanh pham'!F$78)),0)</f>
        <v>34.772727272727273</v>
      </c>
      <c r="L26" s="404">
        <f>IFERROR((CPSX!L47/('3.Thanh pham'!G$78)),0)</f>
        <v>34.772727272727273</v>
      </c>
      <c r="M26" s="404">
        <f>IFERROR((CPSX!M47/('3.Thanh pham'!H$78)),0)</f>
        <v>34.772727272727273</v>
      </c>
      <c r="N26" s="404">
        <f>IFERROR((CPSX!N47/('3.Thanh pham'!I$78)),0)</f>
        <v>34.772727272727273</v>
      </c>
      <c r="O26" s="404">
        <f>IFERROR((CPSX!O47/('3.Thanh pham'!J$78)),0)</f>
        <v>34.772727272727273</v>
      </c>
      <c r="P26" s="404">
        <f>IFERROR((CPSX!P47/('3.Thanh pham'!K$78)),0)</f>
        <v>34.772727272727273</v>
      </c>
      <c r="Q26" s="404">
        <f>IFERROR((CPSX!Q47/('3.Thanh pham'!L$78)),0)</f>
        <v>34.772727272727273</v>
      </c>
      <c r="R26" s="404">
        <f>IFERROR((CPSX!R47/('3.Thanh pham'!M$78)),0)</f>
        <v>34.772727272727273</v>
      </c>
      <c r="S26" s="404">
        <f>IFERROR((CPSX!S47/('3.Thanh pham'!N$78)),0)</f>
        <v>34.772727272727273</v>
      </c>
      <c r="T26" s="404">
        <f>IFERROR((CPSX!T47/('3.Thanh pham'!O$78)),0)</f>
        <v>34.772727272727273</v>
      </c>
      <c r="U26" s="404">
        <f>IFERROR((CPSX!U47/('3.Thanh pham'!P$78)),0)</f>
        <v>34.772727272727273</v>
      </c>
      <c r="V26" s="404">
        <f>IFERROR((CPSX!V47/('3.Thanh pham'!Q$78)),0)</f>
        <v>34.772727272727273</v>
      </c>
      <c r="W26" s="404">
        <f>IFERROR((CPSX!W47/('3.Thanh pham'!R$78)),0)</f>
        <v>34.77272727272728</v>
      </c>
      <c r="Y26" s="404">
        <f>IFERROR(CPSX!AK46/CP_Kg!$Y$1,0)</f>
        <v>13.032331762382295</v>
      </c>
      <c r="Z26" s="158">
        <f t="shared" si="1"/>
        <v>47.805059035109579</v>
      </c>
    </row>
    <row r="27" spans="2:26" s="11" customFormat="1" ht="12.75" outlineLevel="1">
      <c r="B27" s="397"/>
      <c r="C27" s="397"/>
      <c r="D27" s="398"/>
      <c r="E27" s="399"/>
      <c r="F27" s="399"/>
      <c r="G27" s="399"/>
      <c r="H27" s="398"/>
      <c r="I27" s="431"/>
      <c r="J27" s="487"/>
      <c r="K27" s="404">
        <f>IFERROR((CPSX!K48/('3.Thanh pham'!F$78)),0)</f>
        <v>0</v>
      </c>
      <c r="L27" s="404">
        <f>IFERROR((CPSX!L48/('3.Thanh pham'!G$78)),0)</f>
        <v>0</v>
      </c>
      <c r="M27" s="404">
        <f>IFERROR((CPSX!M48/('3.Thanh pham'!H$78)),0)</f>
        <v>0</v>
      </c>
      <c r="N27" s="404">
        <f>IFERROR((CPSX!N48/('3.Thanh pham'!I$78)),0)</f>
        <v>0</v>
      </c>
      <c r="O27" s="404">
        <f>IFERROR((CPSX!O48/('3.Thanh pham'!J$78)),0)</f>
        <v>0</v>
      </c>
      <c r="P27" s="404">
        <f>IFERROR((CPSX!P48/('3.Thanh pham'!K$78)),0)</f>
        <v>0</v>
      </c>
      <c r="Q27" s="404">
        <f>IFERROR((CPSX!Q48/('3.Thanh pham'!L$78)),0)</f>
        <v>0</v>
      </c>
      <c r="R27" s="404">
        <f>IFERROR((CPSX!R48/('3.Thanh pham'!M$78)),0)</f>
        <v>0</v>
      </c>
      <c r="S27" s="404">
        <f>IFERROR((CPSX!S48/('3.Thanh pham'!N$78)),0)</f>
        <v>0</v>
      </c>
      <c r="T27" s="404">
        <f>IFERROR((CPSX!T48/('3.Thanh pham'!O$78)),0)</f>
        <v>0</v>
      </c>
      <c r="U27" s="404">
        <f>IFERROR((CPSX!U48/('3.Thanh pham'!P$78)),0)</f>
        <v>0</v>
      </c>
      <c r="V27" s="404">
        <f>IFERROR((CPSX!V48/('3.Thanh pham'!Q$78)),0)</f>
        <v>0</v>
      </c>
      <c r="W27" s="404">
        <f>IFERROR((CPSX!W48/('3.Thanh pham'!R$78)),0)</f>
        <v>0</v>
      </c>
      <c r="Y27" s="404">
        <f>IFERROR(CPSX!AK47/CP_Kg!$Y$1,0)</f>
        <v>31.879589031084691</v>
      </c>
      <c r="Z27" s="158">
        <f t="shared" si="1"/>
        <v>31.879589031084691</v>
      </c>
    </row>
    <row r="28" spans="2:26" s="11" customFormat="1" ht="12.75">
      <c r="B28" s="67" t="s">
        <v>2207</v>
      </c>
      <c r="C28" s="67"/>
      <c r="D28" s="92"/>
      <c r="E28" s="67"/>
      <c r="F28" s="67"/>
      <c r="G28" s="67"/>
      <c r="H28" s="178"/>
      <c r="J28" s="18"/>
      <c r="K28" s="18"/>
      <c r="L28" s="18"/>
      <c r="M28" s="18"/>
      <c r="N28" s="18"/>
      <c r="O28" s="18"/>
      <c r="P28" s="1349"/>
      <c r="Q28" s="1349"/>
      <c r="R28" s="1349"/>
      <c r="S28" s="1349"/>
      <c r="T28" s="1349"/>
      <c r="U28" s="1349"/>
      <c r="V28" s="1349"/>
      <c r="Z28" s="158" t="s">
        <v>2198</v>
      </c>
    </row>
    <row r="29" spans="2:26" s="12" customFormat="1" ht="21" customHeight="1" outlineLevel="1">
      <c r="B29" s="193" t="s">
        <v>108</v>
      </c>
      <c r="C29" s="479"/>
      <c r="D29" s="484"/>
      <c r="E29" s="480" t="s">
        <v>176</v>
      </c>
      <c r="F29" s="485"/>
      <c r="G29" s="485"/>
      <c r="H29" s="485"/>
      <c r="I29" s="485"/>
      <c r="J29" s="488"/>
      <c r="K29" s="488">
        <f>SUM(K30:K50)</f>
        <v>1266.1751536480947</v>
      </c>
      <c r="L29" s="488">
        <f t="shared" ref="L29:W29" si="2">SUM(L30:L50)</f>
        <v>1394.8931769630929</v>
      </c>
      <c r="M29" s="488">
        <f t="shared" si="2"/>
        <v>1185.5918242280595</v>
      </c>
      <c r="N29" s="488">
        <f t="shared" si="2"/>
        <v>1125.7632705549483</v>
      </c>
      <c r="O29" s="488">
        <f t="shared" si="2"/>
        <v>1100.6738834677626</v>
      </c>
      <c r="P29" s="488">
        <f t="shared" si="2"/>
        <v>1125.7632705549483</v>
      </c>
      <c r="Q29" s="488">
        <f t="shared" si="2"/>
        <v>1115.0830585432464</v>
      </c>
      <c r="R29" s="488">
        <f t="shared" si="2"/>
        <v>1115.0830585432464</v>
      </c>
      <c r="S29" s="488">
        <f t="shared" si="2"/>
        <v>1121.6864324579224</v>
      </c>
      <c r="T29" s="488">
        <f t="shared" si="2"/>
        <v>1090.2718723586972</v>
      </c>
      <c r="U29" s="488">
        <f t="shared" si="2"/>
        <v>1110.8107416119701</v>
      </c>
      <c r="V29" s="488">
        <f t="shared" si="2"/>
        <v>1100.5413069853337</v>
      </c>
      <c r="W29" s="488">
        <f t="shared" si="2"/>
        <v>1140.9421221949592</v>
      </c>
      <c r="Y29" s="488">
        <f>SUM(Y30:Y50)</f>
        <v>0</v>
      </c>
      <c r="Z29" s="158">
        <f t="shared" si="1"/>
        <v>1140.9421221949592</v>
      </c>
    </row>
    <row r="30" spans="2:26" s="11" customFormat="1" ht="12.75" outlineLevel="1">
      <c r="B30" s="387">
        <v>1</v>
      </c>
      <c r="C30" s="387"/>
      <c r="D30" s="388">
        <v>6220002601</v>
      </c>
      <c r="E30" s="389" t="s">
        <v>504</v>
      </c>
      <c r="F30" s="389" t="s">
        <v>489</v>
      </c>
      <c r="G30" s="389" t="s">
        <v>504</v>
      </c>
      <c r="H30" s="388" t="s">
        <v>359</v>
      </c>
      <c r="I30" s="429" t="s">
        <v>704</v>
      </c>
      <c r="J30" s="404"/>
      <c r="K30" s="404">
        <f>IFERROR((CPSX!K50/'3.Thanh pham'!F$136),0)</f>
        <v>226.27319091946543</v>
      </c>
      <c r="L30" s="404">
        <f>IFERROR((CPSX!L50/'3.Thanh pham'!G$136),0)</f>
        <v>302.11200892478206</v>
      </c>
      <c r="M30" s="404">
        <f>IFERROR((CPSX!M50/'3.Thanh pham'!H$136),0)</f>
        <v>187.98080298786181</v>
      </c>
      <c r="N30" s="404">
        <f>IFERROR((CPSX!N50/'3.Thanh pham'!I$136),0)</f>
        <v>168.89886136533116</v>
      </c>
      <c r="O30" s="404">
        <f>IFERROR((CPSX!O50/'3.Thanh pham'!J$136),0)</f>
        <v>156.38783323164532</v>
      </c>
      <c r="P30" s="404">
        <f>IFERROR((CPSX!P50/'3.Thanh pham'!K$136),0)</f>
        <v>168.89886136533116</v>
      </c>
      <c r="Q30" s="404">
        <f>IFERROR((CPSX!Q50/'3.Thanh pham'!L$136),0)</f>
        <v>162.64334729848824</v>
      </c>
      <c r="R30" s="404">
        <f>IFERROR((CPSX!R50/'3.Thanh pham'!M$136),0)</f>
        <v>162.64334729848824</v>
      </c>
      <c r="S30" s="404">
        <f>IFERROR((CPSX!S50/'3.Thanh pham'!N$136),0)</f>
        <v>168.89886136533116</v>
      </c>
      <c r="T30" s="404">
        <f>IFERROR((CPSX!T50/'3.Thanh pham'!O$136),0)</f>
        <v>150.37291656888974</v>
      </c>
      <c r="U30" s="404">
        <f>IFERROR((CPSX!U50/'3.Thanh pham'!P$136),0)</f>
        <v>162.40275131281842</v>
      </c>
      <c r="V30" s="404">
        <f>IFERROR((CPSX!V50/'3.Thanh pham'!Q$136),0)</f>
        <v>156.38783394085408</v>
      </c>
      <c r="W30" s="404">
        <f>IFERROR((CPSX!W50/'3.Thanh pham'!R$136),0)</f>
        <v>174.87374815118355</v>
      </c>
      <c r="Y30" s="404">
        <f>IFERROR(CPSX!AK50/CP_Kg!$Y$2,0)</f>
        <v>0</v>
      </c>
      <c r="Z30" s="158">
        <f t="shared" si="1"/>
        <v>174.87374815118355</v>
      </c>
    </row>
    <row r="31" spans="2:26" s="11" customFormat="1" ht="12.75" outlineLevel="1">
      <c r="B31" s="392">
        <v>2</v>
      </c>
      <c r="C31" s="392"/>
      <c r="D31" s="393">
        <v>6220002602</v>
      </c>
      <c r="E31" s="394" t="s">
        <v>505</v>
      </c>
      <c r="F31" s="394" t="s">
        <v>489</v>
      </c>
      <c r="G31" s="394" t="s">
        <v>505</v>
      </c>
      <c r="H31" s="393" t="s">
        <v>359</v>
      </c>
      <c r="I31" s="430" t="s">
        <v>704</v>
      </c>
      <c r="J31" s="487"/>
      <c r="K31" s="404">
        <f>IFERROR((CPSX!K51/'3.Thanh pham'!F$136),0)</f>
        <v>17.913298437220007</v>
      </c>
      <c r="L31" s="404">
        <f>IFERROR((CPSX!L51/'3.Thanh pham'!G$136),0)</f>
        <v>23.03138370499715</v>
      </c>
      <c r="M31" s="404">
        <f>IFERROR((CPSX!M51/'3.Thanh pham'!H$136),0)</f>
        <v>16.121968593498003</v>
      </c>
      <c r="N31" s="404">
        <f>IFERROR((CPSX!N51/'3.Thanh pham'!I$136),0)</f>
        <v>12.875934648498406</v>
      </c>
      <c r="O31" s="404">
        <f>IFERROR((CPSX!O51/'3.Thanh pham'!J$136),0)</f>
        <v>12.875934648498406</v>
      </c>
      <c r="P31" s="404">
        <f>IFERROR((CPSX!P51/'3.Thanh pham'!K$136),0)</f>
        <v>12.875934648498406</v>
      </c>
      <c r="Q31" s="404">
        <f>IFERROR((CPSX!Q51/'3.Thanh pham'!L$136),0)</f>
        <v>12.875934648498406</v>
      </c>
      <c r="R31" s="404">
        <f>IFERROR((CPSX!R51/'3.Thanh pham'!M$136),0)</f>
        <v>12.875934648498406</v>
      </c>
      <c r="S31" s="404">
        <f>IFERROR((CPSX!S51/'3.Thanh pham'!N$136),0)</f>
        <v>12.875934648498406</v>
      </c>
      <c r="T31" s="404">
        <f>IFERROR((CPSX!T51/'3.Thanh pham'!O$136),0)</f>
        <v>12.38070639278693</v>
      </c>
      <c r="U31" s="404">
        <f>IFERROR((CPSX!U51/'3.Thanh pham'!P$136),0)</f>
        <v>12.38070639278693</v>
      </c>
      <c r="V31" s="404">
        <f>IFERROR((CPSX!V51/'3.Thanh pham'!Q$136),0)</f>
        <v>12.38070639278693</v>
      </c>
      <c r="W31" s="404">
        <f>IFERROR((CPSX!W51/'3.Thanh pham'!R$136),0)</f>
        <v>13.799944344783343</v>
      </c>
      <c r="Y31" s="404">
        <f>IFERROR(CPSX!AK51/CP_Kg!$Y$2,0)</f>
        <v>0</v>
      </c>
      <c r="Z31" s="158">
        <f t="shared" si="1"/>
        <v>13.799944344783343</v>
      </c>
    </row>
    <row r="32" spans="2:26" s="11" customFormat="1" ht="12.75" outlineLevel="1">
      <c r="B32" s="392">
        <v>3</v>
      </c>
      <c r="C32" s="392"/>
      <c r="D32" s="393">
        <v>6220002802</v>
      </c>
      <c r="E32" s="394" t="s">
        <v>506</v>
      </c>
      <c r="F32" s="394" t="s">
        <v>493</v>
      </c>
      <c r="G32" s="394" t="s">
        <v>506</v>
      </c>
      <c r="H32" s="393" t="s">
        <v>359</v>
      </c>
      <c r="I32" s="430" t="s">
        <v>704</v>
      </c>
      <c r="J32" s="487"/>
      <c r="K32" s="404">
        <f>IFERROR((CPSX!K52/'3.Thanh pham'!F$136),0)</f>
        <v>51.7896047307812</v>
      </c>
      <c r="L32" s="404">
        <f>IFERROR((CPSX!L52/'3.Thanh pham'!G$136),0)</f>
        <v>58.049886621315196</v>
      </c>
      <c r="M32" s="404">
        <f>IFERROR((CPSX!M52/'3.Thanh pham'!H$136),0)</f>
        <v>40.634920634920633</v>
      </c>
      <c r="N32" s="404">
        <f>IFERROR((CPSX!N52/'3.Thanh pham'!I$136),0)</f>
        <v>32.453392990305744</v>
      </c>
      <c r="O32" s="404">
        <f>IFERROR((CPSX!O52/'3.Thanh pham'!J$136),0)</f>
        <v>41.998508575689783</v>
      </c>
      <c r="P32" s="404">
        <f>IFERROR((CPSX!P52/'3.Thanh pham'!K$136),0)</f>
        <v>32.453392990305744</v>
      </c>
      <c r="Q32" s="404">
        <f>IFERROR((CPSX!Q52/'3.Thanh pham'!L$136),0)</f>
        <v>32.453392990305744</v>
      </c>
      <c r="R32" s="404">
        <f>IFERROR((CPSX!R52/'3.Thanh pham'!M$136),0)</f>
        <v>32.453392990305744</v>
      </c>
      <c r="S32" s="404">
        <f>IFERROR((CPSX!S52/'3.Thanh pham'!N$136),0)</f>
        <v>37.225950782997764</v>
      </c>
      <c r="T32" s="404">
        <f>IFERROR((CPSX!T52/'3.Thanh pham'!O$136),0)</f>
        <v>31.205185567601674</v>
      </c>
      <c r="U32" s="404">
        <f>IFERROR((CPSX!U52/'3.Thanh pham'!P$136),0)</f>
        <v>31.205185567601674</v>
      </c>
      <c r="V32" s="404">
        <f>IFERROR((CPSX!V52/'3.Thanh pham'!Q$136),0)</f>
        <v>31.205185567601674</v>
      </c>
      <c r="W32" s="404">
        <f>IFERROR((CPSX!W52/'3.Thanh pham'!R$136),0)</f>
        <v>36.487346914853092</v>
      </c>
      <c r="Y32" s="404">
        <f>IFERROR(CPSX!AK52/CP_Kg!$Y$2,0)</f>
        <v>0</v>
      </c>
      <c r="Z32" s="158">
        <f t="shared" si="1"/>
        <v>36.487346914853092</v>
      </c>
    </row>
    <row r="33" spans="2:26" s="11" customFormat="1" ht="12.75" outlineLevel="1">
      <c r="B33" s="392">
        <v>4</v>
      </c>
      <c r="C33" s="392"/>
      <c r="D33" s="393">
        <v>6220002806</v>
      </c>
      <c r="E33" s="394" t="s">
        <v>507</v>
      </c>
      <c r="F33" s="394" t="s">
        <v>489</v>
      </c>
      <c r="G33" s="394" t="s">
        <v>507</v>
      </c>
      <c r="H33" s="393" t="s">
        <v>359</v>
      </c>
      <c r="I33" s="430" t="s">
        <v>704</v>
      </c>
      <c r="J33" s="487"/>
      <c r="K33" s="404">
        <f>IFERROR((CPSX!K53/'3.Thanh pham'!F$136),0)</f>
        <v>2.0741781965311374</v>
      </c>
      <c r="L33" s="404">
        <f>IFERROR((CPSX!L53/'3.Thanh pham'!G$136),0)</f>
        <v>2.6668005383971769</v>
      </c>
      <c r="M33" s="404">
        <f>IFERROR((CPSX!M53/'3.Thanh pham'!H$136),0)</f>
        <v>1.8667603768780239</v>
      </c>
      <c r="N33" s="404">
        <f>IFERROR((CPSX!N53/'3.Thanh pham'!I$136),0)</f>
        <v>1.4909025828757372</v>
      </c>
      <c r="O33" s="404">
        <f>IFERROR((CPSX!O53/'3.Thanh pham'!J$136),0)</f>
        <v>1.4909025828757372</v>
      </c>
      <c r="P33" s="404">
        <f>IFERROR((CPSX!P53/'3.Thanh pham'!K$136),0)</f>
        <v>1.4909025828757372</v>
      </c>
      <c r="Q33" s="404">
        <f>IFERROR((CPSX!Q53/'3.Thanh pham'!L$136),0)</f>
        <v>1.4909025828757372</v>
      </c>
      <c r="R33" s="404">
        <f>IFERROR((CPSX!R53/'3.Thanh pham'!M$136),0)</f>
        <v>1.4909025828757372</v>
      </c>
      <c r="S33" s="404">
        <f>IFERROR((CPSX!S53/'3.Thanh pham'!N$136),0)</f>
        <v>1.4909025828757372</v>
      </c>
      <c r="T33" s="404">
        <f>IFERROR((CPSX!T53/'3.Thanh pham'!O$136),0)</f>
        <v>1.4335601758420549</v>
      </c>
      <c r="U33" s="404">
        <f>IFERROR((CPSX!U53/'3.Thanh pham'!P$136),0)</f>
        <v>1.4335601758420549</v>
      </c>
      <c r="V33" s="404">
        <f>IFERROR((CPSX!V53/'3.Thanh pham'!Q$136),0)</f>
        <v>1.4335601758420549</v>
      </c>
      <c r="W33" s="404">
        <f>IFERROR((CPSX!W53/'3.Thanh pham'!R$136),0)</f>
        <v>1.597893529972078</v>
      </c>
      <c r="Y33" s="404">
        <f>IFERROR(CPSX!AK53/CP_Kg!$Y$2,0)</f>
        <v>0</v>
      </c>
      <c r="Z33" s="158">
        <f t="shared" si="1"/>
        <v>1.597893529972078</v>
      </c>
    </row>
    <row r="34" spans="2:26" s="11" customFormat="1" ht="12.75" outlineLevel="1">
      <c r="B34" s="392">
        <v>5</v>
      </c>
      <c r="C34" s="392"/>
      <c r="D34" s="393">
        <v>6220007202</v>
      </c>
      <c r="E34" s="394" t="s">
        <v>495</v>
      </c>
      <c r="F34" s="394" t="s">
        <v>493</v>
      </c>
      <c r="G34" s="394" t="s">
        <v>495</v>
      </c>
      <c r="H34" s="393" t="s">
        <v>359</v>
      </c>
      <c r="I34" s="430" t="s">
        <v>704</v>
      </c>
      <c r="J34" s="487"/>
      <c r="K34" s="404">
        <f>IFERROR((CPSX!K54/'3.Thanh pham'!F$136),0)</f>
        <v>2.8822559865697119</v>
      </c>
      <c r="L34" s="404">
        <f>IFERROR((CPSX!L54/'3.Thanh pham'!G$136),0)</f>
        <v>3.7057576970182011</v>
      </c>
      <c r="M34" s="404">
        <f>IFERROR((CPSX!M54/'3.Thanh pham'!H$136),0)</f>
        <v>2.5940303879127407</v>
      </c>
      <c r="N34" s="404">
        <f>IFERROR((CPSX!N54/'3.Thanh pham'!I$136),0)</f>
        <v>2.0717423903464169</v>
      </c>
      <c r="O34" s="404">
        <f>IFERROR((CPSX!O54/'3.Thanh pham'!J$136),0)</f>
        <v>2.0717423903464169</v>
      </c>
      <c r="P34" s="404">
        <f>IFERROR((CPSX!P54/'3.Thanh pham'!K$136),0)</f>
        <v>2.0717423903464169</v>
      </c>
      <c r="Q34" s="404">
        <f>IFERROR((CPSX!Q54/'3.Thanh pham'!L$136),0)</f>
        <v>2.0717423903464169</v>
      </c>
      <c r="R34" s="404">
        <f>IFERROR((CPSX!R54/'3.Thanh pham'!M$136),0)</f>
        <v>2.0717423903464169</v>
      </c>
      <c r="S34" s="404">
        <f>IFERROR((CPSX!S54/'3.Thanh pham'!N$136),0)</f>
        <v>2.0717423903464169</v>
      </c>
      <c r="T34" s="404">
        <f>IFERROR((CPSX!T54/'3.Thanh pham'!O$136),0)</f>
        <v>1.9920599907177088</v>
      </c>
      <c r="U34" s="404">
        <f>IFERROR((CPSX!U54/'3.Thanh pham'!P$136),0)</f>
        <v>1.9920599907177088</v>
      </c>
      <c r="V34" s="404">
        <f>IFERROR((CPSX!V54/'3.Thanh pham'!Q$136),0)</f>
        <v>1.9920599907177088</v>
      </c>
      <c r="W34" s="404">
        <f>IFERROR((CPSX!W54/'3.Thanh pham'!R$136),0)</f>
        <v>2.2204158737978004</v>
      </c>
      <c r="Y34" s="404">
        <f>IFERROR(CPSX!AK54/CP_Kg!$Y$2,0)</f>
        <v>0</v>
      </c>
      <c r="Z34" s="158">
        <f t="shared" si="1"/>
        <v>2.2204158737978004</v>
      </c>
    </row>
    <row r="35" spans="2:26" s="11" customFormat="1" ht="12.75" outlineLevel="1">
      <c r="B35" s="392">
        <v>6</v>
      </c>
      <c r="C35" s="392"/>
      <c r="D35" s="393">
        <v>6220003201</v>
      </c>
      <c r="E35" s="394" t="s">
        <v>508</v>
      </c>
      <c r="F35" s="394" t="s">
        <v>493</v>
      </c>
      <c r="G35" s="394" t="s">
        <v>508</v>
      </c>
      <c r="H35" s="393" t="s">
        <v>359</v>
      </c>
      <c r="I35" s="430" t="s">
        <v>704</v>
      </c>
      <c r="J35" s="487"/>
      <c r="K35" s="404">
        <f>IFERROR((CPSX!K55/'3.Thanh pham'!F$136),0)</f>
        <v>43.044825907571003</v>
      </c>
      <c r="L35" s="404">
        <f>IFERROR((CPSX!L55/'3.Thanh pham'!G$136),0)</f>
        <v>48.702145883994625</v>
      </c>
      <c r="M35" s="404">
        <f>IFERROR((CPSX!M55/'3.Thanh pham'!H$136),0)</f>
        <v>37.190729584141351</v>
      </c>
      <c r="N35" s="404">
        <f>IFERROR((CPSX!N55/'3.Thanh pham'!I$136),0)</f>
        <v>33.415496128033041</v>
      </c>
      <c r="O35" s="404">
        <f>IFERROR((CPSX!O55/'3.Thanh pham'!J$136),0)</f>
        <v>27.227441289508402</v>
      </c>
      <c r="P35" s="404">
        <f>IFERROR((CPSX!P55/'3.Thanh pham'!K$136),0)</f>
        <v>33.415496128033041</v>
      </c>
      <c r="Q35" s="404">
        <f>IFERROR((CPSX!Q55/'3.Thanh pham'!L$136),0)</f>
        <v>32.177885160328117</v>
      </c>
      <c r="R35" s="404">
        <f>IFERROR((CPSX!R55/'3.Thanh pham'!M$136),0)</f>
        <v>32.177885160328117</v>
      </c>
      <c r="S35" s="404">
        <f>IFERROR((CPSX!S55/'3.Thanh pham'!N$136),0)</f>
        <v>30.940274192623182</v>
      </c>
      <c r="T35" s="404">
        <f>IFERROR((CPSX!T55/'3.Thanh pham'!O$136),0)</f>
        <v>29.750263646753062</v>
      </c>
      <c r="U35" s="404">
        <f>IFERROR((CPSX!U55/'3.Thanh pham'!P$136),0)</f>
        <v>32.130284738493309</v>
      </c>
      <c r="V35" s="404">
        <f>IFERROR((CPSX!V55/'3.Thanh pham'!Q$136),0)</f>
        <v>30.940274192623185</v>
      </c>
      <c r="W35" s="404">
        <f>IFERROR((CPSX!W55/'3.Thanh pham'!R$136),0)</f>
        <v>33.381697511680485</v>
      </c>
      <c r="Y35" s="404">
        <f>IFERROR(CPSX!AK55/CP_Kg!$Y$2,0)</f>
        <v>0</v>
      </c>
      <c r="Z35" s="158">
        <f t="shared" si="1"/>
        <v>33.381697511680485</v>
      </c>
    </row>
    <row r="36" spans="2:26" s="11" customFormat="1" ht="12.75" outlineLevel="1">
      <c r="B36" s="392">
        <v>7</v>
      </c>
      <c r="C36" s="392"/>
      <c r="D36" s="393">
        <v>6220002603</v>
      </c>
      <c r="E36" s="394" t="s">
        <v>509</v>
      </c>
      <c r="F36" s="394" t="s">
        <v>489</v>
      </c>
      <c r="G36" s="394" t="s">
        <v>509</v>
      </c>
      <c r="H36" s="393" t="s">
        <v>359</v>
      </c>
      <c r="I36" s="430" t="s">
        <v>704</v>
      </c>
      <c r="J36" s="487"/>
      <c r="K36" s="404">
        <f>IFERROR((CPSX!K56/'3.Thanh pham'!F$136),0)</f>
        <v>18.485131426307898</v>
      </c>
      <c r="L36" s="404">
        <f>IFERROR((CPSX!L56/'3.Thanh pham'!G$136),0)</f>
        <v>23.766597548110155</v>
      </c>
      <c r="M36" s="404">
        <f>IFERROR((CPSX!M56/'3.Thanh pham'!H$136),0)</f>
        <v>16.636618283677109</v>
      </c>
      <c r="N36" s="404">
        <f>IFERROR((CPSX!N56/'3.Thanh pham'!I$136),0)</f>
        <v>13.286963595688428</v>
      </c>
      <c r="O36" s="404">
        <f>IFERROR((CPSX!O56/'3.Thanh pham'!J$136),0)</f>
        <v>13.286963595688428</v>
      </c>
      <c r="P36" s="404">
        <f>IFERROR((CPSX!P56/'3.Thanh pham'!K$136),0)</f>
        <v>13.286963595688428</v>
      </c>
      <c r="Q36" s="404">
        <f>IFERROR((CPSX!Q56/'3.Thanh pham'!L$136),0)</f>
        <v>13.286963595688428</v>
      </c>
      <c r="R36" s="404">
        <f>IFERROR((CPSX!R56/'3.Thanh pham'!M$136),0)</f>
        <v>13.286963595688428</v>
      </c>
      <c r="S36" s="404">
        <f>IFERROR((CPSX!S56/'3.Thanh pham'!N$136),0)</f>
        <v>13.286963595688428</v>
      </c>
      <c r="T36" s="404">
        <f>IFERROR((CPSX!T56/'3.Thanh pham'!O$136),0)</f>
        <v>12.775926534315797</v>
      </c>
      <c r="U36" s="404">
        <f>IFERROR((CPSX!U56/'3.Thanh pham'!P$136),0)</f>
        <v>12.775926534315797</v>
      </c>
      <c r="V36" s="404">
        <f>IFERROR((CPSX!V56/'3.Thanh pham'!Q$136),0)</f>
        <v>12.775926534315797</v>
      </c>
      <c r="W36" s="404">
        <f>IFERROR((CPSX!W56/'3.Thanh pham'!R$136),0)</f>
        <v>14.240469770716494</v>
      </c>
      <c r="Y36" s="404">
        <f>IFERROR(CPSX!AK56/CP_Kg!$Y$2,0)</f>
        <v>0</v>
      </c>
      <c r="Z36" s="158">
        <f t="shared" si="1"/>
        <v>14.240469770716494</v>
      </c>
    </row>
    <row r="37" spans="2:26" s="11" customFormat="1" ht="12.75" outlineLevel="1">
      <c r="B37" s="392">
        <v>8</v>
      </c>
      <c r="C37" s="392"/>
      <c r="D37" s="393">
        <v>6220003401</v>
      </c>
      <c r="E37" s="394" t="s">
        <v>510</v>
      </c>
      <c r="F37" s="394" t="s">
        <v>493</v>
      </c>
      <c r="G37" s="394" t="s">
        <v>510</v>
      </c>
      <c r="H37" s="393" t="s">
        <v>359</v>
      </c>
      <c r="I37" s="430" t="s">
        <v>704</v>
      </c>
      <c r="J37" s="487"/>
      <c r="K37" s="404">
        <f>IFERROR((CPSX!K57/'3.Thanh pham'!F$136),0)</f>
        <v>53.174201020475536</v>
      </c>
      <c r="L37" s="404">
        <f>IFERROR((CPSX!L57/'3.Thanh pham'!G$136),0)</f>
        <v>68.36682988346854</v>
      </c>
      <c r="M37" s="404">
        <f>IFERROR((CPSX!M57/'3.Thanh pham'!H$136),0)</f>
        <v>47.85678091842798</v>
      </c>
      <c r="N37" s="404">
        <f>IFERROR((CPSX!N57/'3.Thanh pham'!I$136),0)</f>
        <v>38.221187444918989</v>
      </c>
      <c r="O37" s="404">
        <f>IFERROR((CPSX!O57/'3.Thanh pham'!J$136),0)</f>
        <v>38.221187444918989</v>
      </c>
      <c r="P37" s="404">
        <f>IFERROR((CPSX!P57/'3.Thanh pham'!K$136),0)</f>
        <v>38.221187444918989</v>
      </c>
      <c r="Q37" s="404">
        <f>IFERROR((CPSX!Q57/'3.Thanh pham'!L$136),0)</f>
        <v>38.221187444918989</v>
      </c>
      <c r="R37" s="404">
        <f>IFERROR((CPSX!R57/'3.Thanh pham'!M$136),0)</f>
        <v>38.221187444918989</v>
      </c>
      <c r="S37" s="404">
        <f>IFERROR((CPSX!S57/'3.Thanh pham'!N$136),0)</f>
        <v>38.221187444918989</v>
      </c>
      <c r="T37" s="404">
        <f>IFERROR((CPSX!T57/'3.Thanh pham'!O$136),0)</f>
        <v>36.751141773960569</v>
      </c>
      <c r="U37" s="404">
        <f>IFERROR((CPSX!U57/'3.Thanh pham'!P$136),0)</f>
        <v>36.751141773960569</v>
      </c>
      <c r="V37" s="404">
        <f>IFERROR((CPSX!V57/'3.Thanh pham'!Q$136),0)</f>
        <v>36.751141773960569</v>
      </c>
      <c r="W37" s="404">
        <f>IFERROR((CPSX!W57/'3.Thanh pham'!R$136),0)</f>
        <v>40.964036703380216</v>
      </c>
      <c r="Y37" s="404">
        <f>IFERROR(CPSX!AK57/CP_Kg!$Y$2,0)</f>
        <v>0</v>
      </c>
      <c r="Z37" s="158">
        <f t="shared" si="1"/>
        <v>40.964036703380216</v>
      </c>
    </row>
    <row r="38" spans="2:26" s="11" customFormat="1" ht="12.75" outlineLevel="1">
      <c r="B38" s="392">
        <v>9</v>
      </c>
      <c r="C38" s="392"/>
      <c r="D38" s="393">
        <v>6220002701</v>
      </c>
      <c r="E38" s="394" t="s">
        <v>511</v>
      </c>
      <c r="F38" s="394" t="s">
        <v>489</v>
      </c>
      <c r="G38" s="394" t="s">
        <v>511</v>
      </c>
      <c r="H38" s="393" t="s">
        <v>359</v>
      </c>
      <c r="I38" s="430" t="s">
        <v>704</v>
      </c>
      <c r="J38" s="487"/>
      <c r="K38" s="404">
        <f>IFERROR((CPSX!K58/'3.Thanh pham'!F$136),0)</f>
        <v>113.54094898565488</v>
      </c>
      <c r="L38" s="404">
        <f>IFERROR((CPSX!L58/'3.Thanh pham'!G$136),0)</f>
        <v>127.49424812349181</v>
      </c>
      <c r="M38" s="404">
        <f>IFERROR((CPSX!M58/'3.Thanh pham'!H$136),0)</f>
        <v>97.711694423223847</v>
      </c>
      <c r="N38" s="404">
        <f>IFERROR((CPSX!N58/'3.Thanh pham'!I$136),0)</f>
        <v>86.051271371432449</v>
      </c>
      <c r="O38" s="404">
        <f>IFERROR((CPSX!O58/'3.Thanh pham'!J$136),0)</f>
        <v>70.115851671073145</v>
      </c>
      <c r="P38" s="404">
        <f>IFERROR((CPSX!P58/'3.Thanh pham'!K$136),0)</f>
        <v>86.051271371432449</v>
      </c>
      <c r="Q38" s="404">
        <f>IFERROR((CPSX!Q58/'3.Thanh pham'!L$136),0)</f>
        <v>82.864184394278354</v>
      </c>
      <c r="R38" s="404">
        <f>IFERROR((CPSX!R58/'3.Thanh pham'!M$136),0)</f>
        <v>82.864184394278354</v>
      </c>
      <c r="S38" s="404">
        <f>IFERROR((CPSX!S58/'3.Thanh pham'!N$136),0)</f>
        <v>79.677097417124273</v>
      </c>
      <c r="T38" s="404">
        <f>IFERROR((CPSX!T58/'3.Thanh pham'!O$136),0)</f>
        <v>76.612593670311796</v>
      </c>
      <c r="U38" s="404">
        <f>IFERROR((CPSX!U58/'3.Thanh pham'!P$136),0)</f>
        <v>82.74160708791581</v>
      </c>
      <c r="V38" s="404">
        <f>IFERROR((CPSX!V58/'3.Thanh pham'!Q$136),0)</f>
        <v>79.677100379113796</v>
      </c>
      <c r="W38" s="404">
        <f>IFERROR((CPSX!W58/'3.Thanh pham'!R$136),0)</f>
        <v>86.379051357074232</v>
      </c>
      <c r="Y38" s="404">
        <f>IFERROR(CPSX!AK58/CP_Kg!$Y$2,0)</f>
        <v>0</v>
      </c>
      <c r="Z38" s="158">
        <f t="shared" si="1"/>
        <v>86.379051357074232</v>
      </c>
    </row>
    <row r="39" spans="2:26" s="11" customFormat="1" ht="12.75" outlineLevel="1">
      <c r="B39" s="392">
        <v>10</v>
      </c>
      <c r="C39" s="392"/>
      <c r="D39" s="393" t="s">
        <v>1314</v>
      </c>
      <c r="E39" s="394" t="s">
        <v>1315</v>
      </c>
      <c r="F39" s="394" t="s">
        <v>1316</v>
      </c>
      <c r="G39" s="394" t="s">
        <v>1315</v>
      </c>
      <c r="H39" s="393" t="s">
        <v>359</v>
      </c>
      <c r="I39" s="430" t="s">
        <v>704</v>
      </c>
      <c r="J39" s="487"/>
      <c r="K39" s="404">
        <f>IFERROR((CPSX!K59/'3.Thanh pham'!F$136),0)</f>
        <v>0</v>
      </c>
      <c r="L39" s="404">
        <f>IFERROR((CPSX!L59/'3.Thanh pham'!G$136),0)</f>
        <v>0</v>
      </c>
      <c r="M39" s="404">
        <f>IFERROR((CPSX!M59/'3.Thanh pham'!H$136),0)</f>
        <v>0</v>
      </c>
      <c r="N39" s="404">
        <f>IFERROR((CPSX!N59/'3.Thanh pham'!I$136),0)</f>
        <v>0</v>
      </c>
      <c r="O39" s="404">
        <f>IFERROR((CPSX!O59/'3.Thanh pham'!J$136),0)</f>
        <v>0</v>
      </c>
      <c r="P39" s="404">
        <f>IFERROR((CPSX!P59/'3.Thanh pham'!K$136),0)</f>
        <v>0</v>
      </c>
      <c r="Q39" s="404">
        <f>IFERROR((CPSX!Q59/'3.Thanh pham'!L$136),0)</f>
        <v>0</v>
      </c>
      <c r="R39" s="404">
        <f>IFERROR((CPSX!R59/'3.Thanh pham'!M$136),0)</f>
        <v>0</v>
      </c>
      <c r="S39" s="404">
        <f>IFERROR((CPSX!S59/'3.Thanh pham'!N$136),0)</f>
        <v>0</v>
      </c>
      <c r="T39" s="404">
        <f>IFERROR((CPSX!T59/'3.Thanh pham'!O$136),0)</f>
        <v>0</v>
      </c>
      <c r="U39" s="404">
        <f>IFERROR((CPSX!U59/'3.Thanh pham'!P$136),0)</f>
        <v>0</v>
      </c>
      <c r="V39" s="404">
        <f>IFERROR((CPSX!V59/'3.Thanh pham'!Q$136),0)</f>
        <v>0</v>
      </c>
      <c r="W39" s="404">
        <f>IFERROR((CPSX!W59/'3.Thanh pham'!R$136),0)</f>
        <v>0</v>
      </c>
      <c r="Y39" s="404">
        <f>IFERROR(CPSX!AK59/CP_Kg!$Y$2,0)</f>
        <v>0</v>
      </c>
      <c r="Z39" s="158">
        <f t="shared" si="1"/>
        <v>0</v>
      </c>
    </row>
    <row r="40" spans="2:26" s="11" customFormat="1" ht="12.75" outlineLevel="1">
      <c r="B40" s="392">
        <v>11</v>
      </c>
      <c r="C40" s="392"/>
      <c r="D40" s="393">
        <v>6220003001</v>
      </c>
      <c r="E40" s="394" t="s">
        <v>705</v>
      </c>
      <c r="F40" s="394" t="s">
        <v>493</v>
      </c>
      <c r="G40" s="394" t="s">
        <v>705</v>
      </c>
      <c r="H40" s="393" t="s">
        <v>359</v>
      </c>
      <c r="I40" s="430" t="s">
        <v>706</v>
      </c>
      <c r="J40" s="487"/>
      <c r="K40" s="404">
        <f>IFERROR((CPSX!K60/'3.Thanh pham'!F$136),0)</f>
        <v>0</v>
      </c>
      <c r="L40" s="404">
        <f>IFERROR((CPSX!L60/'3.Thanh pham'!G$136),0)</f>
        <v>0</v>
      </c>
      <c r="M40" s="404">
        <f>IFERROR((CPSX!M60/'3.Thanh pham'!H$136),0)</f>
        <v>0</v>
      </c>
      <c r="N40" s="404">
        <f>IFERROR((CPSX!N60/'3.Thanh pham'!I$136),0)</f>
        <v>0</v>
      </c>
      <c r="O40" s="404">
        <f>IFERROR((CPSX!O60/'3.Thanh pham'!J$136),0)</f>
        <v>0</v>
      </c>
      <c r="P40" s="404">
        <f>IFERROR((CPSX!P60/'3.Thanh pham'!K$136),0)</f>
        <v>0</v>
      </c>
      <c r="Q40" s="404">
        <f>IFERROR((CPSX!Q60/'3.Thanh pham'!L$136),0)</f>
        <v>0</v>
      </c>
      <c r="R40" s="404">
        <f>IFERROR((CPSX!R60/'3.Thanh pham'!M$136),0)</f>
        <v>0</v>
      </c>
      <c r="S40" s="404">
        <f>IFERROR((CPSX!S60/'3.Thanh pham'!N$136),0)</f>
        <v>0</v>
      </c>
      <c r="T40" s="404">
        <f>IFERROR((CPSX!T60/'3.Thanh pham'!O$136),0)</f>
        <v>0</v>
      </c>
      <c r="U40" s="404">
        <f>IFERROR((CPSX!U60/'3.Thanh pham'!P$136),0)</f>
        <v>0</v>
      </c>
      <c r="V40" s="404">
        <f>IFERROR((CPSX!V60/'3.Thanh pham'!Q$136),0)</f>
        <v>0</v>
      </c>
      <c r="W40" s="404">
        <f>IFERROR((CPSX!W60/'3.Thanh pham'!R$136),0)</f>
        <v>0</v>
      </c>
      <c r="Y40" s="404">
        <f>IFERROR(CPSX!AK60/CP_Kg!$Y$2,0)</f>
        <v>0</v>
      </c>
      <c r="Z40" s="158">
        <f t="shared" si="1"/>
        <v>0</v>
      </c>
    </row>
    <row r="41" spans="2:26" s="11" customFormat="1" ht="12.75" outlineLevel="1">
      <c r="B41" s="392">
        <v>12</v>
      </c>
      <c r="C41" s="392"/>
      <c r="D41" s="393"/>
      <c r="E41" s="394" t="s">
        <v>708</v>
      </c>
      <c r="F41" s="394" t="s">
        <v>493</v>
      </c>
      <c r="G41" s="394" t="s">
        <v>709</v>
      </c>
      <c r="H41" s="393" t="s">
        <v>359</v>
      </c>
      <c r="I41" s="430" t="s">
        <v>706</v>
      </c>
      <c r="J41" s="487"/>
      <c r="K41" s="404">
        <f>IFERROR((CPSX!K61/'3.Thanh pham'!F$136),0)</f>
        <v>0</v>
      </c>
      <c r="L41" s="404">
        <f>IFERROR((CPSX!L61/'3.Thanh pham'!G$136),0)</f>
        <v>0</v>
      </c>
      <c r="M41" s="404">
        <f>IFERROR((CPSX!M61/'3.Thanh pham'!H$136),0)</f>
        <v>0</v>
      </c>
      <c r="N41" s="404">
        <f>IFERROR((CPSX!N61/'3.Thanh pham'!I$136),0)</f>
        <v>0</v>
      </c>
      <c r="O41" s="404">
        <f>IFERROR((CPSX!O61/'3.Thanh pham'!J$136),0)</f>
        <v>0</v>
      </c>
      <c r="P41" s="404">
        <f>IFERROR((CPSX!P61/'3.Thanh pham'!K$136),0)</f>
        <v>0</v>
      </c>
      <c r="Q41" s="404">
        <f>IFERROR((CPSX!Q61/'3.Thanh pham'!L$136),0)</f>
        <v>0</v>
      </c>
      <c r="R41" s="404">
        <f>IFERROR((CPSX!R61/'3.Thanh pham'!M$136),0)</f>
        <v>0</v>
      </c>
      <c r="S41" s="404">
        <f>IFERROR((CPSX!S61/'3.Thanh pham'!N$136),0)</f>
        <v>0</v>
      </c>
      <c r="T41" s="404">
        <f>IFERROR((CPSX!T61/'3.Thanh pham'!O$136),0)</f>
        <v>0</v>
      </c>
      <c r="U41" s="404">
        <f>IFERROR((CPSX!U61/'3.Thanh pham'!P$136),0)</f>
        <v>0</v>
      </c>
      <c r="V41" s="404">
        <f>IFERROR((CPSX!V61/'3.Thanh pham'!Q$136),0)</f>
        <v>0</v>
      </c>
      <c r="W41" s="404">
        <f>IFERROR((CPSX!W61/'3.Thanh pham'!R$136),0)</f>
        <v>0</v>
      </c>
      <c r="Y41" s="404">
        <f>IFERROR(CPSX!AK61/CP_Kg!$Y$2,0)</f>
        <v>0</v>
      </c>
      <c r="Z41" s="158">
        <f t="shared" si="1"/>
        <v>0</v>
      </c>
    </row>
    <row r="42" spans="2:26" s="11" customFormat="1" ht="12.75" outlineLevel="1">
      <c r="B42" s="392">
        <v>13</v>
      </c>
      <c r="C42" s="392"/>
      <c r="D42" s="393">
        <v>6275001801</v>
      </c>
      <c r="E42" s="394" t="s">
        <v>710</v>
      </c>
      <c r="F42" s="394" t="s">
        <v>711</v>
      </c>
      <c r="G42" s="394" t="s">
        <v>710</v>
      </c>
      <c r="H42" s="393" t="s">
        <v>401</v>
      </c>
      <c r="I42" s="430" t="s">
        <v>712</v>
      </c>
      <c r="J42" s="487"/>
      <c r="K42" s="404">
        <f>IFERROR((CPSX!K62/'3.Thanh pham'!F$136),0)</f>
        <v>245.55555555555554</v>
      </c>
      <c r="L42" s="404">
        <f>IFERROR((CPSX!L62/'3.Thanh pham'!G$136),0)</f>
        <v>245.55555555555554</v>
      </c>
      <c r="M42" s="404">
        <f>IFERROR((CPSX!M62/'3.Thanh pham'!H$136),0)</f>
        <v>245.55555555555554</v>
      </c>
      <c r="N42" s="404">
        <f>IFERROR((CPSX!N62/'3.Thanh pham'!I$136),0)</f>
        <v>245.55555555555554</v>
      </c>
      <c r="O42" s="404">
        <f>IFERROR((CPSX!O62/'3.Thanh pham'!J$136),0)</f>
        <v>245.55555555555554</v>
      </c>
      <c r="P42" s="404">
        <f>IFERROR((CPSX!P62/'3.Thanh pham'!K$136),0)</f>
        <v>245.55555555555554</v>
      </c>
      <c r="Q42" s="404">
        <f>IFERROR((CPSX!Q62/'3.Thanh pham'!L$136),0)</f>
        <v>245.55555555555554</v>
      </c>
      <c r="R42" s="404">
        <f>IFERROR((CPSX!R62/'3.Thanh pham'!M$136),0)</f>
        <v>245.55555555555554</v>
      </c>
      <c r="S42" s="404">
        <f>IFERROR((CPSX!S62/'3.Thanh pham'!N$136),0)</f>
        <v>245.55555555555554</v>
      </c>
      <c r="T42" s="404">
        <f>IFERROR((CPSX!T62/'3.Thanh pham'!O$136),0)</f>
        <v>245.55555555555554</v>
      </c>
      <c r="U42" s="404">
        <f>IFERROR((CPSX!U62/'3.Thanh pham'!P$136),0)</f>
        <v>245.55555555555554</v>
      </c>
      <c r="V42" s="404">
        <f>IFERROR((CPSX!V62/'3.Thanh pham'!Q$136),0)</f>
        <v>245.55555555555554</v>
      </c>
      <c r="W42" s="404">
        <f>IFERROR((CPSX!W62/'3.Thanh pham'!R$136),0)</f>
        <v>245.55555555555554</v>
      </c>
      <c r="Y42" s="404">
        <f>IFERROR(CPSX!AK62/CP_Kg!$Y$2,0)</f>
        <v>0</v>
      </c>
      <c r="Z42" s="158">
        <f t="shared" si="1"/>
        <v>245.55555555555554</v>
      </c>
    </row>
    <row r="43" spans="2:26" s="11" customFormat="1" ht="12.75" outlineLevel="1">
      <c r="B43" s="392">
        <v>14</v>
      </c>
      <c r="C43" s="392"/>
      <c r="D43" s="393">
        <v>6272000100</v>
      </c>
      <c r="E43" s="394" t="s">
        <v>713</v>
      </c>
      <c r="F43" s="394" t="s">
        <v>714</v>
      </c>
      <c r="G43" s="394" t="s">
        <v>332</v>
      </c>
      <c r="H43" s="393" t="s">
        <v>401</v>
      </c>
      <c r="I43" s="430" t="s">
        <v>712</v>
      </c>
      <c r="J43" s="487"/>
      <c r="K43" s="404">
        <f>IFERROR((CPSX!K63/'3.Thanh pham'!F$136),0)</f>
        <v>195.55555555555554</v>
      </c>
      <c r="L43" s="404">
        <f>IFERROR((CPSX!L63/'3.Thanh pham'!G$136),0)</f>
        <v>195.55555555555554</v>
      </c>
      <c r="M43" s="404">
        <f>IFERROR((CPSX!M63/'3.Thanh pham'!H$136),0)</f>
        <v>195.55555555555554</v>
      </c>
      <c r="N43" s="404">
        <f>IFERROR((CPSX!N63/'3.Thanh pham'!I$136),0)</f>
        <v>195.55555555555554</v>
      </c>
      <c r="O43" s="404">
        <f>IFERROR((CPSX!O63/'3.Thanh pham'!J$136),0)</f>
        <v>195.55555555555554</v>
      </c>
      <c r="P43" s="404">
        <f>IFERROR((CPSX!P63/'3.Thanh pham'!K$136),0)</f>
        <v>195.55555555555554</v>
      </c>
      <c r="Q43" s="404">
        <f>IFERROR((CPSX!Q63/'3.Thanh pham'!L$136),0)</f>
        <v>195.55555555555554</v>
      </c>
      <c r="R43" s="404">
        <f>IFERROR((CPSX!R63/'3.Thanh pham'!M$136),0)</f>
        <v>195.55555555555554</v>
      </c>
      <c r="S43" s="404">
        <f>IFERROR((CPSX!S63/'3.Thanh pham'!N$136),0)</f>
        <v>195.55555555555554</v>
      </c>
      <c r="T43" s="404">
        <f>IFERROR((CPSX!T63/'3.Thanh pham'!O$136),0)</f>
        <v>195.55555555555554</v>
      </c>
      <c r="U43" s="404">
        <f>IFERROR((CPSX!U63/'3.Thanh pham'!P$136),0)</f>
        <v>195.55555555555554</v>
      </c>
      <c r="V43" s="404">
        <f>IFERROR((CPSX!V63/'3.Thanh pham'!Q$136),0)</f>
        <v>195.55555555555554</v>
      </c>
      <c r="W43" s="404">
        <f>IFERROR((CPSX!W63/'3.Thanh pham'!R$136),0)</f>
        <v>195.55555555555554</v>
      </c>
      <c r="Y43" s="404">
        <f>IFERROR(CPSX!AK63/CP_Kg!$Y$2,0)</f>
        <v>0</v>
      </c>
      <c r="Z43" s="158">
        <f t="shared" si="1"/>
        <v>195.55555555555554</v>
      </c>
    </row>
    <row r="44" spans="2:26" s="11" customFormat="1" ht="12.75" outlineLevel="1">
      <c r="B44" s="392">
        <v>15</v>
      </c>
      <c r="C44" s="392"/>
      <c r="D44" s="393">
        <v>6272000100</v>
      </c>
      <c r="E44" s="394" t="s">
        <v>713</v>
      </c>
      <c r="F44" s="394" t="s">
        <v>714</v>
      </c>
      <c r="G44" s="394" t="s">
        <v>320</v>
      </c>
      <c r="H44" s="393" t="s">
        <v>414</v>
      </c>
      <c r="I44" s="430" t="s">
        <v>712</v>
      </c>
      <c r="J44" s="487"/>
      <c r="K44" s="404">
        <f>IFERROR((CPSX!K64/'3.Thanh pham'!F$136),0)</f>
        <v>0</v>
      </c>
      <c r="L44" s="404">
        <f>IFERROR((CPSX!L64/'3.Thanh pham'!G$136),0)</f>
        <v>0</v>
      </c>
      <c r="M44" s="404">
        <f>IFERROR((CPSX!M64/'3.Thanh pham'!H$136),0)</f>
        <v>0</v>
      </c>
      <c r="N44" s="404">
        <f>IFERROR((CPSX!N64/'3.Thanh pham'!I$136),0)</f>
        <v>0</v>
      </c>
      <c r="O44" s="404">
        <f>IFERROR((CPSX!O64/'3.Thanh pham'!J$136),0)</f>
        <v>0</v>
      </c>
      <c r="P44" s="404">
        <f>IFERROR((CPSX!P64/'3.Thanh pham'!K$136),0)</f>
        <v>0</v>
      </c>
      <c r="Q44" s="404">
        <f>IFERROR((CPSX!Q64/'3.Thanh pham'!L$136),0)</f>
        <v>0</v>
      </c>
      <c r="R44" s="404">
        <f>IFERROR((CPSX!R64/'3.Thanh pham'!M$136),0)</f>
        <v>0</v>
      </c>
      <c r="S44" s="404">
        <f>IFERROR((CPSX!S64/'3.Thanh pham'!N$136),0)</f>
        <v>0</v>
      </c>
      <c r="T44" s="404">
        <f>IFERROR((CPSX!T64/'3.Thanh pham'!O$136),0)</f>
        <v>0</v>
      </c>
      <c r="U44" s="404">
        <f>IFERROR((CPSX!U64/'3.Thanh pham'!P$136),0)</f>
        <v>0</v>
      </c>
      <c r="V44" s="404">
        <f>IFERROR((CPSX!V64/'3.Thanh pham'!Q$136),0)</f>
        <v>0</v>
      </c>
      <c r="W44" s="404">
        <f>IFERROR((CPSX!W64/'3.Thanh pham'!R$136),0)</f>
        <v>0</v>
      </c>
      <c r="Y44" s="404">
        <f>IFERROR(CPSX!AK64/CP_Kg!$Y$2,0)</f>
        <v>0</v>
      </c>
      <c r="Z44" s="158">
        <f t="shared" si="1"/>
        <v>0</v>
      </c>
    </row>
    <row r="45" spans="2:26" s="11" customFormat="1" ht="12.75" outlineLevel="1">
      <c r="B45" s="392">
        <v>16</v>
      </c>
      <c r="C45" s="392"/>
      <c r="D45" s="393">
        <v>6272000100</v>
      </c>
      <c r="E45" s="394" t="s">
        <v>713</v>
      </c>
      <c r="F45" s="394" t="s">
        <v>714</v>
      </c>
      <c r="G45" s="394" t="s">
        <v>321</v>
      </c>
      <c r="H45" s="393" t="s">
        <v>414</v>
      </c>
      <c r="I45" s="430" t="s">
        <v>712</v>
      </c>
      <c r="J45" s="487"/>
      <c r="K45" s="404">
        <f>IFERROR((CPSX!K65/'3.Thanh pham'!F$136),0)</f>
        <v>107.14285714285714</v>
      </c>
      <c r="L45" s="404">
        <f>IFERROR((CPSX!L65/'3.Thanh pham'!G$136),0)</f>
        <v>107.14285714285714</v>
      </c>
      <c r="M45" s="404">
        <f>IFERROR((CPSX!M65/'3.Thanh pham'!H$136),0)</f>
        <v>107.14285714285714</v>
      </c>
      <c r="N45" s="404">
        <f>IFERROR((CPSX!N65/'3.Thanh pham'!I$136),0)</f>
        <v>107.14285714285715</v>
      </c>
      <c r="O45" s="404">
        <f>IFERROR((CPSX!O65/'3.Thanh pham'!J$136),0)</f>
        <v>107.14285714285715</v>
      </c>
      <c r="P45" s="404">
        <f>IFERROR((CPSX!P65/'3.Thanh pham'!K$136),0)</f>
        <v>107.14285714285715</v>
      </c>
      <c r="Q45" s="404">
        <f>IFERROR((CPSX!Q65/'3.Thanh pham'!L$136),0)</f>
        <v>107.14285714285715</v>
      </c>
      <c r="R45" s="404">
        <f>IFERROR((CPSX!R65/'3.Thanh pham'!M$136),0)</f>
        <v>107.14285714285715</v>
      </c>
      <c r="S45" s="404">
        <f>IFERROR((CPSX!S65/'3.Thanh pham'!N$136),0)</f>
        <v>107.14285714285715</v>
      </c>
      <c r="T45" s="404">
        <f>IFERROR((CPSX!T65/'3.Thanh pham'!O$136),0)</f>
        <v>107.14285714285712</v>
      </c>
      <c r="U45" s="404">
        <f>IFERROR((CPSX!U65/'3.Thanh pham'!P$136),0)</f>
        <v>107.14285714285712</v>
      </c>
      <c r="V45" s="404">
        <f>IFERROR((CPSX!V65/'3.Thanh pham'!Q$136),0)</f>
        <v>107.14285714285712</v>
      </c>
      <c r="W45" s="404">
        <f>IFERROR((CPSX!W65/'3.Thanh pham'!R$136),0)</f>
        <v>107.14285714285712</v>
      </c>
      <c r="Y45" s="404">
        <f>IFERROR(CPSX!AK65/CP_Kg!$Y$2,0)</f>
        <v>0</v>
      </c>
      <c r="Z45" s="158">
        <f t="shared" si="1"/>
        <v>107.14285714285712</v>
      </c>
    </row>
    <row r="46" spans="2:26" s="11" customFormat="1" ht="12.75" outlineLevel="1">
      <c r="B46" s="392">
        <v>17</v>
      </c>
      <c r="C46" s="392"/>
      <c r="D46" s="393">
        <v>6272000100</v>
      </c>
      <c r="E46" s="394" t="s">
        <v>713</v>
      </c>
      <c r="F46" s="394" t="s">
        <v>714</v>
      </c>
      <c r="G46" s="394" t="s">
        <v>322</v>
      </c>
      <c r="H46" s="393" t="s">
        <v>414</v>
      </c>
      <c r="I46" s="430" t="s">
        <v>712</v>
      </c>
      <c r="J46" s="487"/>
      <c r="K46" s="404">
        <f>IFERROR((CPSX!K66/'3.Thanh pham'!F$136),0)</f>
        <v>0</v>
      </c>
      <c r="L46" s="404">
        <f>IFERROR((CPSX!L66/'3.Thanh pham'!G$136),0)</f>
        <v>0</v>
      </c>
      <c r="M46" s="404">
        <f>IFERROR((CPSX!M66/'3.Thanh pham'!H$136),0)</f>
        <v>0</v>
      </c>
      <c r="N46" s="404">
        <f>IFERROR((CPSX!N66/'3.Thanh pham'!I$136),0)</f>
        <v>0</v>
      </c>
      <c r="O46" s="404">
        <f>IFERROR((CPSX!O66/'3.Thanh pham'!J$136),0)</f>
        <v>0</v>
      </c>
      <c r="P46" s="404">
        <f>IFERROR((CPSX!P66/'3.Thanh pham'!K$136),0)</f>
        <v>0</v>
      </c>
      <c r="Q46" s="404">
        <f>IFERROR((CPSX!Q66/'3.Thanh pham'!L$136),0)</f>
        <v>0</v>
      </c>
      <c r="R46" s="404">
        <f>IFERROR((CPSX!R66/'3.Thanh pham'!M$136),0)</f>
        <v>0</v>
      </c>
      <c r="S46" s="404">
        <f>IFERROR((CPSX!S66/'3.Thanh pham'!N$136),0)</f>
        <v>0</v>
      </c>
      <c r="T46" s="404">
        <f>IFERROR((CPSX!T66/'3.Thanh pham'!O$136),0)</f>
        <v>0</v>
      </c>
      <c r="U46" s="404">
        <f>IFERROR((CPSX!U66/'3.Thanh pham'!P$136),0)</f>
        <v>0</v>
      </c>
      <c r="V46" s="404">
        <f>IFERROR((CPSX!V66/'3.Thanh pham'!Q$136),0)</f>
        <v>0</v>
      </c>
      <c r="W46" s="404">
        <f>IFERROR((CPSX!W66/'3.Thanh pham'!R$136),0)</f>
        <v>0</v>
      </c>
      <c r="Y46" s="404">
        <f>IFERROR(CPSX!AK66/CP_Kg!$Y$2,0)</f>
        <v>0</v>
      </c>
      <c r="Z46" s="158">
        <f t="shared" si="1"/>
        <v>0</v>
      </c>
    </row>
    <row r="47" spans="2:26" s="11" customFormat="1" ht="12.75" outlineLevel="1">
      <c r="B47" s="392">
        <v>18</v>
      </c>
      <c r="C47" s="392"/>
      <c r="D47" s="393">
        <v>6272000100</v>
      </c>
      <c r="E47" s="394" t="s">
        <v>713</v>
      </c>
      <c r="F47" s="394" t="s">
        <v>714</v>
      </c>
      <c r="G47" s="394" t="s">
        <v>716</v>
      </c>
      <c r="H47" s="393" t="s">
        <v>414</v>
      </c>
      <c r="I47" s="430" t="s">
        <v>712</v>
      </c>
      <c r="J47" s="487"/>
      <c r="K47" s="404">
        <f>IFERROR((CPSX!K67/'3.Thanh pham'!F$136),0)</f>
        <v>164.19809523809525</v>
      </c>
      <c r="L47" s="404">
        <f>IFERROR((CPSX!L67/'3.Thanh pham'!G$136),0)</f>
        <v>164.19809523809525</v>
      </c>
      <c r="M47" s="404">
        <f>IFERROR((CPSX!M67/'3.Thanh pham'!H$136),0)</f>
        <v>164.19809523809525</v>
      </c>
      <c r="N47" s="404">
        <f>IFERROR((CPSX!N67/'3.Thanh pham'!I$136),0)</f>
        <v>164.19809523809525</v>
      </c>
      <c r="O47" s="404">
        <f>IFERROR((CPSX!O67/'3.Thanh pham'!J$136),0)</f>
        <v>164.19809523809525</v>
      </c>
      <c r="P47" s="404">
        <f>IFERROR((CPSX!P67/'3.Thanh pham'!K$136),0)</f>
        <v>164.19809523809525</v>
      </c>
      <c r="Q47" s="404">
        <f>IFERROR((CPSX!Q67/'3.Thanh pham'!L$136),0)</f>
        <v>164.19809523809525</v>
      </c>
      <c r="R47" s="404">
        <f>IFERROR((CPSX!R67/'3.Thanh pham'!M$136),0)</f>
        <v>164.19809523809525</v>
      </c>
      <c r="S47" s="404">
        <f>IFERROR((CPSX!S67/'3.Thanh pham'!N$136),0)</f>
        <v>164.19809523809525</v>
      </c>
      <c r="T47" s="404">
        <f>IFERROR((CPSX!T67/'3.Thanh pham'!O$136),0)</f>
        <v>164.19809523809525</v>
      </c>
      <c r="U47" s="404">
        <f>IFERROR((CPSX!U67/'3.Thanh pham'!P$136),0)</f>
        <v>164.19809523809525</v>
      </c>
      <c r="V47" s="404">
        <f>IFERROR((CPSX!V67/'3.Thanh pham'!Q$136),0)</f>
        <v>164.19809523809525</v>
      </c>
      <c r="W47" s="404">
        <f>IFERROR((CPSX!W67/'3.Thanh pham'!R$136),0)</f>
        <v>164.19809523809528</v>
      </c>
      <c r="Y47" s="404">
        <f>IFERROR(CPSX!AK67/CP_Kg!$Y$2,0)</f>
        <v>0</v>
      </c>
      <c r="Z47" s="158">
        <f t="shared" si="1"/>
        <v>164.19809523809528</v>
      </c>
    </row>
    <row r="48" spans="2:26" s="11" customFormat="1" ht="12.75" outlineLevel="1">
      <c r="B48" s="392">
        <v>19</v>
      </c>
      <c r="C48" s="392"/>
      <c r="D48" s="393">
        <v>6272002101</v>
      </c>
      <c r="E48" s="394" t="s">
        <v>717</v>
      </c>
      <c r="F48" s="394" t="s">
        <v>714</v>
      </c>
      <c r="G48" s="394" t="s">
        <v>717</v>
      </c>
      <c r="H48" s="393"/>
      <c r="I48" s="430"/>
      <c r="J48" s="487"/>
      <c r="K48" s="404">
        <f>IFERROR((CPSX!K68/'3.Thanh pham'!F$136),0)</f>
        <v>0</v>
      </c>
      <c r="L48" s="404">
        <f>IFERROR((CPSX!L68/'3.Thanh pham'!G$136),0)</f>
        <v>0</v>
      </c>
      <c r="M48" s="404">
        <f>IFERROR((CPSX!M68/'3.Thanh pham'!H$136),0)</f>
        <v>0</v>
      </c>
      <c r="N48" s="404">
        <f>IFERROR((CPSX!N68/'3.Thanh pham'!I$136),0)</f>
        <v>0</v>
      </c>
      <c r="O48" s="404">
        <f>IFERROR((CPSX!O68/'3.Thanh pham'!J$136),0)</f>
        <v>0</v>
      </c>
      <c r="P48" s="404">
        <f>IFERROR((CPSX!P68/'3.Thanh pham'!K$136),0)</f>
        <v>0</v>
      </c>
      <c r="Q48" s="404">
        <f>IFERROR((CPSX!Q68/'3.Thanh pham'!L$136),0)</f>
        <v>0</v>
      </c>
      <c r="R48" s="404">
        <f>IFERROR((CPSX!R68/'3.Thanh pham'!M$136),0)</f>
        <v>0</v>
      </c>
      <c r="S48" s="404">
        <f>IFERROR((CPSX!S68/'3.Thanh pham'!N$136),0)</f>
        <v>0</v>
      </c>
      <c r="T48" s="404">
        <f>IFERROR((CPSX!T68/'3.Thanh pham'!O$136),0)</f>
        <v>0</v>
      </c>
      <c r="U48" s="404">
        <f>IFERROR((CPSX!U68/'3.Thanh pham'!P$136),0)</f>
        <v>0</v>
      </c>
      <c r="V48" s="404">
        <f>IFERROR((CPSX!V68/'3.Thanh pham'!Q$136),0)</f>
        <v>0</v>
      </c>
      <c r="W48" s="404">
        <f>IFERROR((CPSX!W68/'3.Thanh pham'!R$136),0)</f>
        <v>0</v>
      </c>
      <c r="Y48" s="404">
        <f>IFERROR(CPSX!AK68/CP_Kg!$Y$2,0)</f>
        <v>0</v>
      </c>
      <c r="Z48" s="158">
        <f t="shared" si="1"/>
        <v>0</v>
      </c>
    </row>
    <row r="49" spans="2:26" s="11" customFormat="1" ht="12.75" outlineLevel="1">
      <c r="B49" s="397"/>
      <c r="C49" s="397"/>
      <c r="D49" s="398">
        <v>6272003502</v>
      </c>
      <c r="E49" s="399" t="s">
        <v>718</v>
      </c>
      <c r="F49" s="399" t="s">
        <v>719</v>
      </c>
      <c r="G49" s="399" t="s">
        <v>720</v>
      </c>
      <c r="H49" s="398" t="s">
        <v>454</v>
      </c>
      <c r="I49" s="431" t="s">
        <v>712</v>
      </c>
      <c r="J49" s="487"/>
      <c r="K49" s="404">
        <f>IFERROR((CPSX!K69/'3.Thanh pham'!F$136),0)</f>
        <v>24.545454545454547</v>
      </c>
      <c r="L49" s="404">
        <f>IFERROR((CPSX!L69/'3.Thanh pham'!G$136),0)</f>
        <v>24.545454545454547</v>
      </c>
      <c r="M49" s="404">
        <f>IFERROR((CPSX!M69/'3.Thanh pham'!H$136),0)</f>
        <v>24.545454545454547</v>
      </c>
      <c r="N49" s="404">
        <f>IFERROR((CPSX!N69/'3.Thanh pham'!I$136),0)</f>
        <v>24.545454545454547</v>
      </c>
      <c r="O49" s="404">
        <f>IFERROR((CPSX!O69/'3.Thanh pham'!J$136),0)</f>
        <v>24.545454545454547</v>
      </c>
      <c r="P49" s="404">
        <f>IFERROR((CPSX!P69/'3.Thanh pham'!K$136),0)</f>
        <v>24.545454545454547</v>
      </c>
      <c r="Q49" s="404">
        <f>IFERROR((CPSX!Q69/'3.Thanh pham'!L$136),0)</f>
        <v>24.545454545454547</v>
      </c>
      <c r="R49" s="404">
        <f>IFERROR((CPSX!R69/'3.Thanh pham'!M$136),0)</f>
        <v>24.545454545454547</v>
      </c>
      <c r="S49" s="404">
        <f>IFERROR((CPSX!S69/'3.Thanh pham'!N$136),0)</f>
        <v>24.545454545454547</v>
      </c>
      <c r="T49" s="404">
        <f>IFERROR((CPSX!T69/'3.Thanh pham'!O$136),0)</f>
        <v>24.545454545454543</v>
      </c>
      <c r="U49" s="404">
        <f>IFERROR((CPSX!U69/'3.Thanh pham'!P$136),0)</f>
        <v>24.545454545454543</v>
      </c>
      <c r="V49" s="404">
        <f>IFERROR((CPSX!V69/'3.Thanh pham'!Q$136),0)</f>
        <v>24.545454545454543</v>
      </c>
      <c r="W49" s="404">
        <f>IFERROR((CPSX!W69/'3.Thanh pham'!R$136),0)</f>
        <v>24.545454545454554</v>
      </c>
      <c r="Y49" s="404">
        <f>IFERROR(CPSX!AK69/CP_Kg!$Y$2,0)</f>
        <v>0</v>
      </c>
      <c r="Z49" s="158">
        <f t="shared" si="1"/>
        <v>24.545454545454554</v>
      </c>
    </row>
    <row r="50" spans="2:26" s="11" customFormat="1" ht="12.75" outlineLevel="1">
      <c r="B50" s="397"/>
      <c r="C50" s="397"/>
      <c r="D50" s="398"/>
      <c r="E50" s="399"/>
      <c r="F50" s="399"/>
      <c r="G50" s="399"/>
      <c r="H50" s="398"/>
      <c r="I50" s="431"/>
      <c r="J50" s="487"/>
      <c r="K50" s="404">
        <f>IFERROR((CPSX!#REF!/'3.Thanh pham'!F$136),0)</f>
        <v>0</v>
      </c>
      <c r="L50" s="404">
        <f>IFERROR((CPSX!#REF!/'3.Thanh pham'!G$136),0)</f>
        <v>0</v>
      </c>
      <c r="M50" s="404">
        <f>IFERROR((CPSX!#REF!/'3.Thanh pham'!H$136),0)</f>
        <v>0</v>
      </c>
      <c r="N50" s="404">
        <f>IFERROR((CPSX!#REF!/'3.Thanh pham'!I$136),0)</f>
        <v>0</v>
      </c>
      <c r="O50" s="404">
        <f>IFERROR((CPSX!#REF!/'3.Thanh pham'!J$136),0)</f>
        <v>0</v>
      </c>
      <c r="P50" s="404">
        <f>IFERROR((CPSX!#REF!/'3.Thanh pham'!K$136),0)</f>
        <v>0</v>
      </c>
      <c r="Q50" s="404">
        <f>IFERROR((CPSX!#REF!/'3.Thanh pham'!L$136),0)</f>
        <v>0</v>
      </c>
      <c r="R50" s="404">
        <f>IFERROR((CPSX!#REF!/'3.Thanh pham'!M$136),0)</f>
        <v>0</v>
      </c>
      <c r="S50" s="404">
        <f>IFERROR((CPSX!#REF!/'3.Thanh pham'!N$136),0)</f>
        <v>0</v>
      </c>
      <c r="T50" s="404">
        <f>IFERROR((CPSX!#REF!/'3.Thanh pham'!O$136),0)</f>
        <v>0</v>
      </c>
      <c r="U50" s="404">
        <f>IFERROR((CPSX!#REF!/'3.Thanh pham'!P$136),0)</f>
        <v>0</v>
      </c>
      <c r="V50" s="404">
        <f>IFERROR((CPSX!#REF!/'3.Thanh pham'!Q$136),0)</f>
        <v>0</v>
      </c>
      <c r="W50" s="404">
        <f>IFERROR((CPSX!#REF!/'3.Thanh pham'!R$136),0)</f>
        <v>0</v>
      </c>
      <c r="Y50" s="404">
        <f>IFERROR(CPSX!AK69/CP_Kg!$Y$2,0)</f>
        <v>0</v>
      </c>
      <c r="Z50" s="158">
        <f t="shared" si="1"/>
        <v>0</v>
      </c>
    </row>
    <row r="51" spans="2:26" s="11" customFormat="1" ht="12.75">
      <c r="B51" s="67" t="s">
        <v>2206</v>
      </c>
      <c r="C51" s="67"/>
      <c r="D51" s="92"/>
      <c r="E51" s="67"/>
      <c r="F51" s="67"/>
      <c r="G51" s="67"/>
      <c r="H51" s="17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Z51" s="158" t="s">
        <v>2198</v>
      </c>
    </row>
    <row r="52" spans="2:26" s="12" customFormat="1" ht="21" customHeight="1" outlineLevel="1">
      <c r="B52" s="193" t="s">
        <v>108</v>
      </c>
      <c r="C52" s="479"/>
      <c r="D52" s="484"/>
      <c r="E52" s="480" t="s">
        <v>176</v>
      </c>
      <c r="F52" s="485"/>
      <c r="G52" s="485"/>
      <c r="H52" s="485"/>
      <c r="I52" s="485"/>
      <c r="J52" s="488"/>
      <c r="K52" s="488">
        <f>SUM(K53:K73)</f>
        <v>0</v>
      </c>
      <c r="L52" s="488">
        <f t="shared" ref="L52:W52" si="3">SUM(L53:L73)</f>
        <v>0</v>
      </c>
      <c r="M52" s="488">
        <f t="shared" si="3"/>
        <v>0</v>
      </c>
      <c r="N52" s="488">
        <f t="shared" si="3"/>
        <v>0</v>
      </c>
      <c r="O52" s="488">
        <f t="shared" si="3"/>
        <v>0</v>
      </c>
      <c r="P52" s="488">
        <f t="shared" si="3"/>
        <v>0</v>
      </c>
      <c r="Q52" s="488">
        <f t="shared" si="3"/>
        <v>0</v>
      </c>
      <c r="R52" s="488">
        <f t="shared" si="3"/>
        <v>0</v>
      </c>
      <c r="S52" s="488">
        <f t="shared" si="3"/>
        <v>0</v>
      </c>
      <c r="T52" s="488">
        <f t="shared" si="3"/>
        <v>817.39440351361964</v>
      </c>
      <c r="U52" s="488">
        <f t="shared" si="3"/>
        <v>817.39440351361964</v>
      </c>
      <c r="V52" s="488">
        <f t="shared" si="3"/>
        <v>817.39440351361964</v>
      </c>
      <c r="W52" s="488">
        <f t="shared" si="3"/>
        <v>817.39440351361952</v>
      </c>
      <c r="Y52" s="488">
        <f>SUM(Y53:Y73)</f>
        <v>0</v>
      </c>
      <c r="Z52" s="158">
        <f t="shared" ref="Z52:Z73" si="4">W52+Y52</f>
        <v>817.39440351361952</v>
      </c>
    </row>
    <row r="53" spans="2:26" s="11" customFormat="1" ht="12.75" outlineLevel="1">
      <c r="B53" s="387">
        <v>1</v>
      </c>
      <c r="C53" s="387"/>
      <c r="D53" s="388">
        <v>6220002601</v>
      </c>
      <c r="E53" s="389" t="s">
        <v>504</v>
      </c>
      <c r="F53" s="389" t="s">
        <v>489</v>
      </c>
      <c r="G53" s="389" t="s">
        <v>504</v>
      </c>
      <c r="H53" s="388" t="s">
        <v>359</v>
      </c>
      <c r="I53" s="429" t="s">
        <v>704</v>
      </c>
      <c r="J53" s="404"/>
      <c r="K53" s="404">
        <f>IFERROR((CPSX!K106/'3.Thanh pham'!F$155),0)</f>
        <v>0</v>
      </c>
      <c r="L53" s="404">
        <f>IFERROR((CPSX!L106/'3.Thanh pham'!G$155),0)</f>
        <v>0</v>
      </c>
      <c r="M53" s="404">
        <f>IFERROR((CPSX!M106/'3.Thanh pham'!H$155),0)</f>
        <v>0</v>
      </c>
      <c r="N53" s="404">
        <f>IFERROR((CPSX!N106/'3.Thanh pham'!I$155),0)</f>
        <v>0</v>
      </c>
      <c r="O53" s="404">
        <f>IFERROR((CPSX!O106/'3.Thanh pham'!J$155),0)</f>
        <v>0</v>
      </c>
      <c r="P53" s="404">
        <f>IFERROR((CPSX!P106/'3.Thanh pham'!K$155),0)</f>
        <v>0</v>
      </c>
      <c r="Q53" s="404">
        <f>IFERROR((CPSX!Q106/'3.Thanh pham'!L$155),0)</f>
        <v>0</v>
      </c>
      <c r="R53" s="404">
        <f>IFERROR((CPSX!R106/'3.Thanh pham'!M$155),0)</f>
        <v>0</v>
      </c>
      <c r="S53" s="404">
        <f>IFERROR((CPSX!S106/'3.Thanh pham'!N$155),0)</f>
        <v>0</v>
      </c>
      <c r="T53" s="404">
        <f>IFERROR((CPSX!T106/'3.Thanh pham'!O$155),0)</f>
        <v>107.06382978723404</v>
      </c>
      <c r="U53" s="404">
        <f>IFERROR((CPSX!U106/'3.Thanh pham'!P$155),0)</f>
        <v>107.06382978723404</v>
      </c>
      <c r="V53" s="404">
        <f>IFERROR((CPSX!V106/'3.Thanh pham'!Q$155),0)</f>
        <v>107.06382978723404</v>
      </c>
      <c r="W53" s="404">
        <f>IFERROR((CPSX!W106/'3.Thanh pham'!R$155),0)</f>
        <v>107.06382978723404</v>
      </c>
      <c r="Y53" s="404">
        <f>IFERROR(CPSX!AK73/CP_Kg!$Y$2,0)</f>
        <v>0</v>
      </c>
      <c r="Z53" s="158">
        <f t="shared" si="4"/>
        <v>107.06382978723404</v>
      </c>
    </row>
    <row r="54" spans="2:26" s="11" customFormat="1" ht="12.75" outlineLevel="1">
      <c r="B54" s="392">
        <v>2</v>
      </c>
      <c r="C54" s="392"/>
      <c r="D54" s="393">
        <v>6220002602</v>
      </c>
      <c r="E54" s="394" t="s">
        <v>505</v>
      </c>
      <c r="F54" s="394" t="s">
        <v>489</v>
      </c>
      <c r="G54" s="394" t="s">
        <v>505</v>
      </c>
      <c r="H54" s="393" t="s">
        <v>359</v>
      </c>
      <c r="I54" s="430" t="s">
        <v>704</v>
      </c>
      <c r="J54" s="487"/>
      <c r="K54" s="404">
        <f>IFERROR((CPSX!K107/'3.Thanh pham'!F$155),0)</f>
        <v>0</v>
      </c>
      <c r="L54" s="404">
        <f>IFERROR((CPSX!L107/'3.Thanh pham'!G$155),0)</f>
        <v>0</v>
      </c>
      <c r="M54" s="404">
        <f>IFERROR((CPSX!M107/'3.Thanh pham'!H$155),0)</f>
        <v>0</v>
      </c>
      <c r="N54" s="404">
        <f>IFERROR((CPSX!N107/'3.Thanh pham'!I$155),0)</f>
        <v>0</v>
      </c>
      <c r="O54" s="404">
        <f>IFERROR((CPSX!O107/'3.Thanh pham'!J$155),0)</f>
        <v>0</v>
      </c>
      <c r="P54" s="404">
        <f>IFERROR((CPSX!P107/'3.Thanh pham'!K$155),0)</f>
        <v>0</v>
      </c>
      <c r="Q54" s="404">
        <f>IFERROR((CPSX!Q107/'3.Thanh pham'!L$155),0)</f>
        <v>0</v>
      </c>
      <c r="R54" s="404">
        <f>IFERROR((CPSX!R107/'3.Thanh pham'!M$155),0)</f>
        <v>0</v>
      </c>
      <c r="S54" s="404">
        <f>IFERROR((CPSX!S107/'3.Thanh pham'!N$155),0)</f>
        <v>0</v>
      </c>
      <c r="T54" s="404">
        <f>IFERROR((CPSX!T107/'3.Thanh pham'!O$155),0)</f>
        <v>0</v>
      </c>
      <c r="U54" s="404">
        <f>IFERROR((CPSX!U107/'3.Thanh pham'!P$155),0)</f>
        <v>0</v>
      </c>
      <c r="V54" s="404">
        <f>IFERROR((CPSX!V107/'3.Thanh pham'!Q$155),0)</f>
        <v>0</v>
      </c>
      <c r="W54" s="404">
        <f>IFERROR((CPSX!W107/'3.Thanh pham'!R$155),0)</f>
        <v>0</v>
      </c>
      <c r="Y54" s="404">
        <f>IFERROR(CPSX!AK74/CP_Kg!$Y$2,0)</f>
        <v>0</v>
      </c>
      <c r="Z54" s="158">
        <f t="shared" si="4"/>
        <v>0</v>
      </c>
    </row>
    <row r="55" spans="2:26" s="11" customFormat="1" ht="12.75" outlineLevel="1">
      <c r="B55" s="392">
        <v>3</v>
      </c>
      <c r="C55" s="392"/>
      <c r="D55" s="393">
        <v>6220002802</v>
      </c>
      <c r="E55" s="394" t="s">
        <v>506</v>
      </c>
      <c r="F55" s="394" t="s">
        <v>493</v>
      </c>
      <c r="G55" s="394" t="s">
        <v>506</v>
      </c>
      <c r="H55" s="393" t="s">
        <v>359</v>
      </c>
      <c r="I55" s="430" t="s">
        <v>704</v>
      </c>
      <c r="J55" s="487"/>
      <c r="K55" s="404">
        <f>IFERROR((CPSX!K108/'3.Thanh pham'!F$155),0)</f>
        <v>0</v>
      </c>
      <c r="L55" s="404">
        <f>IFERROR((CPSX!L108/'3.Thanh pham'!G$155),0)</f>
        <v>0</v>
      </c>
      <c r="M55" s="404">
        <f>IFERROR((CPSX!M108/'3.Thanh pham'!H$155),0)</f>
        <v>0</v>
      </c>
      <c r="N55" s="404">
        <f>IFERROR((CPSX!N108/'3.Thanh pham'!I$155),0)</f>
        <v>0</v>
      </c>
      <c r="O55" s="404">
        <f>IFERROR((CPSX!O108/'3.Thanh pham'!J$155),0)</f>
        <v>0</v>
      </c>
      <c r="P55" s="404">
        <f>IFERROR((CPSX!P108/'3.Thanh pham'!K$155),0)</f>
        <v>0</v>
      </c>
      <c r="Q55" s="404">
        <f>IFERROR((CPSX!Q108/'3.Thanh pham'!L$155),0)</f>
        <v>0</v>
      </c>
      <c r="R55" s="404">
        <f>IFERROR((CPSX!R108/'3.Thanh pham'!M$155),0)</f>
        <v>0</v>
      </c>
      <c r="S55" s="404">
        <f>IFERROR((CPSX!S108/'3.Thanh pham'!N$155),0)</f>
        <v>0</v>
      </c>
      <c r="T55" s="404">
        <f>IFERROR((CPSX!T108/'3.Thanh pham'!O$155),0)</f>
        <v>0</v>
      </c>
      <c r="U55" s="404">
        <f>IFERROR((CPSX!U108/'3.Thanh pham'!P$155),0)</f>
        <v>0</v>
      </c>
      <c r="V55" s="404">
        <f>IFERROR((CPSX!V108/'3.Thanh pham'!Q$155),0)</f>
        <v>0</v>
      </c>
      <c r="W55" s="404">
        <f>IFERROR((CPSX!W108/'3.Thanh pham'!R$155),0)</f>
        <v>0</v>
      </c>
      <c r="Y55" s="404">
        <f>IFERROR(CPSX!AK75/CP_Kg!$Y$2,0)</f>
        <v>0</v>
      </c>
      <c r="Z55" s="158">
        <f t="shared" si="4"/>
        <v>0</v>
      </c>
    </row>
    <row r="56" spans="2:26" s="11" customFormat="1" ht="12.75" outlineLevel="1">
      <c r="B56" s="392">
        <v>4</v>
      </c>
      <c r="C56" s="392"/>
      <c r="D56" s="393">
        <v>6220002806</v>
      </c>
      <c r="E56" s="394" t="s">
        <v>507</v>
      </c>
      <c r="F56" s="394" t="s">
        <v>489</v>
      </c>
      <c r="G56" s="394" t="s">
        <v>507</v>
      </c>
      <c r="H56" s="393" t="s">
        <v>359</v>
      </c>
      <c r="I56" s="430" t="s">
        <v>704</v>
      </c>
      <c r="J56" s="487"/>
      <c r="K56" s="404">
        <f>IFERROR((CPSX!K109/'3.Thanh pham'!F$155),0)</f>
        <v>0</v>
      </c>
      <c r="L56" s="404">
        <f>IFERROR((CPSX!L109/'3.Thanh pham'!G$155),0)</f>
        <v>0</v>
      </c>
      <c r="M56" s="404">
        <f>IFERROR((CPSX!M109/'3.Thanh pham'!H$155),0)</f>
        <v>0</v>
      </c>
      <c r="N56" s="404">
        <f>IFERROR((CPSX!N109/'3.Thanh pham'!I$155),0)</f>
        <v>0</v>
      </c>
      <c r="O56" s="404">
        <f>IFERROR((CPSX!O109/'3.Thanh pham'!J$155),0)</f>
        <v>0</v>
      </c>
      <c r="P56" s="404">
        <f>IFERROR((CPSX!P109/'3.Thanh pham'!K$155),0)</f>
        <v>0</v>
      </c>
      <c r="Q56" s="404">
        <f>IFERROR((CPSX!Q109/'3.Thanh pham'!L$155),0)</f>
        <v>0</v>
      </c>
      <c r="R56" s="404">
        <f>IFERROR((CPSX!R109/'3.Thanh pham'!M$155),0)</f>
        <v>0</v>
      </c>
      <c r="S56" s="404">
        <f>IFERROR((CPSX!S109/'3.Thanh pham'!N$155),0)</f>
        <v>0</v>
      </c>
      <c r="T56" s="404">
        <f>IFERROR((CPSX!T109/'3.Thanh pham'!O$155),0)</f>
        <v>0</v>
      </c>
      <c r="U56" s="404">
        <f>IFERROR((CPSX!U109/'3.Thanh pham'!P$155),0)</f>
        <v>0</v>
      </c>
      <c r="V56" s="404">
        <f>IFERROR((CPSX!V109/'3.Thanh pham'!Q$155),0)</f>
        <v>0</v>
      </c>
      <c r="W56" s="404">
        <f>IFERROR((CPSX!W109/'3.Thanh pham'!R$155),0)</f>
        <v>0</v>
      </c>
      <c r="Y56" s="404">
        <f>IFERROR(CPSX!AK76/CP_Kg!$Y$2,0)</f>
        <v>0</v>
      </c>
      <c r="Z56" s="158">
        <f t="shared" si="4"/>
        <v>0</v>
      </c>
    </row>
    <row r="57" spans="2:26" s="11" customFormat="1" ht="12.75" outlineLevel="1">
      <c r="B57" s="392">
        <v>5</v>
      </c>
      <c r="C57" s="392"/>
      <c r="D57" s="393">
        <v>6220007202</v>
      </c>
      <c r="E57" s="394" t="s">
        <v>495</v>
      </c>
      <c r="F57" s="394" t="s">
        <v>493</v>
      </c>
      <c r="G57" s="394" t="s">
        <v>495</v>
      </c>
      <c r="H57" s="393" t="s">
        <v>359</v>
      </c>
      <c r="I57" s="430" t="s">
        <v>704</v>
      </c>
      <c r="J57" s="487"/>
      <c r="K57" s="404">
        <f>IFERROR((CPSX!K110/'3.Thanh pham'!F$155),0)</f>
        <v>0</v>
      </c>
      <c r="L57" s="404">
        <f>IFERROR((CPSX!L110/'3.Thanh pham'!G$155),0)</f>
        <v>0</v>
      </c>
      <c r="M57" s="404">
        <f>IFERROR((CPSX!M110/'3.Thanh pham'!H$155),0)</f>
        <v>0</v>
      </c>
      <c r="N57" s="404">
        <f>IFERROR((CPSX!N110/'3.Thanh pham'!I$155),0)</f>
        <v>0</v>
      </c>
      <c r="O57" s="404">
        <f>IFERROR((CPSX!O110/'3.Thanh pham'!J$155),0)</f>
        <v>0</v>
      </c>
      <c r="P57" s="404">
        <f>IFERROR((CPSX!P110/'3.Thanh pham'!K$155),0)</f>
        <v>0</v>
      </c>
      <c r="Q57" s="404">
        <f>IFERROR((CPSX!Q110/'3.Thanh pham'!L$155),0)</f>
        <v>0</v>
      </c>
      <c r="R57" s="404">
        <f>IFERROR((CPSX!R110/'3.Thanh pham'!M$155),0)</f>
        <v>0</v>
      </c>
      <c r="S57" s="404">
        <f>IFERROR((CPSX!S110/'3.Thanh pham'!N$155),0)</f>
        <v>0</v>
      </c>
      <c r="T57" s="404">
        <f>IFERROR((CPSX!T110/'3.Thanh pham'!O$155),0)</f>
        <v>0</v>
      </c>
      <c r="U57" s="404">
        <f>IFERROR((CPSX!U110/'3.Thanh pham'!P$155),0)</f>
        <v>0</v>
      </c>
      <c r="V57" s="404">
        <f>IFERROR((CPSX!V110/'3.Thanh pham'!Q$155),0)</f>
        <v>0</v>
      </c>
      <c r="W57" s="404">
        <f>IFERROR((CPSX!W110/'3.Thanh pham'!R$155),0)</f>
        <v>0</v>
      </c>
      <c r="Y57" s="404">
        <f>IFERROR(CPSX!AK77/CP_Kg!$Y$2,0)</f>
        <v>0</v>
      </c>
      <c r="Z57" s="158">
        <f t="shared" si="4"/>
        <v>0</v>
      </c>
    </row>
    <row r="58" spans="2:26" s="11" customFormat="1" ht="12.75" outlineLevel="1">
      <c r="B58" s="392">
        <v>6</v>
      </c>
      <c r="C58" s="392"/>
      <c r="D58" s="393">
        <v>6220003201</v>
      </c>
      <c r="E58" s="394" t="s">
        <v>508</v>
      </c>
      <c r="F58" s="394" t="s">
        <v>493</v>
      </c>
      <c r="G58" s="394" t="s">
        <v>508</v>
      </c>
      <c r="H58" s="393" t="s">
        <v>359</v>
      </c>
      <c r="I58" s="430" t="s">
        <v>704</v>
      </c>
      <c r="J58" s="487"/>
      <c r="K58" s="404">
        <f>IFERROR((CPSX!K111/'3.Thanh pham'!F$155),0)</f>
        <v>0</v>
      </c>
      <c r="L58" s="404">
        <f>IFERROR((CPSX!L111/'3.Thanh pham'!G$155),0)</f>
        <v>0</v>
      </c>
      <c r="M58" s="404">
        <f>IFERROR((CPSX!M111/'3.Thanh pham'!H$155),0)</f>
        <v>0</v>
      </c>
      <c r="N58" s="404">
        <f>IFERROR((CPSX!N111/'3.Thanh pham'!I$155),0)</f>
        <v>0</v>
      </c>
      <c r="O58" s="404">
        <f>IFERROR((CPSX!O111/'3.Thanh pham'!J$155),0)</f>
        <v>0</v>
      </c>
      <c r="P58" s="404">
        <f>IFERROR((CPSX!P111/'3.Thanh pham'!K$155),0)</f>
        <v>0</v>
      </c>
      <c r="Q58" s="404">
        <f>IFERROR((CPSX!Q111/'3.Thanh pham'!L$155),0)</f>
        <v>0</v>
      </c>
      <c r="R58" s="404">
        <f>IFERROR((CPSX!R111/'3.Thanh pham'!M$155),0)</f>
        <v>0</v>
      </c>
      <c r="S58" s="404">
        <f>IFERROR((CPSX!S111/'3.Thanh pham'!N$155),0)</f>
        <v>0</v>
      </c>
      <c r="T58" s="404">
        <f>IFERROR((CPSX!T111/'3.Thanh pham'!O$155),0)</f>
        <v>6.6489361702127656</v>
      </c>
      <c r="U58" s="404">
        <f>IFERROR((CPSX!U111/'3.Thanh pham'!P$155),0)</f>
        <v>6.6489361702127656</v>
      </c>
      <c r="V58" s="404">
        <f>IFERROR((CPSX!V111/'3.Thanh pham'!Q$155),0)</f>
        <v>6.6489361702127656</v>
      </c>
      <c r="W58" s="404">
        <f>IFERROR((CPSX!W111/'3.Thanh pham'!R$155),0)</f>
        <v>6.6489361702127656</v>
      </c>
      <c r="Y58" s="404">
        <f>IFERROR(CPSX!AK78/CP_Kg!$Y$2,0)</f>
        <v>0</v>
      </c>
      <c r="Z58" s="158">
        <f t="shared" si="4"/>
        <v>6.6489361702127656</v>
      </c>
    </row>
    <row r="59" spans="2:26" s="11" customFormat="1" ht="12.75" outlineLevel="1">
      <c r="B59" s="392">
        <v>7</v>
      </c>
      <c r="C59" s="392"/>
      <c r="D59" s="393">
        <v>6220002603</v>
      </c>
      <c r="E59" s="394" t="s">
        <v>509</v>
      </c>
      <c r="F59" s="394" t="s">
        <v>489</v>
      </c>
      <c r="G59" s="394" t="s">
        <v>509</v>
      </c>
      <c r="H59" s="393" t="s">
        <v>359</v>
      </c>
      <c r="I59" s="430" t="s">
        <v>704</v>
      </c>
      <c r="J59" s="487"/>
      <c r="K59" s="404">
        <f>IFERROR((CPSX!K112/'3.Thanh pham'!F$155),0)</f>
        <v>0</v>
      </c>
      <c r="L59" s="404">
        <f>IFERROR((CPSX!L112/'3.Thanh pham'!G$155),0)</f>
        <v>0</v>
      </c>
      <c r="M59" s="404">
        <f>IFERROR((CPSX!M112/'3.Thanh pham'!H$155),0)</f>
        <v>0</v>
      </c>
      <c r="N59" s="404">
        <f>IFERROR((CPSX!N112/'3.Thanh pham'!I$155),0)</f>
        <v>0</v>
      </c>
      <c r="O59" s="404">
        <f>IFERROR((CPSX!O112/'3.Thanh pham'!J$155),0)</f>
        <v>0</v>
      </c>
      <c r="P59" s="404">
        <f>IFERROR((CPSX!P112/'3.Thanh pham'!K$155),0)</f>
        <v>0</v>
      </c>
      <c r="Q59" s="404">
        <f>IFERROR((CPSX!Q112/'3.Thanh pham'!L$155),0)</f>
        <v>0</v>
      </c>
      <c r="R59" s="404">
        <f>IFERROR((CPSX!R112/'3.Thanh pham'!M$155),0)</f>
        <v>0</v>
      </c>
      <c r="S59" s="404">
        <f>IFERROR((CPSX!S112/'3.Thanh pham'!N$155),0)</f>
        <v>0</v>
      </c>
      <c r="T59" s="404">
        <f>IFERROR((CPSX!T112/'3.Thanh pham'!O$155),0)</f>
        <v>0</v>
      </c>
      <c r="U59" s="404">
        <f>IFERROR((CPSX!U112/'3.Thanh pham'!P$155),0)</f>
        <v>0</v>
      </c>
      <c r="V59" s="404">
        <f>IFERROR((CPSX!V112/'3.Thanh pham'!Q$155),0)</f>
        <v>0</v>
      </c>
      <c r="W59" s="404">
        <f>IFERROR((CPSX!W112/'3.Thanh pham'!R$155),0)</f>
        <v>0</v>
      </c>
      <c r="Y59" s="404">
        <f>IFERROR(CPSX!AK79/CP_Kg!$Y$2,0)</f>
        <v>0</v>
      </c>
      <c r="Z59" s="158">
        <f t="shared" si="4"/>
        <v>0</v>
      </c>
    </row>
    <row r="60" spans="2:26" s="11" customFormat="1" ht="12.75" outlineLevel="1">
      <c r="B60" s="392">
        <v>8</v>
      </c>
      <c r="C60" s="392"/>
      <c r="D60" s="393">
        <v>6220003401</v>
      </c>
      <c r="E60" s="394" t="s">
        <v>510</v>
      </c>
      <c r="F60" s="394" t="s">
        <v>493</v>
      </c>
      <c r="G60" s="394" t="s">
        <v>510</v>
      </c>
      <c r="H60" s="393" t="s">
        <v>359</v>
      </c>
      <c r="I60" s="430" t="s">
        <v>704</v>
      </c>
      <c r="J60" s="487"/>
      <c r="K60" s="404">
        <f>IFERROR((CPSX!K113/'3.Thanh pham'!F$155),0)</f>
        <v>0</v>
      </c>
      <c r="L60" s="404">
        <f>IFERROR((CPSX!L113/'3.Thanh pham'!G$155),0)</f>
        <v>0</v>
      </c>
      <c r="M60" s="404">
        <f>IFERROR((CPSX!M113/'3.Thanh pham'!H$155),0)</f>
        <v>0</v>
      </c>
      <c r="N60" s="404">
        <f>IFERROR((CPSX!N113/'3.Thanh pham'!I$155),0)</f>
        <v>0</v>
      </c>
      <c r="O60" s="404">
        <f>IFERROR((CPSX!O113/'3.Thanh pham'!J$155),0)</f>
        <v>0</v>
      </c>
      <c r="P60" s="404">
        <f>IFERROR((CPSX!P113/'3.Thanh pham'!K$155),0)</f>
        <v>0</v>
      </c>
      <c r="Q60" s="404">
        <f>IFERROR((CPSX!Q113/'3.Thanh pham'!L$155),0)</f>
        <v>0</v>
      </c>
      <c r="R60" s="404">
        <f>IFERROR((CPSX!R113/'3.Thanh pham'!M$155),0)</f>
        <v>0</v>
      </c>
      <c r="S60" s="404">
        <f>IFERROR((CPSX!S113/'3.Thanh pham'!N$155),0)</f>
        <v>0</v>
      </c>
      <c r="T60" s="404">
        <f>IFERROR((CPSX!T113/'3.Thanh pham'!O$155),0)</f>
        <v>0</v>
      </c>
      <c r="U60" s="404">
        <f>IFERROR((CPSX!U113/'3.Thanh pham'!P$155),0)</f>
        <v>0</v>
      </c>
      <c r="V60" s="404">
        <f>IFERROR((CPSX!V113/'3.Thanh pham'!Q$155),0)</f>
        <v>0</v>
      </c>
      <c r="W60" s="404">
        <f>IFERROR((CPSX!W113/'3.Thanh pham'!R$155),0)</f>
        <v>0</v>
      </c>
      <c r="Y60" s="404">
        <f>IFERROR(CPSX!AK80/CP_Kg!$Y$2,0)</f>
        <v>0</v>
      </c>
      <c r="Z60" s="158">
        <f t="shared" si="4"/>
        <v>0</v>
      </c>
    </row>
    <row r="61" spans="2:26" s="11" customFormat="1" ht="12.75" outlineLevel="1">
      <c r="B61" s="392">
        <v>9</v>
      </c>
      <c r="C61" s="392"/>
      <c r="D61" s="393">
        <v>6220002701</v>
      </c>
      <c r="E61" s="394" t="s">
        <v>511</v>
      </c>
      <c r="F61" s="394" t="s">
        <v>489</v>
      </c>
      <c r="G61" s="394" t="s">
        <v>511</v>
      </c>
      <c r="H61" s="393" t="s">
        <v>359</v>
      </c>
      <c r="I61" s="430" t="s">
        <v>704</v>
      </c>
      <c r="J61" s="487"/>
      <c r="K61" s="404">
        <f>IFERROR((CPSX!K114/'3.Thanh pham'!F$155),0)</f>
        <v>0</v>
      </c>
      <c r="L61" s="404">
        <f>IFERROR((CPSX!L114/'3.Thanh pham'!G$155),0)</f>
        <v>0</v>
      </c>
      <c r="M61" s="404">
        <f>IFERROR((CPSX!M114/'3.Thanh pham'!H$155),0)</f>
        <v>0</v>
      </c>
      <c r="N61" s="404">
        <f>IFERROR((CPSX!N114/'3.Thanh pham'!I$155),0)</f>
        <v>0</v>
      </c>
      <c r="O61" s="404">
        <f>IFERROR((CPSX!O114/'3.Thanh pham'!J$155),0)</f>
        <v>0</v>
      </c>
      <c r="P61" s="404">
        <f>IFERROR((CPSX!P114/'3.Thanh pham'!K$155),0)</f>
        <v>0</v>
      </c>
      <c r="Q61" s="404">
        <f>IFERROR((CPSX!Q114/'3.Thanh pham'!L$155),0)</f>
        <v>0</v>
      </c>
      <c r="R61" s="404">
        <f>IFERROR((CPSX!R114/'3.Thanh pham'!M$155),0)</f>
        <v>0</v>
      </c>
      <c r="S61" s="404">
        <f>IFERROR((CPSX!S114/'3.Thanh pham'!N$155),0)</f>
        <v>0</v>
      </c>
      <c r="T61" s="404">
        <f>IFERROR((CPSX!T114/'3.Thanh pham'!O$155),0)</f>
        <v>0</v>
      </c>
      <c r="U61" s="404">
        <f>IFERROR((CPSX!U114/'3.Thanh pham'!P$155),0)</f>
        <v>0</v>
      </c>
      <c r="V61" s="404">
        <f>IFERROR((CPSX!V114/'3.Thanh pham'!Q$155),0)</f>
        <v>0</v>
      </c>
      <c r="W61" s="404">
        <f>IFERROR((CPSX!W114/'3.Thanh pham'!R$155),0)</f>
        <v>0</v>
      </c>
      <c r="Y61" s="404">
        <f>IFERROR(CPSX!AK81/CP_Kg!$Y$2,0)</f>
        <v>0</v>
      </c>
      <c r="Z61" s="158">
        <f t="shared" si="4"/>
        <v>0</v>
      </c>
    </row>
    <row r="62" spans="2:26" s="11" customFormat="1" ht="12.75" outlineLevel="1">
      <c r="B62" s="392">
        <v>10</v>
      </c>
      <c r="C62" s="392"/>
      <c r="D62" s="393" t="s">
        <v>1314</v>
      </c>
      <c r="E62" s="394" t="s">
        <v>1315</v>
      </c>
      <c r="F62" s="394" t="s">
        <v>1316</v>
      </c>
      <c r="G62" s="394" t="s">
        <v>1315</v>
      </c>
      <c r="H62" s="393" t="s">
        <v>359</v>
      </c>
      <c r="I62" s="430" t="s">
        <v>704</v>
      </c>
      <c r="J62" s="487"/>
      <c r="K62" s="404">
        <f>IFERROR((CPSX!K115/'3.Thanh pham'!F$155),0)</f>
        <v>0</v>
      </c>
      <c r="L62" s="404">
        <f>IFERROR((CPSX!L115/'3.Thanh pham'!G$155),0)</f>
        <v>0</v>
      </c>
      <c r="M62" s="404">
        <f>IFERROR((CPSX!M115/'3.Thanh pham'!H$155),0)</f>
        <v>0</v>
      </c>
      <c r="N62" s="404">
        <f>IFERROR((CPSX!N115/'3.Thanh pham'!I$155),0)</f>
        <v>0</v>
      </c>
      <c r="O62" s="404">
        <f>IFERROR((CPSX!O115/'3.Thanh pham'!J$155),0)</f>
        <v>0</v>
      </c>
      <c r="P62" s="404">
        <f>IFERROR((CPSX!P115/'3.Thanh pham'!K$155),0)</f>
        <v>0</v>
      </c>
      <c r="Q62" s="404">
        <f>IFERROR((CPSX!Q115/'3.Thanh pham'!L$155),0)</f>
        <v>0</v>
      </c>
      <c r="R62" s="404">
        <f>IFERROR((CPSX!R115/'3.Thanh pham'!M$155),0)</f>
        <v>0</v>
      </c>
      <c r="S62" s="404">
        <f>IFERROR((CPSX!S115/'3.Thanh pham'!N$155),0)</f>
        <v>0</v>
      </c>
      <c r="T62" s="404">
        <f>IFERROR((CPSX!T115/'3.Thanh pham'!O$155),0)</f>
        <v>0</v>
      </c>
      <c r="U62" s="404">
        <f>IFERROR((CPSX!U115/'3.Thanh pham'!P$155),0)</f>
        <v>0</v>
      </c>
      <c r="V62" s="404">
        <f>IFERROR((CPSX!V115/'3.Thanh pham'!Q$155),0)</f>
        <v>0</v>
      </c>
      <c r="W62" s="404">
        <f>IFERROR((CPSX!W115/'3.Thanh pham'!R$155),0)</f>
        <v>0</v>
      </c>
      <c r="Y62" s="404">
        <f>IFERROR(CPSX!AK82/CP_Kg!$Y$2,0)</f>
        <v>0</v>
      </c>
      <c r="Z62" s="158">
        <f t="shared" si="4"/>
        <v>0</v>
      </c>
    </row>
    <row r="63" spans="2:26" s="11" customFormat="1" ht="12.75" outlineLevel="1">
      <c r="B63" s="392">
        <v>11</v>
      </c>
      <c r="C63" s="392"/>
      <c r="D63" s="393">
        <v>6220003001</v>
      </c>
      <c r="E63" s="394" t="s">
        <v>705</v>
      </c>
      <c r="F63" s="394" t="s">
        <v>493</v>
      </c>
      <c r="G63" s="394" t="s">
        <v>705</v>
      </c>
      <c r="H63" s="393" t="s">
        <v>359</v>
      </c>
      <c r="I63" s="430" t="s">
        <v>706</v>
      </c>
      <c r="J63" s="487"/>
      <c r="K63" s="404">
        <f>IFERROR((CPSX!K116/'3.Thanh pham'!F$155),0)</f>
        <v>0</v>
      </c>
      <c r="L63" s="404">
        <f>IFERROR((CPSX!L116/'3.Thanh pham'!G$155),0)</f>
        <v>0</v>
      </c>
      <c r="M63" s="404">
        <f>IFERROR((CPSX!M116/'3.Thanh pham'!H$155),0)</f>
        <v>0</v>
      </c>
      <c r="N63" s="404">
        <f>IFERROR((CPSX!N116/'3.Thanh pham'!I$155),0)</f>
        <v>0</v>
      </c>
      <c r="O63" s="404">
        <f>IFERROR((CPSX!O116/'3.Thanh pham'!J$155),0)</f>
        <v>0</v>
      </c>
      <c r="P63" s="404">
        <f>IFERROR((CPSX!P116/'3.Thanh pham'!K$155),0)</f>
        <v>0</v>
      </c>
      <c r="Q63" s="404">
        <f>IFERROR((CPSX!Q116/'3.Thanh pham'!L$155),0)</f>
        <v>0</v>
      </c>
      <c r="R63" s="404">
        <f>IFERROR((CPSX!R116/'3.Thanh pham'!M$155),0)</f>
        <v>0</v>
      </c>
      <c r="S63" s="404">
        <f>IFERROR((CPSX!S116/'3.Thanh pham'!N$155),0)</f>
        <v>0</v>
      </c>
      <c r="T63" s="404">
        <f>IFERROR((CPSX!T116/'3.Thanh pham'!O$155),0)</f>
        <v>0</v>
      </c>
      <c r="U63" s="404">
        <f>IFERROR((CPSX!U116/'3.Thanh pham'!P$155),0)</f>
        <v>0</v>
      </c>
      <c r="V63" s="404">
        <f>IFERROR((CPSX!V116/'3.Thanh pham'!Q$155),0)</f>
        <v>0</v>
      </c>
      <c r="W63" s="404">
        <f>IFERROR((CPSX!W116/'3.Thanh pham'!R$155),0)</f>
        <v>0</v>
      </c>
      <c r="Y63" s="404">
        <f>IFERROR(CPSX!AK83/CP_Kg!$Y$2,0)</f>
        <v>0</v>
      </c>
      <c r="Z63" s="158">
        <f t="shared" si="4"/>
        <v>0</v>
      </c>
    </row>
    <row r="64" spans="2:26" s="11" customFormat="1" ht="12.75" outlineLevel="1">
      <c r="B64" s="392">
        <v>12</v>
      </c>
      <c r="C64" s="392"/>
      <c r="D64" s="393"/>
      <c r="E64" s="394" t="s">
        <v>708</v>
      </c>
      <c r="F64" s="394" t="s">
        <v>493</v>
      </c>
      <c r="G64" s="394" t="s">
        <v>709</v>
      </c>
      <c r="H64" s="393" t="s">
        <v>359</v>
      </c>
      <c r="I64" s="430" t="s">
        <v>706</v>
      </c>
      <c r="J64" s="487"/>
      <c r="K64" s="404">
        <f>IFERROR((CPSX!K117/'3.Thanh pham'!F$155),0)</f>
        <v>0</v>
      </c>
      <c r="L64" s="404">
        <f>IFERROR((CPSX!L117/'3.Thanh pham'!G$155),0)</f>
        <v>0</v>
      </c>
      <c r="M64" s="404">
        <f>IFERROR((CPSX!M117/'3.Thanh pham'!H$155),0)</f>
        <v>0</v>
      </c>
      <c r="N64" s="404">
        <f>IFERROR((CPSX!N117/'3.Thanh pham'!I$155),0)</f>
        <v>0</v>
      </c>
      <c r="O64" s="404">
        <f>IFERROR((CPSX!O117/'3.Thanh pham'!J$155),0)</f>
        <v>0</v>
      </c>
      <c r="P64" s="404">
        <f>IFERROR((CPSX!P117/'3.Thanh pham'!K$155),0)</f>
        <v>0</v>
      </c>
      <c r="Q64" s="404">
        <f>IFERROR((CPSX!Q117/'3.Thanh pham'!L$155),0)</f>
        <v>0</v>
      </c>
      <c r="R64" s="404">
        <f>IFERROR((CPSX!R117/'3.Thanh pham'!M$155),0)</f>
        <v>0</v>
      </c>
      <c r="S64" s="404">
        <f>IFERROR((CPSX!S117/'3.Thanh pham'!N$155),0)</f>
        <v>0</v>
      </c>
      <c r="T64" s="404">
        <f>IFERROR((CPSX!T117/'3.Thanh pham'!O$155),0)</f>
        <v>0</v>
      </c>
      <c r="U64" s="404">
        <f>IFERROR((CPSX!U117/'3.Thanh pham'!P$155),0)</f>
        <v>0</v>
      </c>
      <c r="V64" s="404">
        <f>IFERROR((CPSX!V117/'3.Thanh pham'!Q$155),0)</f>
        <v>0</v>
      </c>
      <c r="W64" s="404">
        <f>IFERROR((CPSX!W117/'3.Thanh pham'!R$155),0)</f>
        <v>0</v>
      </c>
      <c r="Y64" s="404">
        <f>IFERROR(CPSX!AK84/CP_Kg!$Y$2,0)</f>
        <v>0</v>
      </c>
      <c r="Z64" s="158">
        <f t="shared" si="4"/>
        <v>0</v>
      </c>
    </row>
    <row r="65" spans="2:26" s="11" customFormat="1" ht="12.75" outlineLevel="1">
      <c r="B65" s="392">
        <v>13</v>
      </c>
      <c r="C65" s="392"/>
      <c r="D65" s="393">
        <v>6275001801</v>
      </c>
      <c r="E65" s="394" t="s">
        <v>710</v>
      </c>
      <c r="F65" s="394" t="s">
        <v>711</v>
      </c>
      <c r="G65" s="394" t="s">
        <v>710</v>
      </c>
      <c r="H65" s="393" t="s">
        <v>401</v>
      </c>
      <c r="I65" s="430" t="s">
        <v>712</v>
      </c>
      <c r="J65" s="487"/>
      <c r="K65" s="404">
        <f>IFERROR((CPSX!K118/'3.Thanh pham'!F$155),0)</f>
        <v>0</v>
      </c>
      <c r="L65" s="404">
        <f>IFERROR((CPSX!L118/'3.Thanh pham'!G$155),0)</f>
        <v>0</v>
      </c>
      <c r="M65" s="404">
        <f>IFERROR((CPSX!M118/'3.Thanh pham'!H$155),0)</f>
        <v>0</v>
      </c>
      <c r="N65" s="404">
        <f>IFERROR((CPSX!N118/'3.Thanh pham'!I$155),0)</f>
        <v>0</v>
      </c>
      <c r="O65" s="404">
        <f>IFERROR((CPSX!O118/'3.Thanh pham'!J$155),0)</f>
        <v>0</v>
      </c>
      <c r="P65" s="404">
        <f>IFERROR((CPSX!P118/'3.Thanh pham'!K$155),0)</f>
        <v>0</v>
      </c>
      <c r="Q65" s="404">
        <f>IFERROR((CPSX!Q118/'3.Thanh pham'!L$155),0)</f>
        <v>0</v>
      </c>
      <c r="R65" s="404">
        <f>IFERROR((CPSX!R118/'3.Thanh pham'!M$155),0)</f>
        <v>0</v>
      </c>
      <c r="S65" s="404">
        <f>IFERROR((CPSX!S118/'3.Thanh pham'!N$155),0)</f>
        <v>0</v>
      </c>
      <c r="T65" s="404">
        <f>IFERROR((CPSX!T118/'3.Thanh pham'!O$155),0)</f>
        <v>274.29078014184398</v>
      </c>
      <c r="U65" s="404">
        <f>IFERROR((CPSX!U118/'3.Thanh pham'!P$155),0)</f>
        <v>274.29078014184398</v>
      </c>
      <c r="V65" s="404">
        <f>IFERROR((CPSX!V118/'3.Thanh pham'!Q$155),0)</f>
        <v>274.29078014184398</v>
      </c>
      <c r="W65" s="404">
        <f>IFERROR((CPSX!W118/'3.Thanh pham'!R$155),0)</f>
        <v>274.29078014184398</v>
      </c>
      <c r="Y65" s="404">
        <f>IFERROR(CPSX!AK85/CP_Kg!$Y$2,0)</f>
        <v>0</v>
      </c>
      <c r="Z65" s="158">
        <f t="shared" si="4"/>
        <v>274.29078014184398</v>
      </c>
    </row>
    <row r="66" spans="2:26" s="11" customFormat="1" ht="12.75" outlineLevel="1">
      <c r="B66" s="392">
        <v>14</v>
      </c>
      <c r="C66" s="392"/>
      <c r="D66" s="393">
        <v>6272000100</v>
      </c>
      <c r="E66" s="394" t="s">
        <v>713</v>
      </c>
      <c r="F66" s="394" t="s">
        <v>714</v>
      </c>
      <c r="G66" s="394" t="s">
        <v>332</v>
      </c>
      <c r="H66" s="393" t="s">
        <v>401</v>
      </c>
      <c r="I66" s="430" t="s">
        <v>712</v>
      </c>
      <c r="J66" s="487"/>
      <c r="K66" s="404">
        <f>IFERROR((CPSX!K119/'3.Thanh pham'!F$155),0)</f>
        <v>0</v>
      </c>
      <c r="L66" s="404">
        <f>IFERROR((CPSX!L119/'3.Thanh pham'!G$155),0)</f>
        <v>0</v>
      </c>
      <c r="M66" s="404">
        <f>IFERROR((CPSX!M119/'3.Thanh pham'!H$155),0)</f>
        <v>0</v>
      </c>
      <c r="N66" s="404">
        <f>IFERROR((CPSX!N119/'3.Thanh pham'!I$155),0)</f>
        <v>0</v>
      </c>
      <c r="O66" s="404">
        <f>IFERROR((CPSX!O119/'3.Thanh pham'!J$155),0)</f>
        <v>0</v>
      </c>
      <c r="P66" s="404">
        <f>IFERROR((CPSX!P119/'3.Thanh pham'!K$155),0)</f>
        <v>0</v>
      </c>
      <c r="Q66" s="404">
        <f>IFERROR((CPSX!Q119/'3.Thanh pham'!L$155),0)</f>
        <v>0</v>
      </c>
      <c r="R66" s="404">
        <f>IFERROR((CPSX!R119/'3.Thanh pham'!M$155),0)</f>
        <v>0</v>
      </c>
      <c r="S66" s="404">
        <f>IFERROR((CPSX!S119/'3.Thanh pham'!N$155),0)</f>
        <v>0</v>
      </c>
      <c r="T66" s="404">
        <f>IFERROR((CPSX!T119/'3.Thanh pham'!O$155),0)</f>
        <v>245.61403508771932</v>
      </c>
      <c r="U66" s="404">
        <f>IFERROR((CPSX!U119/'3.Thanh pham'!P$155),0)</f>
        <v>245.61403508771932</v>
      </c>
      <c r="V66" s="404">
        <f>IFERROR((CPSX!V119/'3.Thanh pham'!Q$155),0)</f>
        <v>245.61403508771932</v>
      </c>
      <c r="W66" s="404">
        <f>IFERROR((CPSX!W119/'3.Thanh pham'!R$155),0)</f>
        <v>245.61403508771929</v>
      </c>
      <c r="Y66" s="404">
        <f>IFERROR(CPSX!AK86/CP_Kg!$Y$2,0)</f>
        <v>0</v>
      </c>
      <c r="Z66" s="158">
        <f t="shared" si="4"/>
        <v>245.61403508771929</v>
      </c>
    </row>
    <row r="67" spans="2:26" s="11" customFormat="1" ht="12.75" outlineLevel="1">
      <c r="B67" s="392">
        <v>15</v>
      </c>
      <c r="C67" s="392"/>
      <c r="D67" s="393">
        <v>6272000100</v>
      </c>
      <c r="E67" s="394" t="s">
        <v>713</v>
      </c>
      <c r="F67" s="394" t="s">
        <v>714</v>
      </c>
      <c r="G67" s="394" t="s">
        <v>320</v>
      </c>
      <c r="H67" s="393" t="s">
        <v>414</v>
      </c>
      <c r="I67" s="430" t="s">
        <v>712</v>
      </c>
      <c r="J67" s="487"/>
      <c r="K67" s="404">
        <f>IFERROR((CPSX!K120/'3.Thanh pham'!F$155),0)</f>
        <v>0</v>
      </c>
      <c r="L67" s="404">
        <f>IFERROR((CPSX!L120/'3.Thanh pham'!G$155),0)</f>
        <v>0</v>
      </c>
      <c r="M67" s="404">
        <f>IFERROR((CPSX!M120/'3.Thanh pham'!H$155),0)</f>
        <v>0</v>
      </c>
      <c r="N67" s="404">
        <f>IFERROR((CPSX!N120/'3.Thanh pham'!I$155),0)</f>
        <v>0</v>
      </c>
      <c r="O67" s="404">
        <f>IFERROR((CPSX!O120/'3.Thanh pham'!J$155),0)</f>
        <v>0</v>
      </c>
      <c r="P67" s="404">
        <f>IFERROR((CPSX!P120/'3.Thanh pham'!K$155),0)</f>
        <v>0</v>
      </c>
      <c r="Q67" s="404">
        <f>IFERROR((CPSX!Q120/'3.Thanh pham'!L$155),0)</f>
        <v>0</v>
      </c>
      <c r="R67" s="404">
        <f>IFERROR((CPSX!R120/'3.Thanh pham'!M$155),0)</f>
        <v>0</v>
      </c>
      <c r="S67" s="404">
        <f>IFERROR((CPSX!S120/'3.Thanh pham'!N$155),0)</f>
        <v>0</v>
      </c>
      <c r="T67" s="404">
        <f>IFERROR((CPSX!T120/'3.Thanh pham'!O$155),0)</f>
        <v>0</v>
      </c>
      <c r="U67" s="404">
        <f>IFERROR((CPSX!U120/'3.Thanh pham'!P$155),0)</f>
        <v>0</v>
      </c>
      <c r="V67" s="404">
        <f>IFERROR((CPSX!V120/'3.Thanh pham'!Q$155),0)</f>
        <v>0</v>
      </c>
      <c r="W67" s="404">
        <f>IFERROR((CPSX!W120/'3.Thanh pham'!R$155),0)</f>
        <v>0</v>
      </c>
      <c r="Y67" s="404">
        <f>IFERROR(CPSX!AK87/CP_Kg!$Y$2,0)</f>
        <v>0</v>
      </c>
      <c r="Z67" s="158">
        <f t="shared" si="4"/>
        <v>0</v>
      </c>
    </row>
    <row r="68" spans="2:26" s="11" customFormat="1" ht="12.75" outlineLevel="1">
      <c r="B68" s="392">
        <v>16</v>
      </c>
      <c r="C68" s="392"/>
      <c r="D68" s="393">
        <v>6272000100</v>
      </c>
      <c r="E68" s="394" t="s">
        <v>713</v>
      </c>
      <c r="F68" s="394" t="s">
        <v>714</v>
      </c>
      <c r="G68" s="394" t="s">
        <v>321</v>
      </c>
      <c r="H68" s="393" t="s">
        <v>414</v>
      </c>
      <c r="I68" s="430" t="s">
        <v>712</v>
      </c>
      <c r="J68" s="487"/>
      <c r="K68" s="404">
        <f>IFERROR((CPSX!K121/'3.Thanh pham'!F$155),0)</f>
        <v>0</v>
      </c>
      <c r="L68" s="404">
        <f>IFERROR((CPSX!L121/'3.Thanh pham'!G$155),0)</f>
        <v>0</v>
      </c>
      <c r="M68" s="404">
        <f>IFERROR((CPSX!M121/'3.Thanh pham'!H$155),0)</f>
        <v>0</v>
      </c>
      <c r="N68" s="404">
        <f>IFERROR((CPSX!N121/'3.Thanh pham'!I$155),0)</f>
        <v>0</v>
      </c>
      <c r="O68" s="404">
        <f>IFERROR((CPSX!O121/'3.Thanh pham'!J$155),0)</f>
        <v>0</v>
      </c>
      <c r="P68" s="404">
        <f>IFERROR((CPSX!P121/'3.Thanh pham'!K$155),0)</f>
        <v>0</v>
      </c>
      <c r="Q68" s="404">
        <f>IFERROR((CPSX!Q121/'3.Thanh pham'!L$155),0)</f>
        <v>0</v>
      </c>
      <c r="R68" s="404">
        <f>IFERROR((CPSX!R121/'3.Thanh pham'!M$155),0)</f>
        <v>0</v>
      </c>
      <c r="S68" s="404">
        <f>IFERROR((CPSX!S121/'3.Thanh pham'!N$155),0)</f>
        <v>0</v>
      </c>
      <c r="T68" s="404">
        <f>IFERROR((CPSX!T121/'3.Thanh pham'!O$155),0)</f>
        <v>107.14285714285714</v>
      </c>
      <c r="U68" s="404">
        <f>IFERROR((CPSX!U121/'3.Thanh pham'!P$155),0)</f>
        <v>107.14285714285714</v>
      </c>
      <c r="V68" s="404">
        <f>IFERROR((CPSX!V121/'3.Thanh pham'!Q$155),0)</f>
        <v>107.14285714285714</v>
      </c>
      <c r="W68" s="404">
        <f>IFERROR((CPSX!W121/'3.Thanh pham'!R$155),0)</f>
        <v>107.14285714285712</v>
      </c>
      <c r="Y68" s="404">
        <f>IFERROR(CPSX!AK88/CP_Kg!$Y$2,0)</f>
        <v>0</v>
      </c>
      <c r="Z68" s="158">
        <f t="shared" si="4"/>
        <v>107.14285714285712</v>
      </c>
    </row>
    <row r="69" spans="2:26" s="11" customFormat="1" ht="12.75" outlineLevel="1">
      <c r="B69" s="392">
        <v>17</v>
      </c>
      <c r="C69" s="392"/>
      <c r="D69" s="393">
        <v>6272000100</v>
      </c>
      <c r="E69" s="394" t="s">
        <v>713</v>
      </c>
      <c r="F69" s="394" t="s">
        <v>714</v>
      </c>
      <c r="G69" s="394" t="s">
        <v>322</v>
      </c>
      <c r="H69" s="393" t="s">
        <v>414</v>
      </c>
      <c r="I69" s="430" t="s">
        <v>712</v>
      </c>
      <c r="J69" s="487"/>
      <c r="K69" s="404">
        <f>IFERROR((CPSX!K122/'3.Thanh pham'!F$155),0)</f>
        <v>0</v>
      </c>
      <c r="L69" s="404">
        <f>IFERROR((CPSX!L122/'3.Thanh pham'!G$155),0)</f>
        <v>0</v>
      </c>
      <c r="M69" s="404">
        <f>IFERROR((CPSX!M122/'3.Thanh pham'!H$155),0)</f>
        <v>0</v>
      </c>
      <c r="N69" s="404">
        <f>IFERROR((CPSX!N122/'3.Thanh pham'!I$155),0)</f>
        <v>0</v>
      </c>
      <c r="O69" s="404">
        <f>IFERROR((CPSX!O122/'3.Thanh pham'!J$155),0)</f>
        <v>0</v>
      </c>
      <c r="P69" s="404">
        <f>IFERROR((CPSX!P122/'3.Thanh pham'!K$155),0)</f>
        <v>0</v>
      </c>
      <c r="Q69" s="404">
        <f>IFERROR((CPSX!Q122/'3.Thanh pham'!L$155),0)</f>
        <v>0</v>
      </c>
      <c r="R69" s="404">
        <f>IFERROR((CPSX!R122/'3.Thanh pham'!M$155),0)</f>
        <v>0</v>
      </c>
      <c r="S69" s="404">
        <f>IFERROR((CPSX!S122/'3.Thanh pham'!N$155),0)</f>
        <v>0</v>
      </c>
      <c r="T69" s="404">
        <f>IFERROR((CPSX!T122/'3.Thanh pham'!O$155),0)</f>
        <v>0</v>
      </c>
      <c r="U69" s="404">
        <f>IFERROR((CPSX!U122/'3.Thanh pham'!P$155),0)</f>
        <v>0</v>
      </c>
      <c r="V69" s="404">
        <f>IFERROR((CPSX!V122/'3.Thanh pham'!Q$155),0)</f>
        <v>0</v>
      </c>
      <c r="W69" s="404">
        <f>IFERROR((CPSX!W122/'3.Thanh pham'!R$155),0)</f>
        <v>0</v>
      </c>
      <c r="Y69" s="404">
        <f>IFERROR(CPSX!AK89/CP_Kg!$Y$2,0)</f>
        <v>0</v>
      </c>
      <c r="Z69" s="158">
        <f t="shared" si="4"/>
        <v>0</v>
      </c>
    </row>
    <row r="70" spans="2:26" s="11" customFormat="1" ht="12.75" outlineLevel="1">
      <c r="B70" s="392">
        <v>18</v>
      </c>
      <c r="C70" s="392"/>
      <c r="D70" s="393">
        <v>6272000100</v>
      </c>
      <c r="E70" s="394" t="s">
        <v>713</v>
      </c>
      <c r="F70" s="394" t="s">
        <v>714</v>
      </c>
      <c r="G70" s="394" t="s">
        <v>716</v>
      </c>
      <c r="H70" s="393" t="s">
        <v>414</v>
      </c>
      <c r="I70" s="430" t="s">
        <v>712</v>
      </c>
      <c r="J70" s="487"/>
      <c r="K70" s="404">
        <f>IFERROR((CPSX!K123/'3.Thanh pham'!F$155),0)</f>
        <v>0</v>
      </c>
      <c r="L70" s="404">
        <f>IFERROR((CPSX!L123/'3.Thanh pham'!G$155),0)</f>
        <v>0</v>
      </c>
      <c r="M70" s="404">
        <f>IFERROR((CPSX!M123/'3.Thanh pham'!H$155),0)</f>
        <v>0</v>
      </c>
      <c r="N70" s="404">
        <f>IFERROR((CPSX!N123/'3.Thanh pham'!I$155),0)</f>
        <v>0</v>
      </c>
      <c r="O70" s="404">
        <f>IFERROR((CPSX!O123/'3.Thanh pham'!J$155),0)</f>
        <v>0</v>
      </c>
      <c r="P70" s="404">
        <f>IFERROR((CPSX!P123/'3.Thanh pham'!K$155),0)</f>
        <v>0</v>
      </c>
      <c r="Q70" s="404">
        <f>IFERROR((CPSX!Q123/'3.Thanh pham'!L$155),0)</f>
        <v>0</v>
      </c>
      <c r="R70" s="404">
        <f>IFERROR((CPSX!R123/'3.Thanh pham'!M$155),0)</f>
        <v>0</v>
      </c>
      <c r="S70" s="404">
        <f>IFERROR((CPSX!S123/'3.Thanh pham'!N$155),0)</f>
        <v>0</v>
      </c>
      <c r="T70" s="404">
        <f>IFERROR((CPSX!T123/'3.Thanh pham'!O$155),0)</f>
        <v>52.088510638297876</v>
      </c>
      <c r="U70" s="404">
        <f>IFERROR((CPSX!U123/'3.Thanh pham'!P$155),0)</f>
        <v>52.088510638297876</v>
      </c>
      <c r="V70" s="404">
        <f>IFERROR((CPSX!V123/'3.Thanh pham'!Q$155),0)</f>
        <v>52.088510638297876</v>
      </c>
      <c r="W70" s="404">
        <f>IFERROR((CPSX!W123/'3.Thanh pham'!R$155),0)</f>
        <v>52.088510638297876</v>
      </c>
      <c r="Y70" s="404">
        <f>IFERROR(CPSX!AK90/CP_Kg!$Y$2,0)</f>
        <v>0</v>
      </c>
      <c r="Z70" s="158">
        <f t="shared" si="4"/>
        <v>52.088510638297876</v>
      </c>
    </row>
    <row r="71" spans="2:26" s="11" customFormat="1" ht="12.75" outlineLevel="1">
      <c r="B71" s="392">
        <v>19</v>
      </c>
      <c r="C71" s="392"/>
      <c r="D71" s="393">
        <v>6272002101</v>
      </c>
      <c r="E71" s="394" t="s">
        <v>717</v>
      </c>
      <c r="F71" s="394" t="s">
        <v>714</v>
      </c>
      <c r="G71" s="394" t="s">
        <v>717</v>
      </c>
      <c r="H71" s="393"/>
      <c r="I71" s="430"/>
      <c r="J71" s="487"/>
      <c r="K71" s="404">
        <f>IFERROR((CPSX!K124/'3.Thanh pham'!F$155),0)</f>
        <v>0</v>
      </c>
      <c r="L71" s="404">
        <f>IFERROR((CPSX!L124/'3.Thanh pham'!G$155),0)</f>
        <v>0</v>
      </c>
      <c r="M71" s="404">
        <f>IFERROR((CPSX!M124/'3.Thanh pham'!H$155),0)</f>
        <v>0</v>
      </c>
      <c r="N71" s="404">
        <f>IFERROR((CPSX!N124/'3.Thanh pham'!I$155),0)</f>
        <v>0</v>
      </c>
      <c r="O71" s="404">
        <f>IFERROR((CPSX!O124/'3.Thanh pham'!J$155),0)</f>
        <v>0</v>
      </c>
      <c r="P71" s="404">
        <f>IFERROR((CPSX!P124/'3.Thanh pham'!K$155),0)</f>
        <v>0</v>
      </c>
      <c r="Q71" s="404">
        <f>IFERROR((CPSX!Q124/'3.Thanh pham'!L$155),0)</f>
        <v>0</v>
      </c>
      <c r="R71" s="404">
        <f>IFERROR((CPSX!R124/'3.Thanh pham'!M$155),0)</f>
        <v>0</v>
      </c>
      <c r="S71" s="404">
        <f>IFERROR((CPSX!S124/'3.Thanh pham'!N$155),0)</f>
        <v>0</v>
      </c>
      <c r="T71" s="404">
        <f>IFERROR((CPSX!T124/'3.Thanh pham'!O$155),0)</f>
        <v>0</v>
      </c>
      <c r="U71" s="404">
        <f>IFERROR((CPSX!U124/'3.Thanh pham'!P$155),0)</f>
        <v>0</v>
      </c>
      <c r="V71" s="404">
        <f>IFERROR((CPSX!V124/'3.Thanh pham'!Q$155),0)</f>
        <v>0</v>
      </c>
      <c r="W71" s="404">
        <f>IFERROR((CPSX!W124/'3.Thanh pham'!R$155),0)</f>
        <v>0</v>
      </c>
      <c r="Y71" s="404">
        <f>IFERROR(CPSX!AK91/CP_Kg!$Y$2,0)</f>
        <v>0</v>
      </c>
      <c r="Z71" s="158">
        <f t="shared" si="4"/>
        <v>0</v>
      </c>
    </row>
    <row r="72" spans="2:26" s="11" customFormat="1" ht="12.75" outlineLevel="1">
      <c r="B72" s="397"/>
      <c r="C72" s="397"/>
      <c r="D72" s="398">
        <v>6272003502</v>
      </c>
      <c r="E72" s="399" t="s">
        <v>718</v>
      </c>
      <c r="F72" s="399" t="s">
        <v>719</v>
      </c>
      <c r="G72" s="399" t="s">
        <v>720</v>
      </c>
      <c r="H72" s="398" t="s">
        <v>454</v>
      </c>
      <c r="I72" s="431" t="s">
        <v>712</v>
      </c>
      <c r="J72" s="487"/>
      <c r="K72" s="404">
        <f>IFERROR((CPSX!K125/'3.Thanh pham'!F$155),0)</f>
        <v>0</v>
      </c>
      <c r="L72" s="404">
        <f>IFERROR((CPSX!L125/'3.Thanh pham'!G$155),0)</f>
        <v>0</v>
      </c>
      <c r="M72" s="404">
        <f>IFERROR((CPSX!M125/'3.Thanh pham'!H$155),0)</f>
        <v>0</v>
      </c>
      <c r="N72" s="404">
        <f>IFERROR((CPSX!N125/'3.Thanh pham'!I$155),0)</f>
        <v>0</v>
      </c>
      <c r="O72" s="404">
        <f>IFERROR((CPSX!O125/'3.Thanh pham'!J$155),0)</f>
        <v>0</v>
      </c>
      <c r="P72" s="404">
        <f>IFERROR((CPSX!P125/'3.Thanh pham'!K$155),0)</f>
        <v>0</v>
      </c>
      <c r="Q72" s="404">
        <f>IFERROR((CPSX!Q125/'3.Thanh pham'!L$155),0)</f>
        <v>0</v>
      </c>
      <c r="R72" s="404">
        <f>IFERROR((CPSX!R125/'3.Thanh pham'!M$155),0)</f>
        <v>0</v>
      </c>
      <c r="S72" s="404">
        <f>IFERROR((CPSX!S125/'3.Thanh pham'!N$155),0)</f>
        <v>0</v>
      </c>
      <c r="T72" s="404">
        <f>IFERROR((CPSX!T125/'3.Thanh pham'!O$155),0)</f>
        <v>24.545454545454547</v>
      </c>
      <c r="U72" s="404">
        <f>IFERROR((CPSX!U125/'3.Thanh pham'!P$155),0)</f>
        <v>24.545454545454547</v>
      </c>
      <c r="V72" s="404">
        <f>IFERROR((CPSX!V125/'3.Thanh pham'!Q$155),0)</f>
        <v>24.545454545454547</v>
      </c>
      <c r="W72" s="404">
        <f>IFERROR((CPSX!W125/'3.Thanh pham'!R$155),0)</f>
        <v>24.545454545454547</v>
      </c>
      <c r="Y72" s="404">
        <f>IFERROR(CPSX!AK92/CP_Kg!$Y$2,0)</f>
        <v>0</v>
      </c>
      <c r="Z72" s="158">
        <f t="shared" si="4"/>
        <v>24.545454545454547</v>
      </c>
    </row>
    <row r="73" spans="2:26" s="11" customFormat="1" ht="12.75" outlineLevel="1">
      <c r="B73" s="397"/>
      <c r="C73" s="397"/>
      <c r="D73" s="398"/>
      <c r="E73" s="399"/>
      <c r="F73" s="399"/>
      <c r="G73" s="399"/>
      <c r="H73" s="398"/>
      <c r="I73" s="431"/>
      <c r="J73" s="487"/>
      <c r="K73" s="404">
        <f>IFERROR((CPSX!#REF!/'3.Thanh pham'!F$136),0)</f>
        <v>0</v>
      </c>
      <c r="L73" s="404">
        <f>IFERROR((CPSX!#REF!/'3.Thanh pham'!G$136),0)</f>
        <v>0</v>
      </c>
      <c r="M73" s="404">
        <f>IFERROR((CPSX!#REF!/'3.Thanh pham'!H$136),0)</f>
        <v>0</v>
      </c>
      <c r="N73" s="404">
        <f>IFERROR((CPSX!#REF!/'3.Thanh pham'!I$136),0)</f>
        <v>0</v>
      </c>
      <c r="O73" s="404">
        <f>IFERROR((CPSX!#REF!/'3.Thanh pham'!J$136),0)</f>
        <v>0</v>
      </c>
      <c r="P73" s="404">
        <f>IFERROR((CPSX!#REF!/'3.Thanh pham'!K$136),0)</f>
        <v>0</v>
      </c>
      <c r="Q73" s="404">
        <f>IFERROR((CPSX!#REF!/'3.Thanh pham'!L$136),0)</f>
        <v>0</v>
      </c>
      <c r="R73" s="404">
        <f>IFERROR((CPSX!#REF!/'3.Thanh pham'!M$136),0)</f>
        <v>0</v>
      </c>
      <c r="S73" s="404">
        <f>IFERROR((CPSX!#REF!/'3.Thanh pham'!N$136),0)</f>
        <v>0</v>
      </c>
      <c r="T73" s="404">
        <f>IFERROR((CPSX!#REF!/'3.Thanh pham'!O$136),0)</f>
        <v>0</v>
      </c>
      <c r="U73" s="404">
        <f>IFERROR((CPSX!#REF!/'3.Thanh pham'!P$136),0)</f>
        <v>0</v>
      </c>
      <c r="V73" s="404">
        <f>IFERROR((CPSX!#REF!/'3.Thanh pham'!Q$136),0)</f>
        <v>0</v>
      </c>
      <c r="W73" s="404">
        <f>IFERROR((CPSX!#REF!/'3.Thanh pham'!R$136),0)</f>
        <v>0</v>
      </c>
      <c r="Y73" s="404">
        <f>IFERROR(CPSX!AK92/CP_Kg!$Y$2,0)</f>
        <v>0</v>
      </c>
      <c r="Z73" s="158">
        <f t="shared" si="4"/>
        <v>0</v>
      </c>
    </row>
    <row r="74" spans="2:26" s="12" customFormat="1" ht="18" customHeight="1">
      <c r="B74" s="289" t="s">
        <v>118</v>
      </c>
      <c r="C74" s="278"/>
      <c r="D74" s="188"/>
      <c r="E74" s="288" t="s">
        <v>726</v>
      </c>
      <c r="F74" s="189"/>
      <c r="G74" s="288" t="s">
        <v>2197</v>
      </c>
      <c r="H74" s="288"/>
      <c r="I74" s="433"/>
      <c r="J74" s="488"/>
      <c r="K74" s="488">
        <f>SUM(K75:K103)</f>
        <v>1788.7605959249838</v>
      </c>
      <c r="L74" s="489">
        <f t="shared" ref="L74:W74" si="5">SUM(L75:L103)</f>
        <v>2277.5629915100353</v>
      </c>
      <c r="M74" s="489">
        <f t="shared" si="5"/>
        <v>1562.8784288692102</v>
      </c>
      <c r="N74" s="489">
        <f t="shared" si="5"/>
        <v>1288.9076505320277</v>
      </c>
      <c r="O74" s="489">
        <f t="shared" si="5"/>
        <v>1298.3567472306181</v>
      </c>
      <c r="P74" s="489">
        <f t="shared" si="5"/>
        <v>1330.7796810925984</v>
      </c>
      <c r="Q74" s="489">
        <f t="shared" si="5"/>
        <v>1332.589443813386</v>
      </c>
      <c r="R74" s="489">
        <f t="shared" si="5"/>
        <v>1339.3518435606811</v>
      </c>
      <c r="S74" s="489">
        <f t="shared" si="5"/>
        <v>1390.7051757357842</v>
      </c>
      <c r="T74" s="489">
        <f t="shared" si="5"/>
        <v>1396.5793398377241</v>
      </c>
      <c r="U74" s="489">
        <f t="shared" si="5"/>
        <v>1434.9213488198393</v>
      </c>
      <c r="V74" s="489">
        <f t="shared" si="5"/>
        <v>1430.9949725479928</v>
      </c>
      <c r="W74" s="489">
        <f t="shared" si="5"/>
        <v>1449.2479596431854</v>
      </c>
      <c r="Y74" s="489">
        <f>SUM(Y75:Y103)</f>
        <v>1966.0401224679918</v>
      </c>
      <c r="Z74" s="158">
        <f t="shared" si="1"/>
        <v>3415.2880821111771</v>
      </c>
    </row>
    <row r="75" spans="2:26" s="11" customFormat="1" ht="12.75" outlineLevel="2">
      <c r="B75" s="387">
        <v>1</v>
      </c>
      <c r="C75" s="387"/>
      <c r="D75" s="1112">
        <v>6271002604</v>
      </c>
      <c r="E75" s="1113" t="s">
        <v>488</v>
      </c>
      <c r="F75" s="1113" t="s">
        <v>491</v>
      </c>
      <c r="G75" s="1113" t="s">
        <v>488</v>
      </c>
      <c r="H75" s="1112" t="s">
        <v>359</v>
      </c>
      <c r="I75" s="1114" t="s">
        <v>704</v>
      </c>
      <c r="J75" s="491"/>
      <c r="K75" s="404">
        <f>IFERROR((CPSX!K72+CPSX!K128)/('3.Thanh pham'!F$97+'3.Thanh pham'!F$136+'3.Thanh pham'!F$155),0)</f>
        <v>205.09776857602944</v>
      </c>
      <c r="L75" s="404">
        <f>IFERROR((CPSX!L72+CPSX!L128)/('3.Thanh pham'!G$97+'3.Thanh pham'!G$136+'3.Thanh pham'!G$155),0)</f>
        <v>273.83932564330081</v>
      </c>
      <c r="M75" s="404">
        <f>IFERROR((CPSX!M72+CPSX!M128)/('3.Thanh pham'!H$97+'3.Thanh pham'!H$136+'3.Thanh pham'!H$155),0)</f>
        <v>170.38891570541259</v>
      </c>
      <c r="N75" s="404">
        <f>IFERROR((CPSX!N72+CPSX!N128)/('3.Thanh pham'!I$97+'3.Thanh pham'!I$136+'3.Thanh pham'!I$155),0)</f>
        <v>153.54075621890547</v>
      </c>
      <c r="O75" s="404">
        <f>IFERROR((CPSX!O72+CPSX!O128)/('3.Thanh pham'!J$97+'3.Thanh pham'!J$136+'3.Thanh pham'!J$155),0)</f>
        <v>142.16736981757876</v>
      </c>
      <c r="P75" s="404">
        <f>IFERROR((CPSX!P72+CPSX!P128)/('3.Thanh pham'!K$97+'3.Thanh pham'!K$136+'3.Thanh pham'!K$155),0)</f>
        <v>153.54075621890547</v>
      </c>
      <c r="Q75" s="404">
        <f>IFERROR((CPSX!Q72+CPSX!Q128)/('3.Thanh pham'!L$97+'3.Thanh pham'!L$136+'3.Thanh pham'!L$155),0)</f>
        <v>147.85406301824213</v>
      </c>
      <c r="R75" s="404">
        <f>IFERROR((CPSX!R72+CPSX!R128)/('3.Thanh pham'!M$97+'3.Thanh pham'!M$136+'3.Thanh pham'!M$155),0)</f>
        <v>147.85406301824213</v>
      </c>
      <c r="S75" s="404">
        <f>IFERROR((CPSX!S72+CPSX!S128)/('3.Thanh pham'!N$97+'3.Thanh pham'!N$136+'3.Thanh pham'!N$155),0)</f>
        <v>153.54075621890547</v>
      </c>
      <c r="T75" s="404">
        <f>IFERROR((CPSX!T72+CPSX!T128)/('3.Thanh pham'!O$97+'3.Thanh pham'!O$136+'3.Thanh pham'!O$155),0)</f>
        <v>141.90353212033159</v>
      </c>
      <c r="U75" s="404">
        <f>IFERROR((CPSX!U72+CPSX!U128)/('3.Thanh pham'!P$97+'3.Thanh pham'!P$136+'3.Thanh pham'!P$155),0)</f>
        <v>153.25581151178761</v>
      </c>
      <c r="V75" s="404">
        <f>IFERROR((CPSX!V72+CPSX!V128)/('3.Thanh pham'!Q$97+'3.Thanh pham'!Q$136+'3.Thanh pham'!Q$155),0)</f>
        <v>147.5796718160596</v>
      </c>
      <c r="W75" s="404">
        <f>IFERROR((CPSX!W72+CPSX!W128)/('3.Thanh pham'!R$97+'3.Thanh pham'!R$136+'3.Thanh pham'!R$155),0)</f>
        <v>160.52570143578387</v>
      </c>
      <c r="Y75" s="486">
        <f>IFERROR((CPSX!AK72+CPSX!AK128)/$Y$1,0)</f>
        <v>295.87889746396803</v>
      </c>
      <c r="Z75" s="158">
        <f t="shared" si="1"/>
        <v>456.40459889975193</v>
      </c>
    </row>
    <row r="76" spans="2:26" s="11" customFormat="1" ht="12.75" outlineLevel="2">
      <c r="B76" s="392">
        <v>2</v>
      </c>
      <c r="C76" s="392"/>
      <c r="D76" s="1042">
        <v>6271002605</v>
      </c>
      <c r="E76" s="1043" t="s">
        <v>490</v>
      </c>
      <c r="F76" s="1043" t="s">
        <v>491</v>
      </c>
      <c r="G76" s="1043" t="s">
        <v>490</v>
      </c>
      <c r="H76" s="1042" t="s">
        <v>359</v>
      </c>
      <c r="I76" s="1044" t="s">
        <v>704</v>
      </c>
      <c r="J76" s="492"/>
      <c r="K76" s="404">
        <f>IFERROR((CPSX!K73+CPSX!K129)/('3.Thanh pham'!F$97+'3.Thanh pham'!F$136+'3.Thanh pham'!F$155),0)</f>
        <v>16.236913470702291</v>
      </c>
      <c r="L76" s="404">
        <f>IFERROR((CPSX!L73+CPSX!L129)/('3.Thanh pham'!G$97+'3.Thanh pham'!G$136+'3.Thanh pham'!G$155),0)</f>
        <v>20.876031605188658</v>
      </c>
      <c r="M76" s="404">
        <f>IFERROR((CPSX!M73+CPSX!M129)/('3.Thanh pham'!H$97+'3.Thanh pham'!H$136+'3.Thanh pham'!H$155),0)</f>
        <v>14.613222123632061</v>
      </c>
      <c r="N76" s="404">
        <f>IFERROR((CPSX!N73+CPSX!N129)/('3.Thanh pham'!I$97+'3.Thanh pham'!I$136+'3.Thanh pham'!I$155),0)</f>
        <v>11.705118218431652</v>
      </c>
      <c r="O76" s="404">
        <f>IFERROR((CPSX!O73+CPSX!O129)/('3.Thanh pham'!J$97+'3.Thanh pham'!J$136+'3.Thanh pham'!J$155),0)</f>
        <v>11.705118218431652</v>
      </c>
      <c r="P76" s="404">
        <f>IFERROR((CPSX!P73+CPSX!P129)/('3.Thanh pham'!K$97+'3.Thanh pham'!K$136+'3.Thanh pham'!K$155),0)</f>
        <v>11.705118218431652</v>
      </c>
      <c r="Q76" s="404">
        <f>IFERROR((CPSX!Q73+CPSX!Q129)/('3.Thanh pham'!L$97+'3.Thanh pham'!L$136+'3.Thanh pham'!L$155),0)</f>
        <v>11.705118218431652</v>
      </c>
      <c r="R76" s="404">
        <f>IFERROR((CPSX!R73+CPSX!R129)/('3.Thanh pham'!M$97+'3.Thanh pham'!M$136+'3.Thanh pham'!M$155),0)</f>
        <v>11.705118218431652</v>
      </c>
      <c r="S76" s="404">
        <f>IFERROR((CPSX!S73+CPSX!S129)/('3.Thanh pham'!N$97+'3.Thanh pham'!N$136+'3.Thanh pham'!N$155),0)</f>
        <v>11.705118218431652</v>
      </c>
      <c r="T76" s="404">
        <f>IFERROR((CPSX!T73+CPSX!T129)/('3.Thanh pham'!O$97+'3.Thanh pham'!O$136+'3.Thanh pham'!O$155),0)</f>
        <v>11.683395572505798</v>
      </c>
      <c r="U76" s="404">
        <f>IFERROR((CPSX!U73+CPSX!U129)/('3.Thanh pham'!P$97+'3.Thanh pham'!P$136+'3.Thanh pham'!P$155),0)</f>
        <v>11.683395572505798</v>
      </c>
      <c r="V76" s="404">
        <f>IFERROR((CPSX!V73+CPSX!V129)/('3.Thanh pham'!Q$97+'3.Thanh pham'!Q$136+'3.Thanh pham'!Q$155),0)</f>
        <v>11.683395572505798</v>
      </c>
      <c r="W76" s="404">
        <f>IFERROR((CPSX!W73+CPSX!W129)/('3.Thanh pham'!R$97+'3.Thanh pham'!R$136+'3.Thanh pham'!R$155),0)</f>
        <v>12.667688478363761</v>
      </c>
      <c r="Y76" s="486">
        <f>IFERROR((CPSX!AK73+CPSX!AK129)/$Y$1,0)</f>
        <v>17.524716289904472</v>
      </c>
      <c r="Z76" s="158">
        <f t="shared" si="1"/>
        <v>30.192404768268233</v>
      </c>
    </row>
    <row r="77" spans="2:26" s="11" customFormat="1" ht="12.75" outlineLevel="2">
      <c r="B77" s="392">
        <v>3</v>
      </c>
      <c r="C77" s="392"/>
      <c r="D77" s="1042">
        <v>6271002802</v>
      </c>
      <c r="E77" s="1043" t="s">
        <v>492</v>
      </c>
      <c r="F77" s="1043" t="s">
        <v>493</v>
      </c>
      <c r="G77" s="1043" t="s">
        <v>492</v>
      </c>
      <c r="H77" s="1042" t="s">
        <v>359</v>
      </c>
      <c r="I77" s="1044" t="s">
        <v>704</v>
      </c>
      <c r="J77" s="492"/>
      <c r="K77" s="404">
        <f>IFERROR((CPSX!K74+CPSX!K130)/('3.Thanh pham'!F$97+'3.Thanh pham'!F$136+'3.Thanh pham'!F$155),0)</f>
        <v>25.600578395609453</v>
      </c>
      <c r="L77" s="404">
        <f>IFERROR((CPSX!L74+CPSX!L130)/('3.Thanh pham'!G$97+'3.Thanh pham'!G$136+'3.Thanh pham'!G$155),0)</f>
        <v>28.182701652089406</v>
      </c>
      <c r="M77" s="404">
        <f>IFERROR((CPSX!M74+CPSX!M130)/('3.Thanh pham'!H$97+'3.Thanh pham'!H$136+'3.Thanh pham'!H$155),0)</f>
        <v>19.727891156462587</v>
      </c>
      <c r="N77" s="404">
        <f>IFERROR((CPSX!N74+CPSX!N130)/('3.Thanh pham'!I$97+'3.Thanh pham'!I$136+'3.Thanh pham'!I$155),0)</f>
        <v>15.801942667614309</v>
      </c>
      <c r="O77" s="404">
        <f>IFERROR((CPSX!O74+CPSX!O130)/('3.Thanh pham'!J$97+'3.Thanh pham'!J$136+'3.Thanh pham'!J$155),0)</f>
        <v>21.108742004264393</v>
      </c>
      <c r="P77" s="404">
        <f>IFERROR((CPSX!P74+CPSX!P130)/('3.Thanh pham'!K$97+'3.Thanh pham'!K$136+'3.Thanh pham'!K$155),0)</f>
        <v>15.801942667614309</v>
      </c>
      <c r="Q77" s="404">
        <f>IFERROR((CPSX!Q74+CPSX!Q130)/('3.Thanh pham'!L$97+'3.Thanh pham'!L$136+'3.Thanh pham'!L$155),0)</f>
        <v>15.801942667614309</v>
      </c>
      <c r="R77" s="404">
        <f>IFERROR((CPSX!R74+CPSX!R130)/('3.Thanh pham'!M$97+'3.Thanh pham'!M$136+'3.Thanh pham'!M$155),0)</f>
        <v>15.801942667614309</v>
      </c>
      <c r="S77" s="404">
        <f>IFERROR((CPSX!S74+CPSX!S130)/('3.Thanh pham'!N$97+'3.Thanh pham'!N$136+'3.Thanh pham'!N$155),0)</f>
        <v>18.455342335939349</v>
      </c>
      <c r="T77" s="404">
        <f>IFERROR((CPSX!T74+CPSX!T130)/('3.Thanh pham'!O$97+'3.Thanh pham'!O$136+'3.Thanh pham'!O$155),0)</f>
        <v>15.77261703423722</v>
      </c>
      <c r="U77" s="404">
        <f>IFERROR((CPSX!U74+CPSX!U130)/('3.Thanh pham'!P$97+'3.Thanh pham'!P$136+'3.Thanh pham'!P$155),0)</f>
        <v>15.77261703423722</v>
      </c>
      <c r="V77" s="404">
        <f>IFERROR((CPSX!V74+CPSX!V130)/('3.Thanh pham'!Q$97+'3.Thanh pham'!Q$136+'3.Thanh pham'!Q$155),0)</f>
        <v>15.77261703423722</v>
      </c>
      <c r="W77" s="404">
        <f>IFERROR((CPSX!W74+CPSX!W130)/('3.Thanh pham'!R$97+'3.Thanh pham'!R$136+'3.Thanh pham'!R$155),0)</f>
        <v>18.058615891274314</v>
      </c>
      <c r="Y77" s="486">
        <f>IFERROR((CPSX!AK74+CPSX!AK130)/$Y$1,0)</f>
        <v>0</v>
      </c>
      <c r="Z77" s="158">
        <f t="shared" si="1"/>
        <v>18.058615891274314</v>
      </c>
    </row>
    <row r="78" spans="2:26" s="11" customFormat="1" ht="12.75" outlineLevel="2">
      <c r="B78" s="392">
        <v>4</v>
      </c>
      <c r="C78" s="392"/>
      <c r="D78" s="1042">
        <v>6271002806</v>
      </c>
      <c r="E78" s="1043" t="s">
        <v>501</v>
      </c>
      <c r="F78" s="1043" t="s">
        <v>491</v>
      </c>
      <c r="G78" s="1043" t="s">
        <v>501</v>
      </c>
      <c r="H78" s="1042" t="s">
        <v>359</v>
      </c>
      <c r="I78" s="1044" t="s">
        <v>704</v>
      </c>
      <c r="J78" s="492"/>
      <c r="K78" s="404">
        <f>IFERROR((CPSX!K75+CPSX!K131)/('3.Thanh pham'!F$97+'3.Thanh pham'!F$136+'3.Thanh pham'!F$155),0)</f>
        <v>22.048016037332808</v>
      </c>
      <c r="L78" s="404">
        <f>IFERROR((CPSX!L75+CPSX!L131)/('3.Thanh pham'!G$97+'3.Thanh pham'!G$136+'3.Thanh pham'!G$155),0)</f>
        <v>28.347449190856466</v>
      </c>
      <c r="M78" s="404">
        <f>IFERROR((CPSX!M75+CPSX!M131)/('3.Thanh pham'!H$97+'3.Thanh pham'!H$136+'3.Thanh pham'!H$155),0)</f>
        <v>19.843214433599528</v>
      </c>
      <c r="N78" s="404">
        <f>IFERROR((CPSX!N75+CPSX!N131)/('3.Thanh pham'!I$97+'3.Thanh pham'!I$136+'3.Thanh pham'!I$155),0)</f>
        <v>15.894316038853352</v>
      </c>
      <c r="O78" s="404">
        <f>IFERROR((CPSX!O75+CPSX!O131)/('3.Thanh pham'!J$97+'3.Thanh pham'!J$136+'3.Thanh pham'!J$155),0)</f>
        <v>15.894316038853352</v>
      </c>
      <c r="P78" s="404">
        <f>IFERROR((CPSX!P75+CPSX!P131)/('3.Thanh pham'!K$97+'3.Thanh pham'!K$136+'3.Thanh pham'!K$155),0)</f>
        <v>15.894316038853352</v>
      </c>
      <c r="Q78" s="404">
        <f>IFERROR((CPSX!Q75+CPSX!Q131)/('3.Thanh pham'!L$97+'3.Thanh pham'!L$136+'3.Thanh pham'!L$155),0)</f>
        <v>15.894316038853352</v>
      </c>
      <c r="R78" s="404">
        <f>IFERROR((CPSX!R75+CPSX!R131)/('3.Thanh pham'!M$97+'3.Thanh pham'!M$136+'3.Thanh pham'!M$155),0)</f>
        <v>15.894316038853352</v>
      </c>
      <c r="S78" s="404">
        <f>IFERROR((CPSX!S75+CPSX!S131)/('3.Thanh pham'!N$97+'3.Thanh pham'!N$136+'3.Thanh pham'!N$155),0)</f>
        <v>15.894316038853352</v>
      </c>
      <c r="T78" s="404">
        <f>IFERROR((CPSX!T75+CPSX!T131)/('3.Thanh pham'!O$97+'3.Thanh pham'!O$136+'3.Thanh pham'!O$155),0)</f>
        <v>15.864818976704766</v>
      </c>
      <c r="U78" s="404">
        <f>IFERROR((CPSX!U75+CPSX!U131)/('3.Thanh pham'!P$97+'3.Thanh pham'!P$136+'3.Thanh pham'!P$155),0)</f>
        <v>15.864818976704766</v>
      </c>
      <c r="V78" s="404">
        <f>IFERROR((CPSX!V75+CPSX!V131)/('3.Thanh pham'!Q$97+'3.Thanh pham'!Q$136+'3.Thanh pham'!Q$155),0)</f>
        <v>15.864818976704766</v>
      </c>
      <c r="W78" s="404">
        <f>IFERROR((CPSX!W75+CPSX!W131)/('3.Thanh pham'!R$97+'3.Thanh pham'!R$136+'3.Thanh pham'!R$155),0)</f>
        <v>17.201384932601965</v>
      </c>
      <c r="Y78" s="486">
        <f>IFERROR((CPSX!AK75+CPSX!AK131)/$Y$1,0)</f>
        <v>19.742952647488238</v>
      </c>
      <c r="Z78" s="158">
        <f t="shared" si="1"/>
        <v>36.944337580090206</v>
      </c>
    </row>
    <row r="79" spans="2:26" s="11" customFormat="1" ht="12.75" outlineLevel="2">
      <c r="B79" s="392">
        <v>5</v>
      </c>
      <c r="C79" s="392"/>
      <c r="D79" s="1042">
        <v>6271007202</v>
      </c>
      <c r="E79" s="1043" t="s">
        <v>495</v>
      </c>
      <c r="F79" s="1043" t="s">
        <v>493</v>
      </c>
      <c r="G79" s="1043" t="s">
        <v>495</v>
      </c>
      <c r="H79" s="1042" t="s">
        <v>359</v>
      </c>
      <c r="I79" s="1044" t="s">
        <v>704</v>
      </c>
      <c r="J79" s="492"/>
      <c r="K79" s="404">
        <f>IFERROR((CPSX!K76+CPSX!K132)/('3.Thanh pham'!F$97+'3.Thanh pham'!F$136+'3.Thanh pham'!F$155),0)</f>
        <v>1.200905714942982</v>
      </c>
      <c r="L79" s="404">
        <f>IFERROR((CPSX!L76+CPSX!L132)/('3.Thanh pham'!G$97+'3.Thanh pham'!G$136+'3.Thanh pham'!G$155),0)</f>
        <v>1.5440216334981198</v>
      </c>
      <c r="M79" s="404">
        <f>IFERROR((CPSX!M76+CPSX!M132)/('3.Thanh pham'!H$97+'3.Thanh pham'!H$136+'3.Thanh pham'!H$155),0)</f>
        <v>1.0808151434486839</v>
      </c>
      <c r="N79" s="404">
        <f>IFERROR((CPSX!N76+CPSX!N132)/('3.Thanh pham'!I$97+'3.Thanh pham'!I$136+'3.Thanh pham'!I$155),0)</f>
        <v>0.86572755271262736</v>
      </c>
      <c r="O79" s="404">
        <f>IFERROR((CPSX!O76+CPSX!O132)/('3.Thanh pham'!J$97+'3.Thanh pham'!J$136+'3.Thanh pham'!J$155),0)</f>
        <v>0.86572755271262736</v>
      </c>
      <c r="P79" s="404">
        <f>IFERROR((CPSX!P76+CPSX!P132)/('3.Thanh pham'!K$97+'3.Thanh pham'!K$136+'3.Thanh pham'!K$155),0)</f>
        <v>0.86572755271262736</v>
      </c>
      <c r="Q79" s="404">
        <f>IFERROR((CPSX!Q76+CPSX!Q132)/('3.Thanh pham'!L$97+'3.Thanh pham'!L$136+'3.Thanh pham'!L$155),0)</f>
        <v>0.86572755271262736</v>
      </c>
      <c r="R79" s="404">
        <f>IFERROR((CPSX!R76+CPSX!R132)/('3.Thanh pham'!M$97+'3.Thanh pham'!M$136+'3.Thanh pham'!M$155),0)</f>
        <v>0.86572755271262736</v>
      </c>
      <c r="S79" s="404">
        <f>IFERROR((CPSX!S76+CPSX!S132)/('3.Thanh pham'!N$97+'3.Thanh pham'!N$136+'3.Thanh pham'!N$155),0)</f>
        <v>0.86572755271262736</v>
      </c>
      <c r="T79" s="404">
        <f>IFERROR((CPSX!T76+CPSX!T132)/('3.Thanh pham'!O$97+'3.Thanh pham'!O$136+'3.Thanh pham'!O$155),0)</f>
        <v>0.8641209142537164</v>
      </c>
      <c r="U79" s="404">
        <f>IFERROR((CPSX!U76+CPSX!U132)/('3.Thanh pham'!P$97+'3.Thanh pham'!P$136+'3.Thanh pham'!P$155),0)</f>
        <v>0.8641209142537164</v>
      </c>
      <c r="V79" s="404">
        <f>IFERROR((CPSX!V76+CPSX!V132)/('3.Thanh pham'!Q$97+'3.Thanh pham'!Q$136+'3.Thanh pham'!Q$155),0)</f>
        <v>0.8641209142537164</v>
      </c>
      <c r="W79" s="404">
        <f>IFERROR((CPSX!W76+CPSX!W132)/('3.Thanh pham'!R$97+'3.Thanh pham'!R$136+'3.Thanh pham'!R$155),0)</f>
        <v>0.93692064789493634</v>
      </c>
      <c r="Y79" s="486">
        <f>IFERROR((CPSX!AK76+CPSX!AK132)/$Y$1,0)</f>
        <v>0</v>
      </c>
      <c r="Z79" s="158">
        <f t="shared" si="1"/>
        <v>0.93692064789493634</v>
      </c>
    </row>
    <row r="80" spans="2:26" s="11" customFormat="1" ht="12.75" outlineLevel="2">
      <c r="B80" s="392">
        <v>6</v>
      </c>
      <c r="C80" s="392"/>
      <c r="D80" s="1042">
        <v>6271003202</v>
      </c>
      <c r="E80" s="1043" t="s">
        <v>496</v>
      </c>
      <c r="F80" s="1043" t="s">
        <v>493</v>
      </c>
      <c r="G80" s="1043" t="s">
        <v>496</v>
      </c>
      <c r="H80" s="1042" t="s">
        <v>359</v>
      </c>
      <c r="I80" s="1044" t="s">
        <v>704</v>
      </c>
      <c r="J80" s="492"/>
      <c r="K80" s="404">
        <f>IFERROR((CPSX!K77+CPSX!K133)/('3.Thanh pham'!F$97+'3.Thanh pham'!F$136+'3.Thanh pham'!F$155),0)</f>
        <v>20.276709717703508</v>
      </c>
      <c r="L80" s="404">
        <f>IFERROR((CPSX!L77+CPSX!L133)/('3.Thanh pham'!G$97+'3.Thanh pham'!G$136+'3.Thanh pham'!G$155),0)</f>
        <v>22.941648709173109</v>
      </c>
      <c r="M80" s="404">
        <f>IFERROR((CPSX!M77+CPSX!M133)/('3.Thanh pham'!H$97+'3.Thanh pham'!H$136+'3.Thanh pham'!H$155),0)</f>
        <v>17.519077196095829</v>
      </c>
      <c r="N80" s="404">
        <f>IFERROR((CPSX!N77+CPSX!N133)/('3.Thanh pham'!I$97+'3.Thanh pham'!I$136+'3.Thanh pham'!I$155),0)</f>
        <v>15.786780383795309</v>
      </c>
      <c r="O80" s="404">
        <f>IFERROR((CPSX!O77+CPSX!O133)/('3.Thanh pham'!J$97+'3.Thanh pham'!J$136+'3.Thanh pham'!J$155),0)</f>
        <v>12.863302534944326</v>
      </c>
      <c r="P80" s="404">
        <f>IFERROR((CPSX!P77+CPSX!P133)/('3.Thanh pham'!K$97+'3.Thanh pham'!K$136+'3.Thanh pham'!K$155),0)</f>
        <v>15.786780383795309</v>
      </c>
      <c r="Q80" s="404">
        <f>IFERROR((CPSX!Q77+CPSX!Q133)/('3.Thanh pham'!L$97+'3.Thanh pham'!L$136+'3.Thanh pham'!L$155),0)</f>
        <v>15.202084814025113</v>
      </c>
      <c r="R80" s="404">
        <f>IFERROR((CPSX!R77+CPSX!R133)/('3.Thanh pham'!M$97+'3.Thanh pham'!M$136+'3.Thanh pham'!M$155),0)</f>
        <v>15.202084814025113</v>
      </c>
      <c r="S80" s="404">
        <f>IFERROR((CPSX!S77+CPSX!S133)/('3.Thanh pham'!N$97+'3.Thanh pham'!N$136+'3.Thanh pham'!N$155),0)</f>
        <v>14.617389244254916</v>
      </c>
      <c r="T80" s="404">
        <f>IFERROR((CPSX!T77+CPSX!T133)/('3.Thanh pham'!O$97+'3.Thanh pham'!O$136+'3.Thanh pham'!O$155),0)</f>
        <v>14.590261934219438</v>
      </c>
      <c r="U80" s="404">
        <f>IFERROR((CPSX!U77+CPSX!U133)/('3.Thanh pham'!P$97+'3.Thanh pham'!P$136+'3.Thanh pham'!P$155),0)</f>
        <v>15.757482888956993</v>
      </c>
      <c r="V80" s="404">
        <f>IFERROR((CPSX!V77+CPSX!V133)/('3.Thanh pham'!Q$97+'3.Thanh pham'!Q$136+'3.Thanh pham'!Q$155),0)</f>
        <v>15.173872411588215</v>
      </c>
      <c r="W80" s="404">
        <f>IFERROR((CPSX!W77+CPSX!W133)/('3.Thanh pham'!R$97+'3.Thanh pham'!R$136+'3.Thanh pham'!R$155),0)</f>
        <v>15.924913078488915</v>
      </c>
      <c r="Y80" s="486">
        <f>IFERROR((CPSX!AK77+CPSX!AK133)/$Y$1,0)</f>
        <v>14.797873673143725</v>
      </c>
      <c r="Z80" s="158">
        <f t="shared" si="1"/>
        <v>30.72278675163264</v>
      </c>
    </row>
    <row r="81" spans="2:26" s="11" customFormat="1" ht="12.75" outlineLevel="2">
      <c r="B81" s="392">
        <v>7</v>
      </c>
      <c r="C81" s="392"/>
      <c r="D81" s="1042">
        <v>6271002603</v>
      </c>
      <c r="E81" s="1043" t="s">
        <v>497</v>
      </c>
      <c r="F81" s="1043" t="s">
        <v>491</v>
      </c>
      <c r="G81" s="1043" t="s">
        <v>497</v>
      </c>
      <c r="H81" s="1042" t="s">
        <v>359</v>
      </c>
      <c r="I81" s="1044" t="s">
        <v>704</v>
      </c>
      <c r="J81" s="492"/>
      <c r="K81" s="404">
        <f>IFERROR((CPSX!K78+CPSX!K134)/('3.Thanh pham'!F$97+'3.Thanh pham'!F$136+'3.Thanh pham'!F$155),0)</f>
        <v>5.2895619310526145</v>
      </c>
      <c r="L81" s="404">
        <f>IFERROR((CPSX!L78+CPSX!L134)/('3.Thanh pham'!G$97+'3.Thanh pham'!G$136+'3.Thanh pham'!G$155),0)</f>
        <v>6.8008653399247896</v>
      </c>
      <c r="M81" s="404">
        <f>IFERROR((CPSX!M78+CPSX!M134)/('3.Thanh pham'!H$97+'3.Thanh pham'!H$136+'3.Thanh pham'!H$155),0)</f>
        <v>4.760605737947353</v>
      </c>
      <c r="N81" s="404">
        <f>IFERROR((CPSX!N78+CPSX!N134)/('3.Thanh pham'!I$97+'3.Thanh pham'!I$136+'3.Thanh pham'!I$155),0)</f>
        <v>3.8132215114901684</v>
      </c>
      <c r="O81" s="404">
        <f>IFERROR((CPSX!O78+CPSX!O134)/('3.Thanh pham'!J$97+'3.Thanh pham'!J$136+'3.Thanh pham'!J$155),0)</f>
        <v>3.8132215114901684</v>
      </c>
      <c r="P81" s="404">
        <f>IFERROR((CPSX!P78+CPSX!P134)/('3.Thanh pham'!K$97+'3.Thanh pham'!K$136+'3.Thanh pham'!K$155),0)</f>
        <v>3.8132215114901684</v>
      </c>
      <c r="Q81" s="404">
        <f>IFERROR((CPSX!Q78+CPSX!Q134)/('3.Thanh pham'!L$97+'3.Thanh pham'!L$136+'3.Thanh pham'!L$155),0)</f>
        <v>3.8132215114901684</v>
      </c>
      <c r="R81" s="404">
        <f>IFERROR((CPSX!R78+CPSX!R134)/('3.Thanh pham'!M$97+'3.Thanh pham'!M$136+'3.Thanh pham'!M$155),0)</f>
        <v>3.8132215114901684</v>
      </c>
      <c r="S81" s="404">
        <f>IFERROR((CPSX!S78+CPSX!S134)/('3.Thanh pham'!N$97+'3.Thanh pham'!N$136+'3.Thanh pham'!N$155),0)</f>
        <v>3.8132215114901684</v>
      </c>
      <c r="T81" s="404">
        <f>IFERROR((CPSX!T78+CPSX!T134)/('3.Thanh pham'!O$97+'3.Thanh pham'!O$136+'3.Thanh pham'!O$155),0)</f>
        <v>3.8061448413374044</v>
      </c>
      <c r="U81" s="404">
        <f>IFERROR((CPSX!U78+CPSX!U134)/('3.Thanh pham'!P$97+'3.Thanh pham'!P$136+'3.Thanh pham'!P$155),0)</f>
        <v>3.8061448413374044</v>
      </c>
      <c r="V81" s="404">
        <f>IFERROR((CPSX!V78+CPSX!V134)/('3.Thanh pham'!Q$97+'3.Thanh pham'!Q$136+'3.Thanh pham'!Q$155),0)</f>
        <v>3.8061448413374044</v>
      </c>
      <c r="W81" s="404">
        <f>IFERROR((CPSX!W78+CPSX!W134)/('3.Thanh pham'!R$97+'3.Thanh pham'!R$136+'3.Thanh pham'!R$155),0)</f>
        <v>4.1268017379345281</v>
      </c>
      <c r="Y81" s="486">
        <f>IFERROR((CPSX!AK78+CPSX!AK134)/$Y$1,0)</f>
        <v>0</v>
      </c>
      <c r="Z81" s="158">
        <f t="shared" si="1"/>
        <v>4.1268017379345281</v>
      </c>
    </row>
    <row r="82" spans="2:26" s="11" customFormat="1" ht="12.75" outlineLevel="2">
      <c r="B82" s="392">
        <v>8</v>
      </c>
      <c r="C82" s="392"/>
      <c r="D82" s="1042">
        <v>6271003401</v>
      </c>
      <c r="E82" s="1043" t="s">
        <v>498</v>
      </c>
      <c r="F82" s="1043" t="s">
        <v>493</v>
      </c>
      <c r="G82" s="1043" t="s">
        <v>498</v>
      </c>
      <c r="H82" s="1042" t="s">
        <v>359</v>
      </c>
      <c r="I82" s="1044" t="s">
        <v>704</v>
      </c>
      <c r="J82" s="492"/>
      <c r="K82" s="404">
        <f>IFERROR((CPSX!K79+CPSX!K135)/('3.Thanh pham'!F$97+'3.Thanh pham'!F$136+'3.Thanh pham'!F$155),0)</f>
        <v>48.197975615366921</v>
      </c>
      <c r="L82" s="404">
        <f>IFERROR((CPSX!L79+CPSX!L135)/('3.Thanh pham'!G$97+'3.Thanh pham'!G$136+'3.Thanh pham'!G$155),0)</f>
        <v>61.968825791186042</v>
      </c>
      <c r="M82" s="404">
        <f>IFERROR((CPSX!M79+CPSX!M135)/('3.Thanh pham'!H$97+'3.Thanh pham'!H$136+'3.Thanh pham'!H$155),0)</f>
        <v>43.378178053830226</v>
      </c>
      <c r="N82" s="404">
        <f>IFERROR((CPSX!N79+CPSX!N135)/('3.Thanh pham'!I$97+'3.Thanh pham'!I$136+'3.Thanh pham'!I$155),0)</f>
        <v>34.745704809286899</v>
      </c>
      <c r="O82" s="404">
        <f>IFERROR((CPSX!O79+CPSX!O135)/('3.Thanh pham'!J$97+'3.Thanh pham'!J$136+'3.Thanh pham'!J$155),0)</f>
        <v>34.745704809286899</v>
      </c>
      <c r="P82" s="404">
        <f>IFERROR((CPSX!P79+CPSX!P135)/('3.Thanh pham'!K$97+'3.Thanh pham'!K$136+'3.Thanh pham'!K$155),0)</f>
        <v>34.745704809286899</v>
      </c>
      <c r="Q82" s="404">
        <f>IFERROR((CPSX!Q79+CPSX!Q135)/('3.Thanh pham'!L$97+'3.Thanh pham'!L$136+'3.Thanh pham'!L$155),0)</f>
        <v>34.745704809286899</v>
      </c>
      <c r="R82" s="404">
        <f>IFERROR((CPSX!R79+CPSX!R135)/('3.Thanh pham'!M$97+'3.Thanh pham'!M$136+'3.Thanh pham'!M$155),0)</f>
        <v>34.745704809286899</v>
      </c>
      <c r="S82" s="404">
        <f>IFERROR((CPSX!S79+CPSX!S135)/('3.Thanh pham'!N$97+'3.Thanh pham'!N$136+'3.Thanh pham'!N$155),0)</f>
        <v>34.745704809286899</v>
      </c>
      <c r="T82" s="404">
        <f>IFERROR((CPSX!T79+CPSX!T135)/('3.Thanh pham'!O$97+'3.Thanh pham'!O$136+'3.Thanh pham'!O$155),0)</f>
        <v>34.681222876774008</v>
      </c>
      <c r="U82" s="404">
        <f>IFERROR((CPSX!U79+CPSX!U135)/('3.Thanh pham'!P$97+'3.Thanh pham'!P$136+'3.Thanh pham'!P$155),0)</f>
        <v>34.681222876774008</v>
      </c>
      <c r="V82" s="404">
        <f>IFERROR((CPSX!V79+CPSX!V135)/('3.Thanh pham'!Q$97+'3.Thanh pham'!Q$136+'3.Thanh pham'!Q$155),0)</f>
        <v>34.681222876774008</v>
      </c>
      <c r="W82" s="404">
        <f>IFERROR((CPSX!W79+CPSX!W135)/('3.Thanh pham'!R$97+'3.Thanh pham'!R$136+'3.Thanh pham'!R$155),0)</f>
        <v>37.603017438315682</v>
      </c>
      <c r="Y82" s="486">
        <f>IFERROR((CPSX!AK79+CPSX!AK135)/$Y$1,0)</f>
        <v>44.908213459156734</v>
      </c>
      <c r="Z82" s="158">
        <f t="shared" si="1"/>
        <v>82.511230897472416</v>
      </c>
    </row>
    <row r="83" spans="2:26" s="11" customFormat="1" ht="12.75" outlineLevel="2">
      <c r="B83" s="392">
        <v>9</v>
      </c>
      <c r="C83" s="392"/>
      <c r="D83" s="1042">
        <v>6271002703</v>
      </c>
      <c r="E83" s="1043" t="s">
        <v>499</v>
      </c>
      <c r="F83" s="1043" t="s">
        <v>491</v>
      </c>
      <c r="G83" s="1043" t="s">
        <v>499</v>
      </c>
      <c r="H83" s="1042" t="s">
        <v>359</v>
      </c>
      <c r="I83" s="1044" t="s">
        <v>704</v>
      </c>
      <c r="J83" s="492"/>
      <c r="K83" s="404">
        <f>IFERROR((CPSX!K80+CPSX!K136)/('3.Thanh pham'!F$97+'3.Thanh pham'!F$136+'3.Thanh pham'!F$155),0)</f>
        <v>37.249529067665712</v>
      </c>
      <c r="L83" s="404">
        <f>IFERROR((CPSX!L80+CPSX!L136)/('3.Thanh pham'!G$97+'3.Thanh pham'!G$136+'3.Thanh pham'!G$155),0)</f>
        <v>41.705514006844972</v>
      </c>
      <c r="M83" s="404">
        <f>IFERROR((CPSX!M80+CPSX!M136)/('3.Thanh pham'!H$97+'3.Thanh pham'!H$136+'3.Thanh pham'!H$155),0)</f>
        <v>31.465068322981367</v>
      </c>
      <c r="N83" s="404">
        <f>IFERROR((CPSX!N80+CPSX!N136)/('3.Thanh pham'!I$97+'3.Thanh pham'!I$136+'3.Thanh pham'!I$155),0)</f>
        <v>29.290955697701968</v>
      </c>
      <c r="O83" s="404">
        <f>IFERROR((CPSX!O80+CPSX!O136)/('3.Thanh pham'!J$97+'3.Thanh pham'!J$136+'3.Thanh pham'!J$155),0)</f>
        <v>23.796609334280976</v>
      </c>
      <c r="P83" s="404">
        <f>IFERROR((CPSX!P80+CPSX!P136)/('3.Thanh pham'!K$97+'3.Thanh pham'!K$136+'3.Thanh pham'!K$155),0)</f>
        <v>29.290955697701968</v>
      </c>
      <c r="Q83" s="404">
        <f>IFERROR((CPSX!Q80+CPSX!Q136)/('3.Thanh pham'!L$97+'3.Thanh pham'!L$136+'3.Thanh pham'!L$155),0)</f>
        <v>28.696766642975597</v>
      </c>
      <c r="R83" s="404">
        <f>IFERROR((CPSX!R80+CPSX!R136)/('3.Thanh pham'!M$97+'3.Thanh pham'!M$136+'3.Thanh pham'!M$155),0)</f>
        <v>28.696766642975597</v>
      </c>
      <c r="S83" s="404">
        <f>IFERROR((CPSX!S80+CPSX!S136)/('3.Thanh pham'!N$97+'3.Thanh pham'!N$136+'3.Thanh pham'!N$155),0)</f>
        <v>27.471727078891259</v>
      </c>
      <c r="T83" s="404">
        <f>IFERROR((CPSX!T80+CPSX!T136)/('3.Thanh pham'!O$97+'3.Thanh pham'!O$136+'3.Thanh pham'!O$155),0)</f>
        <v>27.420744372935609</v>
      </c>
      <c r="U83" s="404">
        <f>IFERROR((CPSX!U80+CPSX!U136)/('3.Thanh pham'!P$97+'3.Thanh pham'!P$136+'3.Thanh pham'!P$155),0)</f>
        <v>29.236596822586197</v>
      </c>
      <c r="V83" s="404">
        <f>IFERROR((CPSX!V80+CPSX!V136)/('3.Thanh pham'!Q$97+'3.Thanh pham'!Q$136+'3.Thanh pham'!Q$155),0)</f>
        <v>28.643510478503838</v>
      </c>
      <c r="W83" s="404">
        <f>IFERROR((CPSX!W80+CPSX!W136)/('3.Thanh pham'!R$97+'3.Thanh pham'!R$136+'3.Thanh pham'!R$155),0)</f>
        <v>29.594053852450596</v>
      </c>
      <c r="Y83" s="486">
        <f>IFERROR((CPSX!AK80+CPSX!AK136)/$Y$1,0)</f>
        <v>0</v>
      </c>
      <c r="Z83" s="158">
        <f t="shared" si="1"/>
        <v>29.594053852450596</v>
      </c>
    </row>
    <row r="84" spans="2:26" s="11" customFormat="1" ht="12.75" outlineLevel="2">
      <c r="B84" s="392">
        <v>10</v>
      </c>
      <c r="C84" s="392"/>
      <c r="D84" s="1042" t="s">
        <v>1314</v>
      </c>
      <c r="E84" s="1043" t="s">
        <v>1315</v>
      </c>
      <c r="F84" s="1043" t="s">
        <v>1316</v>
      </c>
      <c r="G84" s="1043" t="s">
        <v>1315</v>
      </c>
      <c r="H84" s="1042" t="s">
        <v>359</v>
      </c>
      <c r="I84" s="1044" t="s">
        <v>729</v>
      </c>
      <c r="J84" s="492"/>
      <c r="K84" s="404">
        <f>IFERROR((CPSX!K81+CPSX!K137)/('3.Thanh pham'!F$97+'3.Thanh pham'!F$136+'3.Thanh pham'!F$155),0)</f>
        <v>0</v>
      </c>
      <c r="L84" s="404">
        <f>IFERROR((CPSX!L81+CPSX!L137)/('3.Thanh pham'!G$97+'3.Thanh pham'!G$136+'3.Thanh pham'!G$155),0)</f>
        <v>0</v>
      </c>
      <c r="M84" s="404">
        <f>IFERROR((CPSX!M81+CPSX!M137)/('3.Thanh pham'!H$97+'3.Thanh pham'!H$136+'3.Thanh pham'!H$155),0)</f>
        <v>0</v>
      </c>
      <c r="N84" s="404">
        <f>IFERROR((CPSX!N81+CPSX!N137)/('3.Thanh pham'!I$97+'3.Thanh pham'!I$136+'3.Thanh pham'!I$155),0)</f>
        <v>0</v>
      </c>
      <c r="O84" s="404">
        <f>IFERROR((CPSX!O81+CPSX!O137)/('3.Thanh pham'!J$97+'3.Thanh pham'!J$136+'3.Thanh pham'!J$155),0)</f>
        <v>0</v>
      </c>
      <c r="P84" s="404">
        <f>IFERROR((CPSX!P81+CPSX!P137)/('3.Thanh pham'!K$97+'3.Thanh pham'!K$136+'3.Thanh pham'!K$155),0)</f>
        <v>0</v>
      </c>
      <c r="Q84" s="404">
        <f>IFERROR((CPSX!Q81+CPSX!Q137)/('3.Thanh pham'!L$97+'3.Thanh pham'!L$136+'3.Thanh pham'!L$155),0)</f>
        <v>0</v>
      </c>
      <c r="R84" s="404">
        <f>IFERROR((CPSX!R81+CPSX!R137)/('3.Thanh pham'!M$97+'3.Thanh pham'!M$136+'3.Thanh pham'!M$155),0)</f>
        <v>0</v>
      </c>
      <c r="S84" s="404">
        <f>IFERROR((CPSX!S81+CPSX!S137)/('3.Thanh pham'!N$97+'3.Thanh pham'!N$136+'3.Thanh pham'!N$155),0)</f>
        <v>0</v>
      </c>
      <c r="T84" s="404">
        <f>IFERROR((CPSX!T81+CPSX!T137)/('3.Thanh pham'!O$97+'3.Thanh pham'!O$136+'3.Thanh pham'!O$155),0)</f>
        <v>0</v>
      </c>
      <c r="U84" s="404">
        <f>IFERROR((CPSX!U81+CPSX!U137)/('3.Thanh pham'!P$97+'3.Thanh pham'!P$136+'3.Thanh pham'!P$155),0)</f>
        <v>0</v>
      </c>
      <c r="V84" s="404">
        <f>IFERROR((CPSX!V81+CPSX!V137)/('3.Thanh pham'!Q$97+'3.Thanh pham'!Q$136+'3.Thanh pham'!Q$155),0)</f>
        <v>0</v>
      </c>
      <c r="W84" s="404">
        <f>IFERROR((CPSX!W81+CPSX!W137)/('3.Thanh pham'!R$97+'3.Thanh pham'!R$136+'3.Thanh pham'!R$155),0)</f>
        <v>0</v>
      </c>
      <c r="Y84" s="486">
        <f>IFERROR((CPSX!AK81+CPSX!AK137)/$Y$1,0)</f>
        <v>0</v>
      </c>
      <c r="Z84" s="158">
        <f t="shared" si="1"/>
        <v>0</v>
      </c>
    </row>
    <row r="85" spans="2:26" s="11" customFormat="1" ht="12.75" outlineLevel="2">
      <c r="B85" s="392">
        <v>11</v>
      </c>
      <c r="C85" s="392"/>
      <c r="D85" s="1042">
        <v>6271003001</v>
      </c>
      <c r="E85" s="1043" t="s">
        <v>705</v>
      </c>
      <c r="F85" s="1043" t="s">
        <v>493</v>
      </c>
      <c r="G85" s="1043" t="s">
        <v>705</v>
      </c>
      <c r="H85" s="1042" t="s">
        <v>359</v>
      </c>
      <c r="I85" s="1044" t="s">
        <v>706</v>
      </c>
      <c r="J85" s="492"/>
      <c r="K85" s="404">
        <f>IFERROR((CPSX!K82+CPSX!K138)/('3.Thanh pham'!F$97+'3.Thanh pham'!F$136+'3.Thanh pham'!F$155),0)</f>
        <v>7.3164853703155979</v>
      </c>
      <c r="L85" s="404">
        <f>IFERROR((CPSX!L82+CPSX!L138)/('3.Thanh pham'!G$97+'3.Thanh pham'!G$136+'3.Thanh pham'!G$155),0)</f>
        <v>9.4069097618343402</v>
      </c>
      <c r="M85" s="404">
        <f>IFERROR((CPSX!M82+CPSX!M138)/('3.Thanh pham'!H$97+'3.Thanh pham'!H$136+'3.Thanh pham'!H$155),0)</f>
        <v>6.5848368332840375</v>
      </c>
      <c r="N85" s="404">
        <f>IFERROR((CPSX!N82+CPSX!N138)/('3.Thanh pham'!I$97+'3.Thanh pham'!I$136+'3.Thanh pham'!I$155),0)</f>
        <v>5.2744215430782591</v>
      </c>
      <c r="O85" s="404">
        <f>IFERROR((CPSX!O82+CPSX!O138)/('3.Thanh pham'!J$97+'3.Thanh pham'!J$136+'3.Thanh pham'!J$155),0)</f>
        <v>5.2744215430782591</v>
      </c>
      <c r="P85" s="404">
        <f>IFERROR((CPSX!P82+CPSX!P138)/('3.Thanh pham'!K$97+'3.Thanh pham'!K$136+'3.Thanh pham'!K$155),0)</f>
        <v>5.2744215430782591</v>
      </c>
      <c r="Q85" s="404">
        <f>IFERROR((CPSX!Q82+CPSX!Q138)/('3.Thanh pham'!L$97+'3.Thanh pham'!L$136+'3.Thanh pham'!L$155),0)</f>
        <v>5.2744215430782591</v>
      </c>
      <c r="R85" s="404">
        <f>IFERROR((CPSX!R82+CPSX!R138)/('3.Thanh pham'!M$97+'3.Thanh pham'!M$136+'3.Thanh pham'!M$155),0)</f>
        <v>5.2744215430782591</v>
      </c>
      <c r="S85" s="404">
        <f>IFERROR((CPSX!S82+CPSX!S138)/('3.Thanh pham'!N$97+'3.Thanh pham'!N$136+'3.Thanh pham'!N$155),0)</f>
        <v>5.2744215430782591</v>
      </c>
      <c r="T85" s="404">
        <f>IFERROR((CPSX!T82+CPSX!T138)/('3.Thanh pham'!O$97+'3.Thanh pham'!O$136+'3.Thanh pham'!O$155),0)</f>
        <v>5.2646331420125128</v>
      </c>
      <c r="U85" s="404">
        <f>IFERROR((CPSX!U82+CPSX!U138)/('3.Thanh pham'!P$97+'3.Thanh pham'!P$136+'3.Thanh pham'!P$155),0)</f>
        <v>5.2646331420125128</v>
      </c>
      <c r="V85" s="404">
        <f>IFERROR((CPSX!V82+CPSX!V138)/('3.Thanh pham'!Q$97+'3.Thanh pham'!Q$136+'3.Thanh pham'!Q$155),0)</f>
        <v>5.2646331420125128</v>
      </c>
      <c r="W85" s="404">
        <f>IFERROR((CPSX!W82+CPSX!W138)/('3.Thanh pham'!R$97+'3.Thanh pham'!R$136+'3.Thanh pham'!R$155),0)</f>
        <v>5.7081635370478541</v>
      </c>
      <c r="Y85" s="486">
        <f>IFERROR((CPSX!AK82+CPSX!AK138)/$Y$1,0)</f>
        <v>1.7410998747823661</v>
      </c>
      <c r="Z85" s="158">
        <f t="shared" si="1"/>
        <v>7.4492634118302199</v>
      </c>
    </row>
    <row r="86" spans="2:26" s="11" customFormat="1" ht="12.75" outlineLevel="2">
      <c r="B86" s="392">
        <v>12</v>
      </c>
      <c r="C86" s="392"/>
      <c r="D86" s="1042">
        <v>6277003101</v>
      </c>
      <c r="E86" s="1043" t="s">
        <v>708</v>
      </c>
      <c r="F86" s="1043" t="s">
        <v>493</v>
      </c>
      <c r="G86" s="1043" t="s">
        <v>709</v>
      </c>
      <c r="H86" s="1042" t="s">
        <v>359</v>
      </c>
      <c r="I86" s="1044" t="s">
        <v>706</v>
      </c>
      <c r="J86" s="492"/>
      <c r="K86" s="404">
        <f>IFERROR((CPSX!K83+CPSX!K139)/('3.Thanh pham'!F$97+'3.Thanh pham'!F$136+'3.Thanh pham'!F$155),0)</f>
        <v>1.7899595780341122</v>
      </c>
      <c r="L86" s="404">
        <f>IFERROR((CPSX!L83+CPSX!L139)/('3.Thanh pham'!G$97+'3.Thanh pham'!G$136+'3.Thanh pham'!G$155),0)</f>
        <v>2.301376600329573</v>
      </c>
      <c r="M86" s="404">
        <f>IFERROR((CPSX!M83+CPSX!M139)/('3.Thanh pham'!H$97+'3.Thanh pham'!H$136+'3.Thanh pham'!H$155),0)</f>
        <v>4.5686684412895593</v>
      </c>
      <c r="N86" s="404">
        <f>IFERROR((CPSX!N83+CPSX!N139)/('3.Thanh pham'!I$97+'3.Thanh pham'!I$136+'3.Thanh pham'!I$155),0)</f>
        <v>2.369106846718787</v>
      </c>
      <c r="O86" s="404">
        <f>IFERROR((CPSX!O83+CPSX!O139)/('3.Thanh pham'!J$97+'3.Thanh pham'!J$136+'3.Thanh pham'!J$155),0)</f>
        <v>2.369106846718787</v>
      </c>
      <c r="P86" s="404">
        <f>IFERROR((CPSX!P83+CPSX!P139)/('3.Thanh pham'!K$97+'3.Thanh pham'!K$136+'3.Thanh pham'!K$155),0)</f>
        <v>2.6178630656242596</v>
      </c>
      <c r="Q86" s="404">
        <f>IFERROR((CPSX!Q83+CPSX!Q139)/('3.Thanh pham'!L$97+'3.Thanh pham'!L$136+'3.Thanh pham'!L$155),0)</f>
        <v>2.6178630656242596</v>
      </c>
      <c r="R86" s="404">
        <f>IFERROR((CPSX!R83+CPSX!R139)/('3.Thanh pham'!M$97+'3.Thanh pham'!M$136+'3.Thanh pham'!M$155),0)</f>
        <v>2.6178630656242596</v>
      </c>
      <c r="S86" s="404">
        <f>IFERROR((CPSX!S83+CPSX!S139)/('3.Thanh pham'!N$97+'3.Thanh pham'!N$136+'3.Thanh pham'!N$155),0)</f>
        <v>2.6178630656242596</v>
      </c>
      <c r="T86" s="404">
        <f>IFERROR((CPSX!T83+CPSX!T139)/('3.Thanh pham'!O$97+'3.Thanh pham'!O$136+'3.Thanh pham'!O$155),0)</f>
        <v>2.6130047710392996</v>
      </c>
      <c r="U86" s="404">
        <f>IFERROR((CPSX!U83+CPSX!U139)/('3.Thanh pham'!P$97+'3.Thanh pham'!P$136+'3.Thanh pham'!P$155),0)</f>
        <v>2.6130047710392996</v>
      </c>
      <c r="V86" s="404">
        <f>IFERROR((CPSX!V83+CPSX!V139)/('3.Thanh pham'!Q$97+'3.Thanh pham'!Q$136+'3.Thanh pham'!Q$155),0)</f>
        <v>2.6130047710392996</v>
      </c>
      <c r="W86" s="404">
        <f>IFERROR((CPSX!W83+CPSX!W139)/('3.Thanh pham'!R$97+'3.Thanh pham'!R$136+'3.Thanh pham'!R$155),0)</f>
        <v>2.6427712634005953</v>
      </c>
      <c r="Y86" s="486">
        <f>IFERROR((CPSX!AK83+CPSX!AK139)/$Y$1,0)</f>
        <v>1.6785089467812691</v>
      </c>
      <c r="Z86" s="158">
        <f t="shared" si="1"/>
        <v>4.3212802101818646</v>
      </c>
    </row>
    <row r="87" spans="2:26" s="11" customFormat="1" ht="12.75" outlineLevel="2">
      <c r="B87" s="392">
        <v>13</v>
      </c>
      <c r="C87" s="392"/>
      <c r="D87" s="1042">
        <v>6273000100</v>
      </c>
      <c r="E87" s="1043" t="s">
        <v>727</v>
      </c>
      <c r="F87" s="1043" t="s">
        <v>728</v>
      </c>
      <c r="G87" s="1043" t="s">
        <v>727</v>
      </c>
      <c r="H87" s="1042" t="s">
        <v>414</v>
      </c>
      <c r="I87" s="1044" t="s">
        <v>729</v>
      </c>
      <c r="J87" s="492"/>
      <c r="K87" s="404">
        <f>IFERROR((CPSX!K84+CPSX!K140)/('3.Thanh pham'!F$97+'3.Thanh pham'!F$136+'3.Thanh pham'!F$155),0)</f>
        <v>2.4209352919911926</v>
      </c>
      <c r="L87" s="404">
        <f>IFERROR((CPSX!L84+CPSX!L140)/('3.Thanh pham'!G$97+'3.Thanh pham'!G$136+'3.Thanh pham'!G$155),0)</f>
        <v>2.7746076815819496</v>
      </c>
      <c r="M87" s="404">
        <f>IFERROR((CPSX!M84+CPSX!M140)/('3.Thanh pham'!H$97+'3.Thanh pham'!H$136+'3.Thanh pham'!H$155),0)</f>
        <v>1.9422253771073648</v>
      </c>
      <c r="N87" s="404">
        <f>IFERROR((CPSX!N84+CPSX!N140)/('3.Thanh pham'!I$97+'3.Thanh pham'!I$136+'3.Thanh pham'!I$155),0)</f>
        <v>1.1924501303008765</v>
      </c>
      <c r="O87" s="404">
        <f>IFERROR((CPSX!O84+CPSX!O140)/('3.Thanh pham'!J$97+'3.Thanh pham'!J$136+'3.Thanh pham'!J$155),0)</f>
        <v>1.1924501303008765</v>
      </c>
      <c r="P87" s="404">
        <f>IFERROR((CPSX!P84+CPSX!P140)/('3.Thanh pham'!K$97+'3.Thanh pham'!K$136+'3.Thanh pham'!K$155),0)</f>
        <v>1.1924501303008765</v>
      </c>
      <c r="Q87" s="404">
        <f>IFERROR((CPSX!Q84+CPSX!Q140)/('3.Thanh pham'!L$97+'3.Thanh pham'!L$136+'3.Thanh pham'!L$155),0)</f>
        <v>1.0068704098554844</v>
      </c>
      <c r="R87" s="404">
        <f>IFERROR((CPSX!R84+CPSX!R140)/('3.Thanh pham'!M$97+'3.Thanh pham'!M$136+'3.Thanh pham'!M$155),0)</f>
        <v>0.86472399905235731</v>
      </c>
      <c r="S87" s="404">
        <f>IFERROR((CPSX!S84+CPSX!S140)/('3.Thanh pham'!N$97+'3.Thanh pham'!N$136+'3.Thanh pham'!N$155),0)</f>
        <v>0.86472399905235731</v>
      </c>
      <c r="T87" s="404">
        <f>IFERROR((CPSX!T84+CPSX!T140)/('3.Thanh pham'!O$97+'3.Thanh pham'!O$136+'3.Thanh pham'!O$155),0)</f>
        <v>0.65817735704853897</v>
      </c>
      <c r="U87" s="404">
        <f>IFERROR((CPSX!U84+CPSX!U140)/('3.Thanh pham'!P$97+'3.Thanh pham'!P$136+'3.Thanh pham'!P$155),0)</f>
        <v>0.65817735704853897</v>
      </c>
      <c r="V87" s="404">
        <f>IFERROR((CPSX!V84+CPSX!V140)/('3.Thanh pham'!Q$97+'3.Thanh pham'!Q$136+'3.Thanh pham'!Q$155),0)</f>
        <v>0.65817735704853897</v>
      </c>
      <c r="W87" s="404">
        <f>IFERROR((CPSX!W84+CPSX!W140)/('3.Thanh pham'!R$97+'3.Thanh pham'!R$136+'3.Thanh pham'!R$155),0)</f>
        <v>1.1858174314101635</v>
      </c>
      <c r="Y87" s="486">
        <f>IFERROR((CPSX!AK84+CPSX!AK140)/$Y$1,0)</f>
        <v>0</v>
      </c>
      <c r="Z87" s="158">
        <f t="shared" si="1"/>
        <v>1.1858174314101635</v>
      </c>
    </row>
    <row r="88" spans="2:26" s="11" customFormat="1" ht="12.75" outlineLevel="2">
      <c r="B88" s="392">
        <v>14</v>
      </c>
      <c r="C88" s="392"/>
      <c r="D88" s="1042">
        <v>6275001803</v>
      </c>
      <c r="E88" s="1043" t="s">
        <v>730</v>
      </c>
      <c r="F88" s="1043" t="s">
        <v>719</v>
      </c>
      <c r="G88" s="1043" t="s">
        <v>730</v>
      </c>
      <c r="H88" s="1042" t="s">
        <v>414</v>
      </c>
      <c r="I88" s="1044" t="s">
        <v>729</v>
      </c>
      <c r="J88" s="492"/>
      <c r="K88" s="404">
        <f>IFERROR((CPSX!K85+CPSX!K141)/('3.Thanh pham'!F$97+'3.Thanh pham'!F$136+'3.Thanh pham'!F$155),0)</f>
        <v>19.303953465444149</v>
      </c>
      <c r="L88" s="404">
        <f>IFERROR((CPSX!L85+CPSX!L141)/('3.Thanh pham'!G$97+'3.Thanh pham'!G$136+'3.Thanh pham'!G$155),0)</f>
        <v>19.303953465444152</v>
      </c>
      <c r="M88" s="404">
        <f>IFERROR((CPSX!M85+CPSX!M141)/('3.Thanh pham'!H$97+'3.Thanh pham'!H$136+'3.Thanh pham'!H$155),0)</f>
        <v>19.303953465444149</v>
      </c>
      <c r="N88" s="404">
        <f>IFERROR((CPSX!N85+CPSX!N141)/('3.Thanh pham'!I$97+'3.Thanh pham'!I$136+'3.Thanh pham'!I$155),0)</f>
        <v>17.008607754876415</v>
      </c>
      <c r="O88" s="404">
        <f>IFERROR((CPSX!O85+CPSX!O141)/('3.Thanh pham'!J$97+'3.Thanh pham'!J$136+'3.Thanh pham'!J$155),0)</f>
        <v>17.037932940660678</v>
      </c>
      <c r="P88" s="404">
        <f>IFERROR((CPSX!P85+CPSX!P141)/('3.Thanh pham'!K$97+'3.Thanh pham'!K$136+'3.Thanh pham'!K$155),0)</f>
        <v>17.067258126444951</v>
      </c>
      <c r="Q88" s="404">
        <f>IFERROR((CPSX!Q85+CPSX!Q141)/('3.Thanh pham'!L$97+'3.Thanh pham'!L$136+'3.Thanh pham'!L$155),0)</f>
        <v>17.067258126444951</v>
      </c>
      <c r="R88" s="404">
        <f>IFERROR((CPSX!R85+CPSX!R141)/('3.Thanh pham'!M$97+'3.Thanh pham'!M$136+'3.Thanh pham'!M$155),0)</f>
        <v>17.067258126444951</v>
      </c>
      <c r="S88" s="404">
        <f>IFERROR((CPSX!S85+CPSX!S141)/('3.Thanh pham'!N$97+'3.Thanh pham'!N$136+'3.Thanh pham'!N$155),0)</f>
        <v>17.067258126444951</v>
      </c>
      <c r="T88" s="404">
        <f>IFERROR((CPSX!T85+CPSX!T141)/('3.Thanh pham'!O$97+'3.Thanh pham'!O$136+'3.Thanh pham'!O$155),0)</f>
        <v>31.62906222964839</v>
      </c>
      <c r="U88" s="404">
        <f>IFERROR((CPSX!U85+CPSX!U141)/('3.Thanh pham'!P$97+'3.Thanh pham'!P$136+'3.Thanh pham'!P$155),0)</f>
        <v>31.62906222964839</v>
      </c>
      <c r="V88" s="404">
        <f>IFERROR((CPSX!V85+CPSX!V141)/('3.Thanh pham'!Q$97+'3.Thanh pham'!Q$136+'3.Thanh pham'!Q$155),0)</f>
        <v>31.62906222964839</v>
      </c>
      <c r="W88" s="404">
        <f>IFERROR((CPSX!W85+CPSX!W141)/('3.Thanh pham'!R$97+'3.Thanh pham'!R$136+'3.Thanh pham'!R$155),0)</f>
        <v>21.426570349018959</v>
      </c>
      <c r="Y88" s="486">
        <f>IFERROR((CPSX!AK85+CPSX!AK141)/$Y$1,0)</f>
        <v>17.410244253571314</v>
      </c>
      <c r="Z88" s="158">
        <f t="shared" si="1"/>
        <v>38.836814602590273</v>
      </c>
    </row>
    <row r="89" spans="2:26" s="11" customFormat="1" ht="12.75" outlineLevel="2">
      <c r="B89" s="392">
        <v>15</v>
      </c>
      <c r="C89" s="392"/>
      <c r="D89" s="1042">
        <v>6277002804</v>
      </c>
      <c r="E89" s="1043" t="s">
        <v>731</v>
      </c>
      <c r="F89" s="1043" t="s">
        <v>732</v>
      </c>
      <c r="G89" s="1043" t="s">
        <v>731</v>
      </c>
      <c r="H89" s="1042" t="s">
        <v>359</v>
      </c>
      <c r="I89" s="1044" t="s">
        <v>729</v>
      </c>
      <c r="J89" s="492"/>
      <c r="K89" s="404">
        <f>IFERROR((CPSX!K86+CPSX!K142)/('3.Thanh pham'!F$97+'3.Thanh pham'!F$136+'3.Thanh pham'!F$155),0)</f>
        <v>7.9858030168589176</v>
      </c>
      <c r="L89" s="404">
        <f>IFERROR((CPSX!L86+CPSX!L142)/('3.Thanh pham'!G$97+'3.Thanh pham'!G$136+'3.Thanh pham'!G$155),0)</f>
        <v>10.267461021675752</v>
      </c>
      <c r="M89" s="404">
        <f>IFERROR((CPSX!M86+CPSX!M142)/('3.Thanh pham'!H$97+'3.Thanh pham'!H$136+'3.Thanh pham'!H$155),0)</f>
        <v>7.1872227151730259</v>
      </c>
      <c r="N89" s="404">
        <f>IFERROR((CPSX!N86+CPSX!N142)/('3.Thanh pham'!I$97+'3.Thanh pham'!I$136+'3.Thanh pham'!I$155),0)</f>
        <v>5.7569296375266523</v>
      </c>
      <c r="O89" s="404">
        <f>IFERROR((CPSX!O86+CPSX!O142)/('3.Thanh pham'!J$97+'3.Thanh pham'!J$136+'3.Thanh pham'!J$155),0)</f>
        <v>5.7569296375266523</v>
      </c>
      <c r="P89" s="404">
        <f>IFERROR((CPSX!P86+CPSX!P142)/('3.Thanh pham'!K$97+'3.Thanh pham'!K$136+'3.Thanh pham'!K$155),0)</f>
        <v>5.7569296375266523</v>
      </c>
      <c r="Q89" s="404">
        <f>IFERROR((CPSX!Q86+CPSX!Q142)/('3.Thanh pham'!L$97+'3.Thanh pham'!L$136+'3.Thanh pham'!L$155),0)</f>
        <v>5.7569296375266523</v>
      </c>
      <c r="R89" s="404">
        <f>IFERROR((CPSX!R86+CPSX!R142)/('3.Thanh pham'!M$97+'3.Thanh pham'!M$136+'3.Thanh pham'!M$155),0)</f>
        <v>5.7569296375266523</v>
      </c>
      <c r="S89" s="404">
        <f>IFERROR((CPSX!S86+CPSX!S142)/('3.Thanh pham'!N$97+'3.Thanh pham'!N$136+'3.Thanh pham'!N$155),0)</f>
        <v>5.7569296375266523</v>
      </c>
      <c r="T89" s="404">
        <f>IFERROR((CPSX!T86+CPSX!T142)/('3.Thanh pham'!O$97+'3.Thanh pham'!O$136+'3.Thanh pham'!O$155),0)</f>
        <v>5.7462457860864236</v>
      </c>
      <c r="U89" s="404">
        <f>IFERROR((CPSX!U86+CPSX!U142)/('3.Thanh pham'!P$97+'3.Thanh pham'!P$136+'3.Thanh pham'!P$155),0)</f>
        <v>5.7462457860864236</v>
      </c>
      <c r="V89" s="404">
        <f>IFERROR((CPSX!V86+CPSX!V142)/('3.Thanh pham'!Q$97+'3.Thanh pham'!Q$136+'3.Thanh pham'!Q$155),0)</f>
        <v>5.7462457860864236</v>
      </c>
      <c r="W89" s="404">
        <f>IFERROR((CPSX!W86+CPSX!W142)/('3.Thanh pham'!R$97+'3.Thanh pham'!R$136+'3.Thanh pham'!R$155),0)</f>
        <v>6.2303506790056664</v>
      </c>
      <c r="Y89" s="486">
        <f>IFERROR((CPSX!AK86+CPSX!AK142)/$Y$1,0)</f>
        <v>4.3904808711767362</v>
      </c>
      <c r="Z89" s="158">
        <f t="shared" si="1"/>
        <v>10.620831550182402</v>
      </c>
    </row>
    <row r="90" spans="2:26" s="11" customFormat="1" ht="12.75" outlineLevel="2">
      <c r="B90" s="392">
        <v>16</v>
      </c>
      <c r="C90" s="392"/>
      <c r="D90" s="1042">
        <v>6277003702</v>
      </c>
      <c r="E90" s="1043" t="s">
        <v>733</v>
      </c>
      <c r="F90" s="1043" t="s">
        <v>734</v>
      </c>
      <c r="G90" s="1043" t="s">
        <v>733</v>
      </c>
      <c r="H90" s="1042" t="s">
        <v>356</v>
      </c>
      <c r="I90" s="1044" t="s">
        <v>706</v>
      </c>
      <c r="J90" s="492"/>
      <c r="K90" s="404">
        <f>IFERROR((CPSX!K87+CPSX!K143)/('3.Thanh pham'!F$97+'3.Thanh pham'!F$136+'3.Thanh pham'!F$155),0)</f>
        <v>8.145519077196095</v>
      </c>
      <c r="L90" s="404">
        <f>IFERROR((CPSX!L87+CPSX!L143)/('3.Thanh pham'!G$97+'3.Thanh pham'!G$136+'3.Thanh pham'!G$155),0)</f>
        <v>10.472810242109267</v>
      </c>
      <c r="M90" s="404">
        <f>IFERROR((CPSX!M87+CPSX!M143)/('3.Thanh pham'!H$97+'3.Thanh pham'!H$136+'3.Thanh pham'!H$155),0)</f>
        <v>7.3309671694764864</v>
      </c>
      <c r="N90" s="404">
        <f>IFERROR((CPSX!N87+CPSX!N143)/('3.Thanh pham'!I$97+'3.Thanh pham'!I$136+'3.Thanh pham'!I$155),0)</f>
        <v>5.8720682302771854</v>
      </c>
      <c r="O90" s="404">
        <f>IFERROR((CPSX!O87+CPSX!O143)/('3.Thanh pham'!J$97+'3.Thanh pham'!J$136+'3.Thanh pham'!J$155),0)</f>
        <v>5.8720682302771854</v>
      </c>
      <c r="P90" s="404">
        <f>IFERROR((CPSX!P87+CPSX!P143)/('3.Thanh pham'!K$97+'3.Thanh pham'!K$136+'3.Thanh pham'!K$155),0)</f>
        <v>5.8720682302771854</v>
      </c>
      <c r="Q90" s="404">
        <f>IFERROR((CPSX!Q87+CPSX!Q143)/('3.Thanh pham'!L$97+'3.Thanh pham'!L$136+'3.Thanh pham'!L$155),0)</f>
        <v>5.8720682302771854</v>
      </c>
      <c r="R90" s="404">
        <f>IFERROR((CPSX!R87+CPSX!R143)/('3.Thanh pham'!M$97+'3.Thanh pham'!M$136+'3.Thanh pham'!M$155),0)</f>
        <v>5.8720682302771854</v>
      </c>
      <c r="S90" s="404">
        <f>IFERROR((CPSX!S87+CPSX!S143)/('3.Thanh pham'!N$97+'3.Thanh pham'!N$136+'3.Thanh pham'!N$155),0)</f>
        <v>5.8720682302771854</v>
      </c>
      <c r="T90" s="404">
        <f>IFERROR((CPSX!T87+CPSX!T143)/('3.Thanh pham'!O$97+'3.Thanh pham'!O$136+'3.Thanh pham'!O$155),0)</f>
        <v>5.8611707018081516</v>
      </c>
      <c r="U90" s="404">
        <f>IFERROR((CPSX!U87+CPSX!U143)/('3.Thanh pham'!P$97+'3.Thanh pham'!P$136+'3.Thanh pham'!P$155),0)</f>
        <v>5.8611707018081516</v>
      </c>
      <c r="V90" s="404">
        <f>IFERROR((CPSX!V87+CPSX!V143)/('3.Thanh pham'!Q$97+'3.Thanh pham'!Q$136+'3.Thanh pham'!Q$155),0)</f>
        <v>5.8611707018081516</v>
      </c>
      <c r="W90" s="404">
        <f>IFERROR((CPSX!W87+CPSX!W143)/('3.Thanh pham'!R$97+'3.Thanh pham'!R$136+'3.Thanh pham'!R$155),0)</f>
        <v>6.3549576925857805</v>
      </c>
      <c r="Y90" s="486">
        <f>IFERROR((CPSX!AK87+CPSX!AK143)/$Y$1,0)</f>
        <v>19.68115188648029</v>
      </c>
      <c r="Z90" s="158">
        <f t="shared" si="1"/>
        <v>26.036109579066071</v>
      </c>
    </row>
    <row r="91" spans="2:26" s="1040" customFormat="1" ht="12.75" outlineLevel="2">
      <c r="B91" s="1041">
        <v>17</v>
      </c>
      <c r="C91" s="1041"/>
      <c r="D91" s="1042">
        <v>6277005001</v>
      </c>
      <c r="E91" s="1043" t="s">
        <v>735</v>
      </c>
      <c r="F91" s="1043" t="s">
        <v>736</v>
      </c>
      <c r="G91" s="1043" t="s">
        <v>735</v>
      </c>
      <c r="H91" s="1042" t="s">
        <v>356</v>
      </c>
      <c r="I91" s="1044" t="s">
        <v>712</v>
      </c>
      <c r="J91" s="1148"/>
      <c r="K91" s="404">
        <f>IFERROR((CPSX!K88+CPSX!K144)/('3.Thanh pham'!F$97+'3.Thanh pham'!F$136+'3.Thanh pham'!F$155),0)</f>
        <v>606.89388675276871</v>
      </c>
      <c r="L91" s="404">
        <f>IFERROR((CPSX!L88+CPSX!L144)/('3.Thanh pham'!G$97+'3.Thanh pham'!G$136+'3.Thanh pham'!G$155),0)</f>
        <v>780.29214011070269</v>
      </c>
      <c r="M91" s="404">
        <f>IFERROR((CPSX!M88+CPSX!M144)/('3.Thanh pham'!H$97+'3.Thanh pham'!H$136+'3.Thanh pham'!H$155),0)</f>
        <v>546.20449807749185</v>
      </c>
      <c r="N91" s="404">
        <f>IFERROR((CPSX!N88+CPSX!N144)/('3.Thanh pham'!I$97+'3.Thanh pham'!I$136+'3.Thanh pham'!I$155),0)</f>
        <v>437.50708552475714</v>
      </c>
      <c r="O91" s="404">
        <f>IFERROR((CPSX!O88+CPSX!O144)/('3.Thanh pham'!J$97+'3.Thanh pham'!J$136+'3.Thanh pham'!J$155),0)</f>
        <v>437.50708552475714</v>
      </c>
      <c r="P91" s="404">
        <f>IFERROR((CPSX!P88+CPSX!P144)/('3.Thanh pham'!K$97+'3.Thanh pham'!K$136+'3.Thanh pham'!K$155),0)</f>
        <v>437.50708552475714</v>
      </c>
      <c r="Q91" s="404">
        <f>IFERROR((CPSX!Q88+CPSX!Q144)/('3.Thanh pham'!L$97+'3.Thanh pham'!L$136+'3.Thanh pham'!L$155),0)</f>
        <v>437.50708552475714</v>
      </c>
      <c r="R91" s="404">
        <f>IFERROR((CPSX!R88+CPSX!R144)/('3.Thanh pham'!M$97+'3.Thanh pham'!M$136+'3.Thanh pham'!M$155),0)</f>
        <v>437.50708552475714</v>
      </c>
      <c r="S91" s="404">
        <f>IFERROR((CPSX!S88+CPSX!S144)/('3.Thanh pham'!N$97+'3.Thanh pham'!N$136+'3.Thanh pham'!N$155),0)</f>
        <v>437.50708552475714</v>
      </c>
      <c r="T91" s="404">
        <f>IFERROR((CPSX!T88+CPSX!T144)/('3.Thanh pham'!O$97+'3.Thanh pham'!O$136+'3.Thanh pham'!O$155),0)</f>
        <v>436.69514912808404</v>
      </c>
      <c r="U91" s="404">
        <f>IFERROR((CPSX!U88+CPSX!U144)/('3.Thanh pham'!P$97+'3.Thanh pham'!P$136+'3.Thanh pham'!P$155),0)</f>
        <v>436.69514912808404</v>
      </c>
      <c r="V91" s="404">
        <f>IFERROR((CPSX!V88+CPSX!V144)/('3.Thanh pham'!Q$97+'3.Thanh pham'!Q$136+'3.Thanh pham'!Q$155),0)</f>
        <v>436.69514912808404</v>
      </c>
      <c r="W91" s="404">
        <f>IFERROR((CPSX!W88+CPSX!W144)/('3.Thanh pham'!R$97+'3.Thanh pham'!R$136+'3.Thanh pham'!R$155),0)</f>
        <v>473.48547559112694</v>
      </c>
      <c r="Y91" s="1149">
        <f>IFERROR((CPSX!AK88+CPSX!AK144)/$Y$1,0)</f>
        <v>587.72179239843354</v>
      </c>
      <c r="Z91" s="158">
        <f t="shared" si="1"/>
        <v>1061.2072679895605</v>
      </c>
    </row>
    <row r="92" spans="2:26" s="11" customFormat="1" ht="12.75" outlineLevel="2">
      <c r="B92" s="392">
        <v>18</v>
      </c>
      <c r="C92" s="392"/>
      <c r="D92" s="1042">
        <v>6278007201</v>
      </c>
      <c r="E92" s="1043" t="s">
        <v>737</v>
      </c>
      <c r="F92" s="1043" t="s">
        <v>732</v>
      </c>
      <c r="G92" s="1043" t="s">
        <v>737</v>
      </c>
      <c r="H92" s="1042" t="s">
        <v>414</v>
      </c>
      <c r="I92" s="1044" t="s">
        <v>729</v>
      </c>
      <c r="J92" s="492"/>
      <c r="K92" s="404">
        <f>IFERROR((CPSX!K89+CPSX!K145)/('3.Thanh pham'!F$97+'3.Thanh pham'!F$136+'3.Thanh pham'!F$155),0)</f>
        <v>15.377874615224512</v>
      </c>
      <c r="L92" s="404">
        <f>IFERROR((CPSX!L89+CPSX!L145)/('3.Thanh pham'!G$97+'3.Thanh pham'!G$136+'3.Thanh pham'!G$155),0)</f>
        <v>19.771553076717229</v>
      </c>
      <c r="M92" s="404">
        <f>IFERROR((CPSX!M89+CPSX!M145)/('3.Thanh pham'!H$97+'3.Thanh pham'!H$136+'3.Thanh pham'!H$155),0)</f>
        <v>13.358966775115842</v>
      </c>
      <c r="N92" s="404">
        <f>IFERROR((CPSX!N89+CPSX!N145)/('3.Thanh pham'!I$97+'3.Thanh pham'!I$136+'3.Thanh pham'!I$155),0)</f>
        <v>10.700465924346521</v>
      </c>
      <c r="O92" s="404">
        <f>IFERROR((CPSX!O89+CPSX!O145)/('3.Thanh pham'!J$97+'3.Thanh pham'!J$136+'3.Thanh pham'!J$155),0)</f>
        <v>10.700465924346521</v>
      </c>
      <c r="P92" s="404">
        <f>IFERROR((CPSX!P89+CPSX!P145)/('3.Thanh pham'!K$97+'3.Thanh pham'!K$136+'3.Thanh pham'!K$155),0)</f>
        <v>10.700465924346521</v>
      </c>
      <c r="Q92" s="404">
        <f>IFERROR((CPSX!Q89+CPSX!Q145)/('3.Thanh pham'!L$97+'3.Thanh pham'!L$136+'3.Thanh pham'!L$155),0)</f>
        <v>10.700465924346521</v>
      </c>
      <c r="R92" s="404">
        <f>IFERROR((CPSX!R89+CPSX!R145)/('3.Thanh pham'!M$97+'3.Thanh pham'!M$136+'3.Thanh pham'!M$155),0)</f>
        <v>10.700465924346521</v>
      </c>
      <c r="S92" s="404">
        <f>IFERROR((CPSX!S89+CPSX!S145)/('3.Thanh pham'!N$97+'3.Thanh pham'!N$136+'3.Thanh pham'!N$155),0)</f>
        <v>10.700465924346521</v>
      </c>
      <c r="T92" s="404">
        <f>IFERROR((CPSX!T89+CPSX!T145)/('3.Thanh pham'!O$97+'3.Thanh pham'!O$136+'3.Thanh pham'!O$155),0)</f>
        <v>10.680607736827302</v>
      </c>
      <c r="U92" s="404">
        <f>IFERROR((CPSX!U89+CPSX!U145)/('3.Thanh pham'!P$97+'3.Thanh pham'!P$136+'3.Thanh pham'!P$155),0)</f>
        <v>10.680607736827302</v>
      </c>
      <c r="V92" s="404">
        <f>IFERROR((CPSX!V89+CPSX!V145)/('3.Thanh pham'!Q$97+'3.Thanh pham'!Q$136+'3.Thanh pham'!Q$155),0)</f>
        <v>10.680607736827302</v>
      </c>
      <c r="W92" s="404">
        <f>IFERROR((CPSX!W89+CPSX!W145)/('3.Thanh pham'!R$97+'3.Thanh pham'!R$136+'3.Thanh pham'!R$155),0)</f>
        <v>11.649929671391309</v>
      </c>
      <c r="Y92" s="486">
        <f>IFERROR((CPSX!AK89+CPSX!AK145)/$Y$1,0)</f>
        <v>13.551588807577605</v>
      </c>
      <c r="Z92" s="158">
        <f t="shared" ref="Z92:Z109" si="6">W92+Y92</f>
        <v>25.201518478968914</v>
      </c>
    </row>
    <row r="93" spans="2:26" s="11" customFormat="1" ht="12.75" outlineLevel="2">
      <c r="B93" s="392">
        <v>19</v>
      </c>
      <c r="C93" s="392"/>
      <c r="D93" s="1042" t="s">
        <v>935</v>
      </c>
      <c r="E93" s="1043" t="s">
        <v>943</v>
      </c>
      <c r="F93" s="1043" t="s">
        <v>741</v>
      </c>
      <c r="G93" s="1043" t="s">
        <v>2120</v>
      </c>
      <c r="H93" s="1042" t="s">
        <v>401</v>
      </c>
      <c r="I93" s="1044" t="s">
        <v>729</v>
      </c>
      <c r="J93" s="492"/>
      <c r="K93" s="404">
        <f>IFERROR((CPSX!K90+CPSX!K146)/('3.Thanh pham'!F$97+'3.Thanh pham'!F$136+'3.Thanh pham'!F$155),0)</f>
        <v>0</v>
      </c>
      <c r="L93" s="404">
        <f>IFERROR((CPSX!L90+CPSX!L146)/('3.Thanh pham'!G$97+'3.Thanh pham'!G$136+'3.Thanh pham'!G$155),0)</f>
        <v>0</v>
      </c>
      <c r="M93" s="404">
        <f>IFERROR((CPSX!M90+CPSX!M146)/('3.Thanh pham'!H$97+'3.Thanh pham'!H$136+'3.Thanh pham'!H$155),0)</f>
        <v>0</v>
      </c>
      <c r="N93" s="404">
        <f>IFERROR((CPSX!N90+CPSX!N146)/('3.Thanh pham'!I$97+'3.Thanh pham'!I$136+'3.Thanh pham'!I$155),0)</f>
        <v>0</v>
      </c>
      <c r="O93" s="404">
        <f>IFERROR((CPSX!O90+CPSX!O146)/('3.Thanh pham'!J$97+'3.Thanh pham'!J$136+'3.Thanh pham'!J$155),0)</f>
        <v>0</v>
      </c>
      <c r="P93" s="404">
        <f>IFERROR((CPSX!P90+CPSX!P146)/('3.Thanh pham'!K$97+'3.Thanh pham'!K$136+'3.Thanh pham'!K$155),0)</f>
        <v>0</v>
      </c>
      <c r="Q93" s="404">
        <f>IFERROR((CPSX!Q90+CPSX!Q146)/('3.Thanh pham'!L$97+'3.Thanh pham'!L$136+'3.Thanh pham'!L$155),0)</f>
        <v>0</v>
      </c>
      <c r="R93" s="404">
        <f>IFERROR((CPSX!R90+CPSX!R146)/('3.Thanh pham'!M$97+'3.Thanh pham'!M$136+'3.Thanh pham'!M$155),0)</f>
        <v>0</v>
      </c>
      <c r="S93" s="404">
        <f>IFERROR((CPSX!S90+CPSX!S146)/('3.Thanh pham'!N$97+'3.Thanh pham'!N$136+'3.Thanh pham'!N$155),0)</f>
        <v>0</v>
      </c>
      <c r="T93" s="404">
        <f>IFERROR((CPSX!T90+CPSX!T146)/('3.Thanh pham'!O$97+'3.Thanh pham'!O$136+'3.Thanh pham'!O$155),0)</f>
        <v>0</v>
      </c>
      <c r="U93" s="404">
        <f>IFERROR((CPSX!U90+CPSX!U146)/('3.Thanh pham'!P$97+'3.Thanh pham'!P$136+'3.Thanh pham'!P$155),0)</f>
        <v>0</v>
      </c>
      <c r="V93" s="404">
        <f>IFERROR((CPSX!V90+CPSX!V146)/('3.Thanh pham'!Q$97+'3.Thanh pham'!Q$136+'3.Thanh pham'!Q$155),0)</f>
        <v>0</v>
      </c>
      <c r="W93" s="404">
        <f>IFERROR((CPSX!W90+CPSX!W146)/('3.Thanh pham'!R$97+'3.Thanh pham'!R$136+'3.Thanh pham'!R$155),0)</f>
        <v>0</v>
      </c>
      <c r="Y93" s="486">
        <f>IFERROR((CPSX!AK90+CPSX!AK146)/$Y$1,0)</f>
        <v>0</v>
      </c>
      <c r="Z93" s="158">
        <f t="shared" si="6"/>
        <v>0</v>
      </c>
    </row>
    <row r="94" spans="2:26" s="11" customFormat="1" ht="12.75" outlineLevel="2">
      <c r="B94" s="392">
        <v>20</v>
      </c>
      <c r="C94" s="392"/>
      <c r="D94" s="1042">
        <v>6273006501</v>
      </c>
      <c r="E94" s="1043" t="s">
        <v>740</v>
      </c>
      <c r="F94" s="1043" t="s">
        <v>741</v>
      </c>
      <c r="G94" s="1043" t="s">
        <v>742</v>
      </c>
      <c r="H94" s="1042" t="s">
        <v>401</v>
      </c>
      <c r="I94" s="1044" t="s">
        <v>706</v>
      </c>
      <c r="J94" s="492"/>
      <c r="K94" s="404">
        <f>IFERROR((CPSX!K91+CPSX!K147)/('3.Thanh pham'!F$97+'3.Thanh pham'!F$136+'3.Thanh pham'!F$155),0)</f>
        <v>128.03473294846657</v>
      </c>
      <c r="L94" s="404">
        <f>IFERROR((CPSX!L91+CPSX!L147)/('3.Thanh pham'!G$97+'3.Thanh pham'!G$136+'3.Thanh pham'!G$155),0)</f>
        <v>190.17262667661959</v>
      </c>
      <c r="M94" s="404">
        <f>IFERROR((CPSX!M91+CPSX!M147)/('3.Thanh pham'!H$97+'3.Thanh pham'!H$136+'3.Thanh pham'!H$155),0)</f>
        <v>87.309277334122044</v>
      </c>
      <c r="N94" s="404">
        <f>IFERROR((CPSX!N91+CPSX!N147)/('3.Thanh pham'!I$97+'3.Thanh pham'!I$136+'3.Thanh pham'!I$155),0)</f>
        <v>78.105872752638916</v>
      </c>
      <c r="O94" s="404">
        <f>IFERROR((CPSX!O91+CPSX!O147)/('3.Thanh pham'!J$97+'3.Thanh pham'!J$136+'3.Thanh pham'!J$155),0)</f>
        <v>86.611913975098048</v>
      </c>
      <c r="P94" s="404">
        <f>IFERROR((CPSX!P91+CPSX!P147)/('3.Thanh pham'!K$97+'3.Thanh pham'!K$136+'3.Thanh pham'!K$155),0)</f>
        <v>101.02050593592881</v>
      </c>
      <c r="Q94" s="404">
        <f>IFERROR((CPSX!Q91+CPSX!Q147)/('3.Thanh pham'!L$97+'3.Thanh pham'!L$136+'3.Thanh pham'!L$155),0)</f>
        <v>109.31706546631918</v>
      </c>
      <c r="R94" s="404">
        <f>IFERROR((CPSX!R91+CPSX!R147)/('3.Thanh pham'!M$97+'3.Thanh pham'!M$136+'3.Thanh pham'!M$155),0)</f>
        <v>115.74050383005606</v>
      </c>
      <c r="S94" s="404">
        <f>IFERROR((CPSX!S91+CPSX!S147)/('3.Thanh pham'!N$97+'3.Thanh pham'!N$136+'3.Thanh pham'!N$155),0)</f>
        <v>123.36113085366816</v>
      </c>
      <c r="T94" s="404">
        <f>IFERROR((CPSX!T91+CPSX!T147)/('3.Thanh pham'!O$97+'3.Thanh pham'!O$136+'3.Thanh pham'!O$155),0)</f>
        <v>130.14797410547743</v>
      </c>
      <c r="U94" s="404">
        <f>IFERROR((CPSX!U91+CPSX!U147)/('3.Thanh pham'!P$97+'3.Thanh pham'!P$136+'3.Thanh pham'!P$155),0)</f>
        <v>135.6735136062272</v>
      </c>
      <c r="V94" s="404">
        <f>IFERROR((CPSX!V91+CPSX!V147)/('3.Thanh pham'!Q$97+'3.Thanh pham'!Q$136+'3.Thanh pham'!Q$155),0)</f>
        <v>137.24998707291758</v>
      </c>
      <c r="W94" s="404">
        <f>IFERROR((CPSX!W91+CPSX!W147)/('3.Thanh pham'!R$97+'3.Thanh pham'!R$136+'3.Thanh pham'!R$155),0)</f>
        <v>116.05536110518084</v>
      </c>
      <c r="Y94" s="486">
        <f>IFERROR((CPSX!AK91+CPSX!AK147)/$Y$1,0)</f>
        <v>84.185092066976992</v>
      </c>
      <c r="Z94" s="158">
        <f t="shared" si="6"/>
        <v>200.24045317215783</v>
      </c>
    </row>
    <row r="95" spans="2:26" s="11" customFormat="1" ht="12.75" outlineLevel="2">
      <c r="B95" s="392">
        <v>21</v>
      </c>
      <c r="C95" s="392"/>
      <c r="D95" s="1042" t="s">
        <v>743</v>
      </c>
      <c r="E95" s="1043" t="s">
        <v>744</v>
      </c>
      <c r="F95" s="1043" t="s">
        <v>745</v>
      </c>
      <c r="G95" s="1043" t="s">
        <v>709</v>
      </c>
      <c r="H95" s="1042" t="s">
        <v>359</v>
      </c>
      <c r="I95" s="1044" t="s">
        <v>706</v>
      </c>
      <c r="J95" s="492"/>
      <c r="K95" s="404">
        <f>IFERROR((CPSX!K92+CPSX!K148)/('3.Thanh pham'!F$97+'3.Thanh pham'!F$136+'3.Thanh pham'!F$155),0)</f>
        <v>0</v>
      </c>
      <c r="L95" s="404">
        <f>IFERROR((CPSX!L92+CPSX!L148)/('3.Thanh pham'!G$97+'3.Thanh pham'!G$136+'3.Thanh pham'!G$155),0)</f>
        <v>0</v>
      </c>
      <c r="M95" s="404">
        <f>IFERROR((CPSX!M92+CPSX!M148)/('3.Thanh pham'!H$97+'3.Thanh pham'!H$136+'3.Thanh pham'!H$155),0)</f>
        <v>0</v>
      </c>
      <c r="N95" s="404">
        <f>IFERROR((CPSX!N92+CPSX!N148)/('3.Thanh pham'!I$97+'3.Thanh pham'!I$136+'3.Thanh pham'!I$155),0)</f>
        <v>0</v>
      </c>
      <c r="O95" s="404">
        <f>IFERROR((CPSX!O92+CPSX!O148)/('3.Thanh pham'!J$97+'3.Thanh pham'!J$136+'3.Thanh pham'!J$155),0)</f>
        <v>0</v>
      </c>
      <c r="P95" s="404">
        <f>IFERROR((CPSX!P92+CPSX!P148)/('3.Thanh pham'!K$97+'3.Thanh pham'!K$136+'3.Thanh pham'!K$155),0)</f>
        <v>0</v>
      </c>
      <c r="Q95" s="404">
        <f>IFERROR((CPSX!Q92+CPSX!Q148)/('3.Thanh pham'!L$97+'3.Thanh pham'!L$136+'3.Thanh pham'!L$155),0)</f>
        <v>0</v>
      </c>
      <c r="R95" s="404">
        <f>IFERROR((CPSX!R92+CPSX!R148)/('3.Thanh pham'!M$97+'3.Thanh pham'!M$136+'3.Thanh pham'!M$155),0)</f>
        <v>0</v>
      </c>
      <c r="S95" s="404">
        <f>IFERROR((CPSX!S92+CPSX!S148)/('3.Thanh pham'!N$97+'3.Thanh pham'!N$136+'3.Thanh pham'!N$155),0)</f>
        <v>0</v>
      </c>
      <c r="T95" s="404">
        <f>IFERROR((CPSX!T92+CPSX!T148)/('3.Thanh pham'!O$97+'3.Thanh pham'!O$136+'3.Thanh pham'!O$155),0)</f>
        <v>0</v>
      </c>
      <c r="U95" s="404">
        <f>IFERROR((CPSX!U92+CPSX!U148)/('3.Thanh pham'!P$97+'3.Thanh pham'!P$136+'3.Thanh pham'!P$155),0)</f>
        <v>0</v>
      </c>
      <c r="V95" s="404">
        <f>IFERROR((CPSX!V92+CPSX!V148)/('3.Thanh pham'!Q$97+'3.Thanh pham'!Q$136+'3.Thanh pham'!Q$155),0)</f>
        <v>0</v>
      </c>
      <c r="W95" s="404">
        <f>IFERROR((CPSX!W92+CPSX!W148)/('3.Thanh pham'!R$97+'3.Thanh pham'!R$136+'3.Thanh pham'!R$155),0)</f>
        <v>0</v>
      </c>
      <c r="Y95" s="486">
        <f>IFERROR((CPSX!AK92+CPSX!AK148)/$Y$1,0)</f>
        <v>0</v>
      </c>
      <c r="Z95" s="158">
        <f t="shared" si="6"/>
        <v>0</v>
      </c>
    </row>
    <row r="96" spans="2:26" s="11" customFormat="1" ht="12.75" outlineLevel="2">
      <c r="B96" s="392">
        <v>22</v>
      </c>
      <c r="C96" s="392"/>
      <c r="D96" s="1042">
        <v>6277006501</v>
      </c>
      <c r="E96" s="1043" t="s">
        <v>2119</v>
      </c>
      <c r="F96" s="1043" t="s">
        <v>741</v>
      </c>
      <c r="G96" s="1043" t="s">
        <v>746</v>
      </c>
      <c r="H96" s="1042" t="s">
        <v>401</v>
      </c>
      <c r="I96" s="1044" t="s">
        <v>729</v>
      </c>
      <c r="J96" s="492"/>
      <c r="K96" s="404">
        <f>IFERROR((CPSX!K93+CPSX!K149)/('3.Thanh pham'!F$97+'3.Thanh pham'!F$136+'3.Thanh pham'!F$155),0)</f>
        <v>58.420263564362941</v>
      </c>
      <c r="L96" s="404">
        <f>IFERROR((CPSX!L93+CPSX!L149)/('3.Thanh pham'!G$97+'3.Thanh pham'!G$136+'3.Thanh pham'!G$155),0)</f>
        <v>33.957417501161956</v>
      </c>
      <c r="M96" s="404">
        <f>IFERROR((CPSX!M93+CPSX!M149)/('3.Thanh pham'!H$97+'3.Thanh pham'!H$136+'3.Thanh pham'!H$155),0)</f>
        <v>45.361437444543036</v>
      </c>
      <c r="N96" s="404">
        <f>IFERROR((CPSX!N93+CPSX!N149)/('3.Thanh pham'!I$97+'3.Thanh pham'!I$136+'3.Thanh pham'!I$155),0)</f>
        <v>18.717607202084814</v>
      </c>
      <c r="O96" s="404">
        <f>IFERROR((CPSX!O93+CPSX!O149)/('3.Thanh pham'!J$97+'3.Thanh pham'!J$136+'3.Thanh pham'!J$155),0)</f>
        <v>31.453925610045012</v>
      </c>
      <c r="P96" s="404">
        <f>IFERROR((CPSX!P93+CPSX!P149)/('3.Thanh pham'!K$97+'3.Thanh pham'!K$136+'3.Thanh pham'!K$155),0)</f>
        <v>23.635873015873017</v>
      </c>
      <c r="Q96" s="404">
        <f>IFERROR((CPSX!Q93+CPSX!Q149)/('3.Thanh pham'!L$97+'3.Thanh pham'!L$136+'3.Thanh pham'!L$155),0)</f>
        <v>22.418665719023927</v>
      </c>
      <c r="R96" s="404">
        <f>IFERROR((CPSX!R93+CPSX!R149)/('3.Thanh pham'!M$97+'3.Thanh pham'!M$136+'3.Thanh pham'!M$155),0)</f>
        <v>9.8411381189291642</v>
      </c>
      <c r="S96" s="404">
        <f>IFERROR((CPSX!S93+CPSX!S149)/('3.Thanh pham'!N$97+'3.Thanh pham'!N$136+'3.Thanh pham'!N$155),0)</f>
        <v>39.767695806680884</v>
      </c>
      <c r="T96" s="404">
        <f>IFERROR((CPSX!T93+CPSX!T149)/('3.Thanh pham'!O$97+'3.Thanh pham'!O$136+'3.Thanh pham'!O$155),0)</f>
        <v>15.214413949141704</v>
      </c>
      <c r="U96" s="404">
        <f>IFERROR((CPSX!U93+CPSX!U149)/('3.Thanh pham'!P$97+'3.Thanh pham'!P$136+'3.Thanh pham'!P$155),0)</f>
        <v>24.124641982875715</v>
      </c>
      <c r="V96" s="404">
        <f>IFERROR((CPSX!V93+CPSX!V149)/('3.Thanh pham'!Q$97+'3.Thanh pham'!Q$136+'3.Thanh pham'!Q$155),0)</f>
        <v>15.327920038743413</v>
      </c>
      <c r="W96" s="404">
        <f>IFERROR((CPSX!W93+CPSX!W149)/('3.Thanh pham'!R$97+'3.Thanh pham'!R$136+'3.Thanh pham'!R$155),0)</f>
        <v>26.883846264686834</v>
      </c>
      <c r="Y96" s="486">
        <f>IFERROR((CPSX!AK93+CPSX!AK149)/$Y$1,0)</f>
        <v>3.1817732919452371</v>
      </c>
      <c r="Z96" s="158">
        <f t="shared" si="6"/>
        <v>30.065619556632072</v>
      </c>
    </row>
    <row r="97" spans="2:26" s="11" customFormat="1" ht="12.75" outlineLevel="2">
      <c r="B97" s="392">
        <v>23</v>
      </c>
      <c r="C97" s="392"/>
      <c r="D97" s="1042">
        <v>6273002001</v>
      </c>
      <c r="E97" s="1043" t="s">
        <v>748</v>
      </c>
      <c r="F97" s="1043" t="s">
        <v>741</v>
      </c>
      <c r="G97" s="1043" t="s">
        <v>749</v>
      </c>
      <c r="H97" s="1042" t="s">
        <v>379</v>
      </c>
      <c r="I97" s="1044" t="s">
        <v>706</v>
      </c>
      <c r="J97" s="492"/>
      <c r="K97" s="404">
        <f>IFERROR((CPSX!K94+CPSX!K150)/('3.Thanh pham'!F$97+'3.Thanh pham'!F$136+'3.Thanh pham'!F$155),0)</f>
        <v>22.62239685826021</v>
      </c>
      <c r="L97" s="404">
        <f>IFERROR((CPSX!L94+CPSX!L150)/('3.Thanh pham'!G$97+'3.Thanh pham'!G$136+'3.Thanh pham'!G$155),0)</f>
        <v>29.790154251348572</v>
      </c>
      <c r="M97" s="404">
        <f>IFERROR((CPSX!M94+CPSX!M150)/('3.Thanh pham'!H$97+'3.Thanh pham'!H$136+'3.Thanh pham'!H$155),0)</f>
        <v>23.443548016694599</v>
      </c>
      <c r="N97" s="404">
        <f>IFERROR((CPSX!N94+CPSX!N150)/('3.Thanh pham'!I$97+'3.Thanh pham'!I$136+'3.Thanh pham'!I$155),0)</f>
        <v>19.883748521940561</v>
      </c>
      <c r="O97" s="404">
        <f>IFERROR((CPSX!O94+CPSX!O150)/('3.Thanh pham'!J$97+'3.Thanh pham'!J$136+'3.Thanh pham'!J$155),0)</f>
        <v>19.592085145700068</v>
      </c>
      <c r="P97" s="404">
        <f>IFERROR((CPSX!P94+CPSX!P150)/('3.Thanh pham'!K$97+'3.Thanh pham'!K$136+'3.Thanh pham'!K$155),0)</f>
        <v>20.192903803732658</v>
      </c>
      <c r="Q97" s="404">
        <f>IFERROR((CPSX!Q94+CPSX!Q150)/('3.Thanh pham'!L$97+'3.Thanh pham'!L$136+'3.Thanh pham'!L$155),0)</f>
        <v>20.587754944852456</v>
      </c>
      <c r="R97" s="404">
        <f>IFERROR((CPSX!R94+CPSX!R150)/('3.Thanh pham'!M$97+'3.Thanh pham'!M$136+'3.Thanh pham'!M$155),0)</f>
        <v>21.056956555845112</v>
      </c>
      <c r="S97" s="404">
        <f>IFERROR((CPSX!S94+CPSX!S150)/('3.Thanh pham'!N$97+'3.Thanh pham'!N$136+'3.Thanh pham'!N$155),0)</f>
        <v>21.583424744004837</v>
      </c>
      <c r="T97" s="404">
        <f>IFERROR((CPSX!T94+CPSX!T150)/('3.Thanh pham'!O$97+'3.Thanh pham'!O$136+'3.Thanh pham'!O$155),0)</f>
        <v>29.819855394292826</v>
      </c>
      <c r="U97" s="404">
        <f>IFERROR((CPSX!U94+CPSX!U150)/('3.Thanh pham'!P$97+'3.Thanh pham'!P$136+'3.Thanh pham'!P$155),0)</f>
        <v>30.288186249409872</v>
      </c>
      <c r="V97" s="404">
        <f>IFERROR((CPSX!V94+CPSX!V150)/('3.Thanh pham'!Q$97+'3.Thanh pham'!Q$136+'3.Thanh pham'!Q$155),0)</f>
        <v>30.81367740497333</v>
      </c>
      <c r="W97" s="404">
        <f>IFERROR((CPSX!W94+CPSX!W150)/('3.Thanh pham'!R$97+'3.Thanh pham'!R$136+'3.Thanh pham'!R$155),0)</f>
        <v>23.969469209637328</v>
      </c>
      <c r="Y97" s="486">
        <f>IFERROR((CPSX!AK94+CPSX!AK150)/$Y$1,0)</f>
        <v>23.119051984811829</v>
      </c>
      <c r="Z97" s="158">
        <f t="shared" si="6"/>
        <v>47.088521194449157</v>
      </c>
    </row>
    <row r="98" spans="2:26" s="11" customFormat="1" ht="12.75" outlineLevel="2">
      <c r="B98" s="392">
        <v>24</v>
      </c>
      <c r="C98" s="397"/>
      <c r="D98" s="1042">
        <v>6277002204</v>
      </c>
      <c r="E98" s="1043" t="s">
        <v>750</v>
      </c>
      <c r="F98" s="1043" t="s">
        <v>741</v>
      </c>
      <c r="G98" s="1043" t="s">
        <v>751</v>
      </c>
      <c r="H98" s="1042" t="s">
        <v>454</v>
      </c>
      <c r="I98" s="1044" t="s">
        <v>706</v>
      </c>
      <c r="J98" s="493"/>
      <c r="K98" s="404">
        <f>IFERROR((CPSX!K95+CPSX!K151)/('3.Thanh pham'!F$97+'3.Thanh pham'!F$136+'3.Thanh pham'!F$155),0)</f>
        <v>20.946757807793006</v>
      </c>
      <c r="L98" s="404">
        <f>IFERROR((CPSX!L95+CPSX!L151)/('3.Thanh pham'!G$97+'3.Thanh pham'!G$136+'3.Thanh pham'!G$155),0)</f>
        <v>30.508960155490769</v>
      </c>
      <c r="M98" s="404">
        <f>IFERROR((CPSX!M95+CPSX!M151)/('3.Thanh pham'!H$97+'3.Thanh pham'!H$136+'3.Thanh pham'!H$155),0)</f>
        <v>23.081599921127875</v>
      </c>
      <c r="N98" s="404">
        <f>IFERROR((CPSX!N95+CPSX!N151)/('3.Thanh pham'!I$97+'3.Thanh pham'!I$136+'3.Thanh pham'!I$155),0)</f>
        <v>28.605912343046672</v>
      </c>
      <c r="O98" s="404">
        <f>IFERROR((CPSX!O95+CPSX!O151)/('3.Thanh pham'!J$97+'3.Thanh pham'!J$136+'3.Thanh pham'!J$155),0)</f>
        <v>30.690726368159204</v>
      </c>
      <c r="P98" s="404">
        <f>IFERROR((CPSX!P95+CPSX!P151)/('3.Thanh pham'!K$97+'3.Thanh pham'!K$136+'3.Thanh pham'!K$155),0)</f>
        <v>37.981257837795148</v>
      </c>
      <c r="Q98" s="404">
        <f>IFERROR((CPSX!Q95+CPSX!Q151)/('3.Thanh pham'!L$97+'3.Thanh pham'!L$136+'3.Thanh pham'!L$155),0)</f>
        <v>40.626760483297794</v>
      </c>
      <c r="R98" s="404">
        <f>IFERROR((CPSX!R95+CPSX!R151)/('3.Thanh pham'!M$97+'3.Thanh pham'!M$136+'3.Thanh pham'!M$155),0)</f>
        <v>53.137224038537475</v>
      </c>
      <c r="S98" s="404">
        <f>IFERROR((CPSX!S95+CPSX!S151)/('3.Thanh pham'!N$97+'3.Thanh pham'!N$136+'3.Thanh pham'!N$155),0)</f>
        <v>54.20332211956093</v>
      </c>
      <c r="T98" s="404">
        <f>IFERROR((CPSX!T95+CPSX!T151)/('3.Thanh pham'!O$97+'3.Thanh pham'!O$136+'3.Thanh pham'!O$155),0)</f>
        <v>58.272502582263549</v>
      </c>
      <c r="U98" s="404">
        <f>IFERROR((CPSX!U95+CPSX!U151)/('3.Thanh pham'!P$97+'3.Thanh pham'!P$136+'3.Thanh pham'!P$155),0)</f>
        <v>67.375060378933782</v>
      </c>
      <c r="V98" s="404">
        <f>IFERROR((CPSX!V95+CPSX!V151)/('3.Thanh pham'!Q$97+'3.Thanh pham'!Q$136+'3.Thanh pham'!Q$155),0)</f>
        <v>76.208041212799955</v>
      </c>
      <c r="W98" s="404">
        <f>IFERROR((CPSX!W95+CPSX!W151)/('3.Thanh pham'!R$97+'3.Thanh pham'!R$136+'3.Thanh pham'!R$155),0)</f>
        <v>44.928178443168981</v>
      </c>
      <c r="Y98" s="486">
        <f>IFERROR((CPSX!AK95+CPSX!AK151)/$Y$1,0)</f>
        <v>31.430771127325428</v>
      </c>
      <c r="Z98" s="158">
        <f t="shared" si="6"/>
        <v>76.358949570494417</v>
      </c>
    </row>
    <row r="99" spans="2:26" s="11" customFormat="1" ht="12.75" outlineLevel="2">
      <c r="B99" s="392">
        <v>25</v>
      </c>
      <c r="C99" s="397"/>
      <c r="D99" s="1042">
        <v>6277002301</v>
      </c>
      <c r="E99" s="1043" t="s">
        <v>752</v>
      </c>
      <c r="F99" s="1043" t="s">
        <v>753</v>
      </c>
      <c r="G99" s="1043" t="s">
        <v>752</v>
      </c>
      <c r="H99" s="1042" t="s">
        <v>369</v>
      </c>
      <c r="I99" s="1044" t="s">
        <v>706</v>
      </c>
      <c r="J99" s="493"/>
      <c r="K99" s="404">
        <f>IFERROR((CPSX!K96+CPSX!K152)/('3.Thanh pham'!F$97+'3.Thanh pham'!F$136+'3.Thanh pham'!F$155),0)</f>
        <v>0</v>
      </c>
      <c r="L99" s="404">
        <f>IFERROR((CPSX!L96+CPSX!L152)/('3.Thanh pham'!G$97+'3.Thanh pham'!G$136+'3.Thanh pham'!G$155),0)</f>
        <v>0</v>
      </c>
      <c r="M99" s="404">
        <f>IFERROR((CPSX!M96+CPSX!M152)/('3.Thanh pham'!H$97+'3.Thanh pham'!H$136+'3.Thanh pham'!H$155),0)</f>
        <v>0</v>
      </c>
      <c r="N99" s="404">
        <f>IFERROR((CPSX!N96+CPSX!N152)/('3.Thanh pham'!I$97+'3.Thanh pham'!I$136+'3.Thanh pham'!I$155),0)</f>
        <v>6.9493800837084416</v>
      </c>
      <c r="O99" s="404">
        <f>IFERROR((CPSX!O96+CPSX!O152)/('3.Thanh pham'!J$97+'3.Thanh pham'!J$136+'3.Thanh pham'!J$155),0)</f>
        <v>6.9493800837084416</v>
      </c>
      <c r="P99" s="404">
        <f>IFERROR((CPSX!P96+CPSX!P152)/('3.Thanh pham'!K$97+'3.Thanh pham'!K$136+'3.Thanh pham'!K$155),0)</f>
        <v>6.9493800837084416</v>
      </c>
      <c r="Q99" s="404">
        <f>IFERROR((CPSX!Q96+CPSX!Q152)/('3.Thanh pham'!L$97+'3.Thanh pham'!L$136+'3.Thanh pham'!L$155),0)</f>
        <v>6.9493800837084416</v>
      </c>
      <c r="R99" s="404">
        <f>IFERROR((CPSX!R96+CPSX!R152)/('3.Thanh pham'!M$97+'3.Thanh pham'!M$136+'3.Thanh pham'!M$155),0)</f>
        <v>6.9493800837084416</v>
      </c>
      <c r="S99" s="404">
        <f>IFERROR((CPSX!S96+CPSX!S152)/('3.Thanh pham'!N$97+'3.Thanh pham'!N$136+'3.Thanh pham'!N$155),0)</f>
        <v>6.9493800837084416</v>
      </c>
      <c r="T99" s="404">
        <f>IFERROR((CPSX!T96+CPSX!T152)/('3.Thanh pham'!O$97+'3.Thanh pham'!O$136+'3.Thanh pham'!O$155),0)</f>
        <v>6.9364832534376575</v>
      </c>
      <c r="U99" s="404">
        <f>IFERROR((CPSX!U96+CPSX!U152)/('3.Thanh pham'!P$97+'3.Thanh pham'!P$136+'3.Thanh pham'!P$155),0)</f>
        <v>6.9364832534376575</v>
      </c>
      <c r="V99" s="404">
        <f>IFERROR((CPSX!V96+CPSX!V152)/('3.Thanh pham'!Q$97+'3.Thanh pham'!Q$136+'3.Thanh pham'!Q$155),0)</f>
        <v>6.9364832534376575</v>
      </c>
      <c r="W99" s="404">
        <f>IFERROR((CPSX!W96+CPSX!W152)/('3.Thanh pham'!R$97+'3.Thanh pham'!R$136+'3.Thanh pham'!R$155),0)</f>
        <v>5.640646705272621</v>
      </c>
      <c r="Y99" s="486">
        <f>IFERROR((CPSX!AK96+CPSX!AK152)/$Y$1,0)</f>
        <v>7.0895191646012341</v>
      </c>
      <c r="Z99" s="158">
        <f t="shared" si="6"/>
        <v>12.730165869873854</v>
      </c>
    </row>
    <row r="100" spans="2:26" s="11" customFormat="1" ht="12.75" outlineLevel="2">
      <c r="B100" s="392">
        <v>26</v>
      </c>
      <c r="C100" s="397"/>
      <c r="D100" s="1042">
        <v>6273001908</v>
      </c>
      <c r="E100" s="1043" t="s">
        <v>754</v>
      </c>
      <c r="F100" s="1043" t="s">
        <v>728</v>
      </c>
      <c r="G100" s="1043" t="s">
        <v>755</v>
      </c>
      <c r="H100" s="1042" t="s">
        <v>369</v>
      </c>
      <c r="I100" s="1044" t="s">
        <v>706</v>
      </c>
      <c r="J100" s="493"/>
      <c r="K100" s="404">
        <f>IFERROR((CPSX!K97+CPSX!K153)/('3.Thanh pham'!F$97+'3.Thanh pham'!F$136+'3.Thanh pham'!F$155),0)</f>
        <v>3.2863386900653984</v>
      </c>
      <c r="L100" s="404">
        <f>IFERROR((CPSX!L97+CPSX!L153)/('3.Thanh pham'!G$97+'3.Thanh pham'!G$136+'3.Thanh pham'!G$155),0)</f>
        <v>4.2252926015126544</v>
      </c>
      <c r="M100" s="404">
        <f>IFERROR((CPSX!M97+CPSX!M153)/('3.Thanh pham'!H$97+'3.Thanh pham'!H$136+'3.Thanh pham'!H$155),0)</f>
        <v>3.7792894935752077</v>
      </c>
      <c r="N100" s="404">
        <f>IFERROR((CPSX!N97+CPSX!N153)/('3.Thanh pham'!I$97+'3.Thanh pham'!I$136+'3.Thanh pham'!I$155),0)</f>
        <v>3.0271920819184501</v>
      </c>
      <c r="O100" s="404">
        <f>IFERROR((CPSX!O97+CPSX!O153)/('3.Thanh pham'!J$97+'3.Thanh pham'!J$136+'3.Thanh pham'!J$155),0)</f>
        <v>3.8168943641580459</v>
      </c>
      <c r="P100" s="404">
        <f>IFERROR((CPSX!P97+CPSX!P153)/('3.Thanh pham'!K$97+'3.Thanh pham'!K$136+'3.Thanh pham'!K$155),0)</f>
        <v>6.8375055937244991</v>
      </c>
      <c r="Q100" s="404">
        <f>IFERROR((CPSX!Q97+CPSX!Q153)/('3.Thanh pham'!L$97+'3.Thanh pham'!L$136+'3.Thanh pham'!L$155),0)</f>
        <v>7.6272078759640944</v>
      </c>
      <c r="R100" s="404">
        <f>IFERROR((CPSX!R97+CPSX!R153)/('3.Thanh pham'!M$97+'3.Thanh pham'!M$136+'3.Thanh pham'!M$155),0)</f>
        <v>7.6272078759640944</v>
      </c>
      <c r="S100" s="404">
        <f>IFERROR((CPSX!S97+CPSX!S153)/('3.Thanh pham'!N$97+'3.Thanh pham'!N$136+'3.Thanh pham'!N$155),0)</f>
        <v>9.3382294874832201</v>
      </c>
      <c r="T100" s="404">
        <f>IFERROR((CPSX!T97+CPSX!T153)/('3.Thanh pham'!O$97+'3.Thanh pham'!O$136+'3.Thanh pham'!O$155),0)</f>
        <v>10.634627260715501</v>
      </c>
      <c r="U100" s="404">
        <f>IFERROR((CPSX!U97+CPSX!U153)/('3.Thanh pham'!P$97+'3.Thanh pham'!P$136+'3.Thanh pham'!P$155),0)</f>
        <v>10.634627260715501</v>
      </c>
      <c r="V100" s="404">
        <f>IFERROR((CPSX!V97+CPSX!V153)/('3.Thanh pham'!Q$97+'3.Thanh pham'!Q$136+'3.Thanh pham'!Q$155),0)</f>
        <v>11.422863994060689</v>
      </c>
      <c r="W100" s="404">
        <f>IFERROR((CPSX!W97+CPSX!W153)/('3.Thanh pham'!R$97+'3.Thanh pham'!R$136+'3.Thanh pham'!R$155),0)</f>
        <v>7.1060041037698944</v>
      </c>
      <c r="Y100" s="486">
        <f>IFERROR((CPSX!AK97+CPSX!AK153)/$Y$1,0)</f>
        <v>22.322984888700784</v>
      </c>
      <c r="Z100" s="158">
        <f t="shared" si="6"/>
        <v>29.428988992470678</v>
      </c>
    </row>
    <row r="101" spans="2:26" s="11" customFormat="1" ht="12.75" outlineLevel="2">
      <c r="B101" s="392">
        <v>27</v>
      </c>
      <c r="C101" s="397"/>
      <c r="D101" s="1048">
        <v>6277003803</v>
      </c>
      <c r="E101" s="1049" t="s">
        <v>757</v>
      </c>
      <c r="F101" s="1049" t="s">
        <v>758</v>
      </c>
      <c r="G101" s="1049" t="s">
        <v>757</v>
      </c>
      <c r="H101" s="1048"/>
      <c r="I101" s="1050"/>
      <c r="J101" s="493"/>
      <c r="K101" s="404">
        <f>IFERROR((CPSX!K98+CPSX!K154)/('3.Thanh pham'!F$97+'3.Thanh pham'!F$136+'3.Thanh pham'!F$155),0)</f>
        <v>8.8008158883521208</v>
      </c>
      <c r="L101" s="404">
        <f>IFERROR((CPSX!L98+CPSX!L154)/('3.Thanh pham'!G$97+'3.Thanh pham'!G$136+'3.Thanh pham'!G$155),0)</f>
        <v>10.118169039872678</v>
      </c>
      <c r="M101" s="404">
        <f>IFERROR((CPSX!M98+CPSX!M154)/('3.Thanh pham'!H$97+'3.Thanh pham'!H$136+'3.Thanh pham'!H$155),0)</f>
        <v>7.0827183279108752</v>
      </c>
      <c r="N101" s="404">
        <f>IFERROR((CPSX!N98+CPSX!N154)/('3.Thanh pham'!I$97+'3.Thanh pham'!I$136+'3.Thanh pham'!I$155),0)</f>
        <v>11.201138118929164</v>
      </c>
      <c r="O101" s="404">
        <f>IFERROR((CPSX!O98+CPSX!O154)/('3.Thanh pham'!J$97+'3.Thanh pham'!J$136+'3.Thanh pham'!J$155),0)</f>
        <v>11.280108347153122</v>
      </c>
      <c r="P101" s="404">
        <f>IFERROR((CPSX!P98+CPSX!P154)/('3.Thanh pham'!K$97+'3.Thanh pham'!K$136+'3.Thanh pham'!K$155),0)</f>
        <v>11.438048803601042</v>
      </c>
      <c r="Q101" s="404">
        <f>IFERROR((CPSX!Q98+CPSX!Q154)/('3.Thanh pham'!L$97+'3.Thanh pham'!L$136+'3.Thanh pham'!L$155),0)</f>
        <v>9.3895607675906181</v>
      </c>
      <c r="R101" s="404">
        <f>IFERROR((CPSX!R98+CPSX!R154)/('3.Thanh pham'!M$97+'3.Thanh pham'!M$136+'3.Thanh pham'!M$155),0)</f>
        <v>9.4685309958145769</v>
      </c>
      <c r="S101" s="404">
        <f>IFERROR((CPSX!S98+CPSX!S154)/('3.Thanh pham'!N$97+'3.Thanh pham'!N$136+'3.Thanh pham'!N$155),0)</f>
        <v>13.440732843717919</v>
      </c>
      <c r="T101" s="404">
        <f>IFERROR((CPSX!T98+CPSX!T154)/('3.Thanh pham'!O$97+'3.Thanh pham'!O$136+'3.Thanh pham'!O$155),0)</f>
        <v>8.7651924747984946</v>
      </c>
      <c r="U101" s="404">
        <f>IFERROR((CPSX!U98+CPSX!U154)/('3.Thanh pham'!P$97+'3.Thanh pham'!P$136+'3.Thanh pham'!P$155),0)</f>
        <v>8.7651924747984946</v>
      </c>
      <c r="V101" s="404">
        <f>IFERROR((CPSX!V98+CPSX!V154)/('3.Thanh pham'!Q$97+'3.Thanh pham'!Q$136+'3.Thanh pham'!Q$155),0)</f>
        <v>8.7651924747984946</v>
      </c>
      <c r="W101" s="404">
        <f>IFERROR((CPSX!W98+CPSX!W154)/('3.Thanh pham'!R$97+'3.Thanh pham'!R$136+'3.Thanh pham'!R$155),0)</f>
        <v>9.9433497031737872</v>
      </c>
      <c r="Y101" s="486">
        <f>IFERROR((CPSX!AK98+CPSX!AK154)/$Y$1,0)</f>
        <v>3.3203527350074653</v>
      </c>
      <c r="Z101" s="158">
        <f t="shared" si="6"/>
        <v>13.263702438181252</v>
      </c>
    </row>
    <row r="102" spans="2:26" s="11" customFormat="1" ht="12.75" outlineLevel="2">
      <c r="B102" s="392">
        <v>28</v>
      </c>
      <c r="C102" s="397"/>
      <c r="D102" s="393"/>
      <c r="E102" s="394" t="s">
        <v>759</v>
      </c>
      <c r="F102" s="394" t="s">
        <v>760</v>
      </c>
      <c r="G102" s="394" t="s">
        <v>759</v>
      </c>
      <c r="H102" s="393" t="s">
        <v>369</v>
      </c>
      <c r="I102" s="430" t="s">
        <v>761</v>
      </c>
      <c r="J102" s="493"/>
      <c r="K102" s="404">
        <f>IFERROR((CPSX!K99+CPSX!K155)/('3.Thanh pham'!F$97+'3.Thanh pham'!F$136+'3.Thanh pham'!F$155),0)</f>
        <v>496.21691447344455</v>
      </c>
      <c r="L102" s="404">
        <f>IFERROR((CPSX!L99+CPSX!L155)/('3.Thanh pham'!G$97+'3.Thanh pham'!G$136+'3.Thanh pham'!G$155),0)</f>
        <v>637.99317575157158</v>
      </c>
      <c r="M102" s="404">
        <f>IFERROR((CPSX!M99+CPSX!M155)/('3.Thanh pham'!H$97+'3.Thanh pham'!H$136+'3.Thanh pham'!H$155),0)</f>
        <v>443.5622316034441</v>
      </c>
      <c r="N102" s="404">
        <f>IFERROR((CPSX!N99+CPSX!N155)/('3.Thanh pham'!I$97+'3.Thanh pham'!I$136+'3.Thanh pham'!I$155),0)</f>
        <v>355.29114073708706</v>
      </c>
      <c r="O102" s="404">
        <f>IFERROR((CPSX!O99+CPSX!O155)/('3.Thanh pham'!J$97+'3.Thanh pham'!J$136+'3.Thanh pham'!J$155),0)</f>
        <v>355.29114073708706</v>
      </c>
      <c r="P102" s="404">
        <f>IFERROR((CPSX!P99+CPSX!P155)/('3.Thanh pham'!K$97+'3.Thanh pham'!K$136+'3.Thanh pham'!K$155),0)</f>
        <v>355.29114073708706</v>
      </c>
      <c r="Q102" s="404">
        <f>IFERROR((CPSX!Q99+CPSX!Q155)/('3.Thanh pham'!L$97+'3.Thanh pham'!L$136+'3.Thanh pham'!L$155),0)</f>
        <v>355.29114073708706</v>
      </c>
      <c r="R102" s="404">
        <f>IFERROR((CPSX!R99+CPSX!R155)/('3.Thanh pham'!M$97+'3.Thanh pham'!M$136+'3.Thanh pham'!M$155),0)</f>
        <v>355.29114073708706</v>
      </c>
      <c r="S102" s="404">
        <f>IFERROR((CPSX!S99+CPSX!S155)/('3.Thanh pham'!N$97+'3.Thanh pham'!N$136+'3.Thanh pham'!N$155),0)</f>
        <v>355.29114073708706</v>
      </c>
      <c r="T102" s="404">
        <f>IFERROR((CPSX!T99+CPSX!T155)/('3.Thanh pham'!O$97+'3.Thanh pham'!O$136+'3.Thanh pham'!O$155),0)</f>
        <v>371.05338132174268</v>
      </c>
      <c r="U102" s="404">
        <f>IFERROR((CPSX!U99+CPSX!U155)/('3.Thanh pham'!P$97+'3.Thanh pham'!P$136+'3.Thanh pham'!P$155),0)</f>
        <v>371.05338132174268</v>
      </c>
      <c r="V102" s="404">
        <f>IFERROR((CPSX!V99+CPSX!V155)/('3.Thanh pham'!Q$97+'3.Thanh pham'!Q$136+'3.Thanh pham'!Q$155),0)</f>
        <v>371.05338132174268</v>
      </c>
      <c r="W102" s="404">
        <f>IFERROR((CPSX!W99+CPSX!W155)/('3.Thanh pham'!R$97+'3.Thanh pham'!R$136+'3.Thanh pham'!R$155),0)</f>
        <v>389.3979704001992</v>
      </c>
      <c r="Y102" s="486">
        <f>IFERROR((CPSX!AK99+CPSX!AK155)/$Y$1,0)</f>
        <v>752.36305663615838</v>
      </c>
      <c r="Z102" s="158">
        <f t="shared" si="6"/>
        <v>1141.7610270363575</v>
      </c>
    </row>
    <row r="103" spans="2:26" s="11" customFormat="1" ht="12.75" outlineLevel="2">
      <c r="B103" s="397"/>
      <c r="C103" s="397"/>
      <c r="D103" s="398"/>
      <c r="E103" s="399"/>
      <c r="F103" s="399"/>
      <c r="G103" s="399"/>
      <c r="H103" s="398"/>
      <c r="I103" s="490"/>
      <c r="J103" s="493"/>
      <c r="K103" s="404">
        <f>IFERROR((CPSX!K100+CPSX!K156)/('3.Thanh pham'!F$97+'3.Thanh pham'!F$136+'3.Thanh pham'!F$155),0)</f>
        <v>0</v>
      </c>
      <c r="L103" s="404">
        <f>IFERROR((CPSX!L100+CPSX!L156)/('3.Thanh pham'!G$97+'3.Thanh pham'!G$136+'3.Thanh pham'!G$155),0)</f>
        <v>0</v>
      </c>
      <c r="M103" s="404">
        <f>IFERROR((CPSX!M100+CPSX!M156)/('3.Thanh pham'!H$97+'3.Thanh pham'!H$136+'3.Thanh pham'!H$155),0)</f>
        <v>0</v>
      </c>
      <c r="N103" s="404">
        <f>IFERROR((CPSX!N100+CPSX!N156)/('3.Thanh pham'!I$97+'3.Thanh pham'!I$136+'3.Thanh pham'!I$155),0)</f>
        <v>0</v>
      </c>
      <c r="O103" s="404">
        <f>IFERROR((CPSX!O100+CPSX!O156)/('3.Thanh pham'!J$97+'3.Thanh pham'!J$136+'3.Thanh pham'!J$155),0)</f>
        <v>0</v>
      </c>
      <c r="P103" s="404">
        <f>IFERROR((CPSX!P100+CPSX!P156)/('3.Thanh pham'!K$97+'3.Thanh pham'!K$136+'3.Thanh pham'!K$155),0)</f>
        <v>0</v>
      </c>
      <c r="Q103" s="404">
        <f>IFERROR((CPSX!Q100+CPSX!Q156)/('3.Thanh pham'!L$97+'3.Thanh pham'!L$136+'3.Thanh pham'!L$155),0)</f>
        <v>0</v>
      </c>
      <c r="R103" s="404">
        <f>IFERROR((CPSX!R100+CPSX!R156)/('3.Thanh pham'!M$97+'3.Thanh pham'!M$136+'3.Thanh pham'!M$155),0)</f>
        <v>0</v>
      </c>
      <c r="S103" s="404">
        <f>IFERROR((CPSX!S100+CPSX!S156)/('3.Thanh pham'!N$97+'3.Thanh pham'!N$136+'3.Thanh pham'!N$155),0)</f>
        <v>0</v>
      </c>
      <c r="T103" s="404">
        <f>IFERROR((CPSX!T100+CPSX!T156)/('3.Thanh pham'!O$97+'3.Thanh pham'!O$136+'3.Thanh pham'!O$155),0)</f>
        <v>0</v>
      </c>
      <c r="U103" s="404">
        <f>IFERROR((CPSX!U100+CPSX!U156)/('3.Thanh pham'!P$97+'3.Thanh pham'!P$136+'3.Thanh pham'!P$155),0)</f>
        <v>0</v>
      </c>
      <c r="V103" s="404">
        <f>IFERROR((CPSX!V100+CPSX!V156)/('3.Thanh pham'!Q$97+'3.Thanh pham'!Q$136+'3.Thanh pham'!Q$155),0)</f>
        <v>0</v>
      </c>
      <c r="W103" s="404">
        <f>IFERROR((CPSX!W100+CPSX!W156)/('3.Thanh pham'!R$97+'3.Thanh pham'!R$136+'3.Thanh pham'!R$155),0)</f>
        <v>0</v>
      </c>
      <c r="Y103" s="475">
        <f>IFERROR((CPSX!Y99+CPSX!Y155)/('3.Thanh pham'!T$97+'3.Thanh pham'!T$136),0)</f>
        <v>0</v>
      </c>
      <c r="Z103" s="158">
        <f t="shared" si="6"/>
        <v>0</v>
      </c>
    </row>
    <row r="104" spans="2:26" s="12" customFormat="1" ht="12.75">
      <c r="B104" s="193"/>
      <c r="C104" s="193"/>
      <c r="D104" s="192"/>
      <c r="E104" s="476" t="s">
        <v>763</v>
      </c>
      <c r="F104" s="479"/>
      <c r="G104" s="480"/>
      <c r="H104" s="480"/>
      <c r="I104" s="481"/>
      <c r="J104" s="488"/>
      <c r="K104" s="488">
        <f>K6+K29+K74</f>
        <v>4131.0120441555837</v>
      </c>
      <c r="L104" s="488">
        <f t="shared" ref="L104:W104" si="7">L6+L29+L74</f>
        <v>4680.3604351984122</v>
      </c>
      <c r="M104" s="488">
        <f t="shared" si="7"/>
        <v>3858.7753600451879</v>
      </c>
      <c r="N104" s="488">
        <f t="shared" si="7"/>
        <v>3355.5860767979389</v>
      </c>
      <c r="O104" s="488">
        <f t="shared" si="7"/>
        <v>3357.6669490759673</v>
      </c>
      <c r="P104" s="488">
        <f t="shared" si="7"/>
        <v>3412.1476570152599</v>
      </c>
      <c r="Q104" s="488">
        <f t="shared" si="7"/>
        <v>3429.1764178986109</v>
      </c>
      <c r="R104" s="488">
        <f t="shared" si="7"/>
        <v>3435.9067810326337</v>
      </c>
      <c r="S104" s="488">
        <f t="shared" si="7"/>
        <v>3432.3981479311688</v>
      </c>
      <c r="T104" s="488">
        <f t="shared" si="7"/>
        <v>3449.6041582974144</v>
      </c>
      <c r="U104" s="488">
        <f t="shared" si="7"/>
        <v>3500.9792222124634</v>
      </c>
      <c r="V104" s="488">
        <f t="shared" si="7"/>
        <v>3481.3697984952732</v>
      </c>
      <c r="W104" s="488">
        <f t="shared" si="7"/>
        <v>3567.7216028327393</v>
      </c>
      <c r="X104" s="113"/>
      <c r="Y104" s="488">
        <f>Y6+Y29+Y74</f>
        <v>2963.1787664530552</v>
      </c>
      <c r="Z104" s="158">
        <f t="shared" si="6"/>
        <v>6530.900369285795</v>
      </c>
    </row>
    <row r="105" spans="2:26" s="11" customFormat="1" ht="12.75">
      <c r="B105" s="67" t="s">
        <v>1034</v>
      </c>
      <c r="C105" s="67"/>
      <c r="D105" s="67"/>
      <c r="E105" s="67"/>
      <c r="F105" s="67"/>
      <c r="G105" s="6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415"/>
      <c r="Y105" s="415"/>
      <c r="Z105" s="158" t="s">
        <v>2198</v>
      </c>
    </row>
    <row r="106" spans="2:26" s="11" customFormat="1" ht="12.75" outlineLevel="1">
      <c r="B106" s="387">
        <v>1</v>
      </c>
      <c r="C106" s="387"/>
      <c r="D106" s="389" t="s">
        <v>913</v>
      </c>
      <c r="E106" s="388" t="s">
        <v>954</v>
      </c>
      <c r="F106" s="389" t="s">
        <v>973</v>
      </c>
      <c r="G106" s="403" t="s">
        <v>974</v>
      </c>
      <c r="H106" s="403" t="s">
        <v>454</v>
      </c>
      <c r="I106" s="404" t="s">
        <v>712</v>
      </c>
      <c r="J106" s="404"/>
      <c r="K106" s="404">
        <f>IFERROR(CPBH!K$5/'3.Thanh pham'!F$97,0)</f>
        <v>355.55555555555554</v>
      </c>
      <c r="L106" s="404">
        <f>IFERROR(CPBH!L$5/'3.Thanh pham'!G$97,0)</f>
        <v>355.55555555555549</v>
      </c>
      <c r="M106" s="404">
        <f>IFERROR(CPBH!M$5/'3.Thanh pham'!H$97,0)</f>
        <v>355.55555555555554</v>
      </c>
      <c r="N106" s="404">
        <f>IFERROR(CPBH!N$5/'3.Thanh pham'!I$97,0)</f>
        <v>355.55555555555554</v>
      </c>
      <c r="O106" s="404">
        <f>IFERROR(CPBH!O$5/'3.Thanh pham'!J$97,0)</f>
        <v>355.55555555555554</v>
      </c>
      <c r="P106" s="404">
        <f>IFERROR(CPBH!P$5/'3.Thanh pham'!K$97,0)</f>
        <v>355.55555555555554</v>
      </c>
      <c r="Q106" s="404">
        <f>IFERROR(CPBH!Q$5/'3.Thanh pham'!L$97,0)</f>
        <v>355.55555555555554</v>
      </c>
      <c r="R106" s="404">
        <f>IFERROR(CPBH!R$5/'3.Thanh pham'!M$97,0)</f>
        <v>355.55555555555554</v>
      </c>
      <c r="S106" s="404">
        <f>IFERROR(CPBH!S$5/'3.Thanh pham'!N$97,0)</f>
        <v>355.55555555555554</v>
      </c>
      <c r="T106" s="404">
        <f>IFERROR(CPBH!T$5/'3.Thanh pham'!O$97,0)</f>
        <v>355.55555555555554</v>
      </c>
      <c r="U106" s="404">
        <f>IFERROR(CPBH!U$5/'3.Thanh pham'!P$97,0)</f>
        <v>355.55555555555554</v>
      </c>
      <c r="V106" s="404">
        <f>IFERROR(CPBH!V$5/'3.Thanh pham'!Q$97,0)</f>
        <v>355.55555555555554</v>
      </c>
      <c r="W106" s="486">
        <f>IFERROR(CPBH!W$5/'3.Thanh pham'!R$97,0)</f>
        <v>355.55555555555554</v>
      </c>
      <c r="Y106" s="486">
        <f>CPBH!AK5/'KQKD Tong hop'!E5</f>
        <v>315.83252356394593</v>
      </c>
      <c r="Z106" s="158">
        <f t="shared" si="6"/>
        <v>671.38807911950153</v>
      </c>
    </row>
    <row r="107" spans="2:26" s="11" customFormat="1" ht="12.75" outlineLevel="1">
      <c r="B107" s="397">
        <v>2</v>
      </c>
      <c r="C107" s="397"/>
      <c r="D107" s="399" t="s">
        <v>913</v>
      </c>
      <c r="E107" s="398" t="s">
        <v>954</v>
      </c>
      <c r="F107" s="399" t="s">
        <v>973</v>
      </c>
      <c r="G107" s="405" t="s">
        <v>975</v>
      </c>
      <c r="H107" s="405" t="s">
        <v>454</v>
      </c>
      <c r="I107" s="406" t="s">
        <v>712</v>
      </c>
      <c r="J107" s="406"/>
      <c r="K107" s="406">
        <f>IFERROR(CPBH!K$6/'3.Thanh pham'!F$136,0)</f>
        <v>308.33333333333331</v>
      </c>
      <c r="L107" s="406">
        <f>IFERROR(CPBH!L$6/'3.Thanh pham'!G$136,0)</f>
        <v>308.33333333333331</v>
      </c>
      <c r="M107" s="406">
        <f>IFERROR(CPBH!M$6/'3.Thanh pham'!H$136,0)</f>
        <v>308.33333333333331</v>
      </c>
      <c r="N107" s="406">
        <f>IFERROR(CPBH!N$6/'3.Thanh pham'!I$136,0)</f>
        <v>308.33333333333331</v>
      </c>
      <c r="O107" s="406">
        <f>IFERROR(CPBH!O$6/'3.Thanh pham'!J$136,0)</f>
        <v>308.33333333333331</v>
      </c>
      <c r="P107" s="406">
        <f>IFERROR(CPBH!P$6/'3.Thanh pham'!K$136,0)</f>
        <v>308.33333333333331</v>
      </c>
      <c r="Q107" s="406">
        <f>IFERROR(CPBH!Q$6/'3.Thanh pham'!L$136,0)</f>
        <v>308.33333333333331</v>
      </c>
      <c r="R107" s="406">
        <f>IFERROR(CPBH!R$6/'3.Thanh pham'!M$136,0)</f>
        <v>308.33333333333331</v>
      </c>
      <c r="S107" s="406">
        <f>IFERROR(CPBH!S$6/'3.Thanh pham'!N$136,0)</f>
        <v>308.33333333333331</v>
      </c>
      <c r="T107" s="406">
        <f>IFERROR(CPBH!T$6/'3.Thanh pham'!O$136,0)</f>
        <v>308.33333333333331</v>
      </c>
      <c r="U107" s="406">
        <f>IFERROR(CPBH!U$6/'3.Thanh pham'!P$136,0)</f>
        <v>308.33333333333331</v>
      </c>
      <c r="V107" s="406">
        <f>IFERROR(CPBH!V$6/'3.Thanh pham'!Q$136,0)</f>
        <v>308.33333333333331</v>
      </c>
      <c r="W107" s="475">
        <f>IFERROR(CPBH!W$6/'3.Thanh pham'!R$136,0)</f>
        <v>308.33333333333331</v>
      </c>
      <c r="Y107" s="475">
        <f>IFERROR(CPBH!Y$6/'3.Thanh pham'!T$136,0)</f>
        <v>0</v>
      </c>
      <c r="Z107" s="158">
        <f t="shared" si="6"/>
        <v>308.33333333333331</v>
      </c>
    </row>
    <row r="108" spans="2:26" s="11" customFormat="1" ht="12.75" outlineLevel="1">
      <c r="B108" s="397">
        <v>3</v>
      </c>
      <c r="C108" s="397"/>
      <c r="D108" s="399" t="s">
        <v>913</v>
      </c>
      <c r="E108" s="398" t="s">
        <v>954</v>
      </c>
      <c r="F108" s="399" t="s">
        <v>973</v>
      </c>
      <c r="G108" s="405" t="s">
        <v>1035</v>
      </c>
      <c r="H108" s="405" t="s">
        <v>454</v>
      </c>
      <c r="I108" s="406" t="s">
        <v>712</v>
      </c>
      <c r="J108" s="406"/>
      <c r="K108" s="406">
        <f>IFERROR(CPBH!K$7/'3.Thanh pham'!F$155,0)</f>
        <v>0</v>
      </c>
      <c r="L108" s="406">
        <f>IFERROR(CPBH!L$7/'3.Thanh pham'!G$155,0)</f>
        <v>0</v>
      </c>
      <c r="M108" s="406">
        <f>IFERROR(CPBH!M$7/'3.Thanh pham'!H$155,0)</f>
        <v>0</v>
      </c>
      <c r="N108" s="406">
        <f>IFERROR(CPBH!N$7/'3.Thanh pham'!I$155,0)</f>
        <v>0</v>
      </c>
      <c r="O108" s="406">
        <f>IFERROR(CPBH!O$7/'3.Thanh pham'!J$155,0)</f>
        <v>0</v>
      </c>
      <c r="P108" s="406">
        <f>IFERROR(CPBH!P$7/'3.Thanh pham'!K$155,0)</f>
        <v>0</v>
      </c>
      <c r="Q108" s="406">
        <f>IFERROR(CPBH!Q$7/'3.Thanh pham'!L$155,0)</f>
        <v>0</v>
      </c>
      <c r="R108" s="406">
        <f>IFERROR(CPBH!R$7/'3.Thanh pham'!M$155,0)</f>
        <v>0</v>
      </c>
      <c r="S108" s="406">
        <f>IFERROR(CPBH!S$7/'3.Thanh pham'!N$155,0)</f>
        <v>0</v>
      </c>
      <c r="T108" s="406">
        <f>IFERROR(CPBH!T$7/'3.Thanh pham'!O$155,0)</f>
        <v>308.33333333333331</v>
      </c>
      <c r="U108" s="406">
        <f>IFERROR(CPBH!U$7/'3.Thanh pham'!P$155,0)</f>
        <v>308.33333333333331</v>
      </c>
      <c r="V108" s="406">
        <f>IFERROR(CPBH!V$7/'3.Thanh pham'!Q$155,0)</f>
        <v>308.33333333333331</v>
      </c>
      <c r="W108" s="475">
        <f>IFERROR(CPBH!W$7/'3.Thanh pham'!R$155,0)</f>
        <v>308.33333333333331</v>
      </c>
      <c r="Y108" s="475"/>
      <c r="Z108" s="158">
        <f t="shared" si="6"/>
        <v>308.33333333333331</v>
      </c>
    </row>
    <row r="109" spans="2:26" s="12" customFormat="1" ht="12.75">
      <c r="B109" s="193"/>
      <c r="C109" s="193"/>
      <c r="D109" s="192"/>
      <c r="E109" s="476" t="s">
        <v>976</v>
      </c>
      <c r="F109" s="479"/>
      <c r="G109" s="480"/>
      <c r="H109" s="480"/>
      <c r="I109" s="481"/>
      <c r="J109" s="488"/>
      <c r="K109" s="488">
        <f>IFERROR(CPBH!K$8/('3.Thanh pham'!F$97+'3.Thanh pham'!F$136+'3.Thanh pham'!F$155),0)</f>
        <v>340.5969634230504</v>
      </c>
      <c r="L109" s="488">
        <f>IFERROR(CPBH!L$8/('3.Thanh pham'!G$97+'3.Thanh pham'!G$136+'3.Thanh pham'!G$155),0)</f>
        <v>340.59696342305034</v>
      </c>
      <c r="M109" s="488">
        <f>IFERROR(CPBH!M$8/('3.Thanh pham'!H$97+'3.Thanh pham'!H$136+'3.Thanh pham'!H$155),0)</f>
        <v>340.59696342305034</v>
      </c>
      <c r="N109" s="488">
        <f>IFERROR(CPBH!N$8/('3.Thanh pham'!I$97+'3.Thanh pham'!I$136+'3.Thanh pham'!I$155),0)</f>
        <v>340.55318644870886</v>
      </c>
      <c r="O109" s="488">
        <f>IFERROR(CPBH!O$8/('3.Thanh pham'!J$97+'3.Thanh pham'!J$136+'3.Thanh pham'!J$155),0)</f>
        <v>340.55318644870886</v>
      </c>
      <c r="P109" s="488">
        <f>IFERROR(CPBH!P$8/('3.Thanh pham'!K$97+'3.Thanh pham'!K$136+'3.Thanh pham'!K$155),0)</f>
        <v>340.55318644870886</v>
      </c>
      <c r="Q109" s="488">
        <f>IFERROR(CPBH!Q$8/('3.Thanh pham'!L$97+'3.Thanh pham'!L$136+'3.Thanh pham'!L$155),0)</f>
        <v>340.55318644870886</v>
      </c>
      <c r="R109" s="488">
        <f>IFERROR(CPBH!R$8/('3.Thanh pham'!M$97+'3.Thanh pham'!M$136+'3.Thanh pham'!M$155),0)</f>
        <v>340.55318644870886</v>
      </c>
      <c r="S109" s="488">
        <f>IFERROR(CPBH!S$8/('3.Thanh pham'!N$97+'3.Thanh pham'!N$136+'3.Thanh pham'!N$155),0)</f>
        <v>340.55318644870886</v>
      </c>
      <c r="T109" s="488">
        <f>IFERROR(CPBH!T$8/('3.Thanh pham'!O$97+'3.Thanh pham'!O$136+'3.Thanh pham'!O$155),0)</f>
        <v>311.81733969471912</v>
      </c>
      <c r="U109" s="488">
        <f>IFERROR(CPBH!U$8/('3.Thanh pham'!P$97+'3.Thanh pham'!P$136+'3.Thanh pham'!P$155),0)</f>
        <v>311.81733969471912</v>
      </c>
      <c r="V109" s="488">
        <f>IFERROR(CPBH!V$8/('3.Thanh pham'!Q$97+'3.Thanh pham'!Q$136+'3.Thanh pham'!Q$155),0)</f>
        <v>311.81733969471912</v>
      </c>
      <c r="W109" s="488">
        <f>IFERROR(CPBH!W$8/('3.Thanh pham'!R$97+'3.Thanh pham'!R$136+'3.Thanh pham'!R$155),0)</f>
        <v>332.77221860708045</v>
      </c>
      <c r="Y109" s="488">
        <f>IFERROR(CPBH!Y$8/('3.Thanh pham'!T$97+'3.Thanh pham'!T$136),0)</f>
        <v>0</v>
      </c>
      <c r="Z109" s="158">
        <f t="shared" si="6"/>
        <v>332.77221860708045</v>
      </c>
    </row>
    <row r="110" spans="2:26" s="6" customFormat="1">
      <c r="B110" s="68" t="s">
        <v>979</v>
      </c>
      <c r="C110" s="68"/>
      <c r="D110" s="68"/>
      <c r="E110" s="68"/>
      <c r="F110" s="68"/>
      <c r="I110" s="424"/>
      <c r="J110" s="494"/>
      <c r="W110" s="96"/>
      <c r="X110" s="302"/>
      <c r="Y110" s="96"/>
      <c r="Z110" s="158" t="s">
        <v>2198</v>
      </c>
    </row>
    <row r="111" spans="2:26" s="6" customFormat="1" outlineLevel="1">
      <c r="B111" s="407">
        <v>1</v>
      </c>
      <c r="C111" s="407"/>
      <c r="D111" s="388">
        <v>6421002604</v>
      </c>
      <c r="E111" s="389" t="s">
        <v>488</v>
      </c>
      <c r="F111" s="389" t="s">
        <v>489</v>
      </c>
      <c r="G111" s="389" t="s">
        <v>488</v>
      </c>
      <c r="H111" s="389" t="s">
        <v>359</v>
      </c>
      <c r="I111" s="390" t="s">
        <v>704</v>
      </c>
      <c r="J111" s="495"/>
      <c r="K111" s="494">
        <f>IFERROR(CPQL!K5/('3.Thanh pham'!F$97+'3.Thanh pham'!F$136+'3.Thanh pham'!F$155),0)</f>
        <v>278.78405468467582</v>
      </c>
      <c r="L111" s="494">
        <f>IFERROR(CPQL!L5/('3.Thanh pham'!G$97+'3.Thanh pham'!G$136+'3.Thanh pham'!G$155),0)</f>
        <v>364.7705514006845</v>
      </c>
      <c r="M111" s="494">
        <f>IFERROR(CPQL!M5/('3.Thanh pham'!H$97+'3.Thanh pham'!H$136+'3.Thanh pham'!H$155),0)</f>
        <v>234.08786512866016</v>
      </c>
      <c r="N111" s="494">
        <f>IFERROR(CPQL!N5/('3.Thanh pham'!I$97+'3.Thanh pham'!I$136+'3.Thanh pham'!I$155),0)</f>
        <v>207.17897749348495</v>
      </c>
      <c r="O111" s="494">
        <f>IFERROR(CPQL!O5/('3.Thanh pham'!J$97+'3.Thanh pham'!J$136+'3.Thanh pham'!J$155),0)</f>
        <v>194.23869604359157</v>
      </c>
      <c r="P111" s="494">
        <f>IFERROR(CPQL!P5/('3.Thanh pham'!K$97+'3.Thanh pham'!K$136+'3.Thanh pham'!K$155),0)</f>
        <v>207.44431746031745</v>
      </c>
      <c r="Q111" s="494">
        <f>IFERROR(CPQL!Q5/('3.Thanh pham'!L$97+'3.Thanh pham'!L$136+'3.Thanh pham'!L$155),0)</f>
        <v>201.23951670220328</v>
      </c>
      <c r="R111" s="494">
        <f>IFERROR(CPQL!R5/('3.Thanh pham'!M$97+'3.Thanh pham'!M$136+'3.Thanh pham'!M$155),0)</f>
        <v>201.23951670220328</v>
      </c>
      <c r="S111" s="494">
        <f>IFERROR(CPQL!S5/('3.Thanh pham'!N$97+'3.Thanh pham'!N$136+'3.Thanh pham'!N$155),0)</f>
        <v>206.91363752665245</v>
      </c>
      <c r="T111" s="494">
        <f>IFERROR(CPQL!T5/('3.Thanh pham'!O$97+'3.Thanh pham'!O$136+'3.Thanh pham'!O$155),0)</f>
        <v>194.14307064240663</v>
      </c>
      <c r="U111" s="494">
        <f>IFERROR(CPQL!U5/('3.Thanh pham'!P$97+'3.Thanh pham'!P$136+'3.Thanh pham'!P$155),0)</f>
        <v>207.32418474251145</v>
      </c>
      <c r="V111" s="494">
        <f>IFERROR(CPQL!V5/('3.Thanh pham'!Q$97+'3.Thanh pham'!Q$136+'3.Thanh pham'!Q$155),0)</f>
        <v>200.60120392125705</v>
      </c>
      <c r="W111" s="494">
        <f>IFERROR(CPQL!W5/('3.Thanh pham'!R$97+'3.Thanh pham'!R$136+'3.Thanh pham'!R$155),0)</f>
        <v>217.74978330515574</v>
      </c>
      <c r="X111" s="302"/>
      <c r="Y111" s="494">
        <f>IFERROR(CPQL!AK5/CP_Kg!$Y$1,0)</f>
        <v>168.73297959093048</v>
      </c>
      <c r="Z111" s="158">
        <f>W111+Y111</f>
        <v>386.48276289608623</v>
      </c>
    </row>
    <row r="112" spans="2:26" s="6" customFormat="1" outlineLevel="1">
      <c r="B112" s="410">
        <v>2</v>
      </c>
      <c r="C112" s="410"/>
      <c r="D112" s="393">
        <v>6421002605</v>
      </c>
      <c r="E112" s="393" t="s">
        <v>490</v>
      </c>
      <c r="F112" s="394" t="s">
        <v>491</v>
      </c>
      <c r="G112" s="393" t="s">
        <v>490</v>
      </c>
      <c r="H112" s="394" t="s">
        <v>359</v>
      </c>
      <c r="I112" s="395" t="s">
        <v>704</v>
      </c>
      <c r="J112" s="495"/>
      <c r="K112" s="495">
        <f>IFERROR(CPQL!K6/('3.Thanh pham'!F$97+'3.Thanh pham'!F$136+'3.Thanh pham'!F$155),0)</f>
        <v>21.312795031055902</v>
      </c>
      <c r="L112" s="495">
        <f>IFERROR(CPQL!L6/('3.Thanh pham'!G$97+'3.Thanh pham'!G$136+'3.Thanh pham'!G$155),0)</f>
        <v>27.402165039929017</v>
      </c>
      <c r="M112" s="495">
        <f>IFERROR(CPQL!M6/('3.Thanh pham'!H$97+'3.Thanh pham'!H$136+'3.Thanh pham'!H$155),0)</f>
        <v>19.18151552795031</v>
      </c>
      <c r="N112" s="495">
        <f>IFERROR(CPQL!N6/('3.Thanh pham'!I$97+'3.Thanh pham'!I$136+'3.Thanh pham'!I$155),0)</f>
        <v>15.364298507462687</v>
      </c>
      <c r="O112" s="495">
        <f>IFERROR(CPQL!O6/('3.Thanh pham'!J$97+'3.Thanh pham'!J$136+'3.Thanh pham'!J$155),0)</f>
        <v>15.364298507462687</v>
      </c>
      <c r="P112" s="495">
        <f>IFERROR(CPQL!P6/('3.Thanh pham'!K$97+'3.Thanh pham'!K$136+'3.Thanh pham'!K$155),0)</f>
        <v>15.364298507462687</v>
      </c>
      <c r="Q112" s="495">
        <f>IFERROR(CPQL!Q6/('3.Thanh pham'!L$97+'3.Thanh pham'!L$136+'3.Thanh pham'!L$155),0)</f>
        <v>15.364298507462687</v>
      </c>
      <c r="R112" s="495">
        <f>IFERROR(CPQL!R6/('3.Thanh pham'!M$97+'3.Thanh pham'!M$136+'3.Thanh pham'!M$155),0)</f>
        <v>15.364298507462687</v>
      </c>
      <c r="S112" s="495">
        <f>IFERROR(CPQL!S6/('3.Thanh pham'!N$97+'3.Thanh pham'!N$136+'3.Thanh pham'!N$155),0)</f>
        <v>15.364298507462687</v>
      </c>
      <c r="T112" s="495">
        <f>IFERROR(CPQL!T6/('3.Thanh pham'!O$97+'3.Thanh pham'!O$136+'3.Thanh pham'!O$155),0)</f>
        <v>15.33578506486873</v>
      </c>
      <c r="U112" s="495">
        <f>IFERROR(CPQL!U6/('3.Thanh pham'!P$97+'3.Thanh pham'!P$136+'3.Thanh pham'!P$155),0)</f>
        <v>15.33578506486873</v>
      </c>
      <c r="V112" s="495">
        <f>IFERROR(CPQL!V6/('3.Thanh pham'!Q$97+'3.Thanh pham'!Q$136+'3.Thanh pham'!Q$155),0)</f>
        <v>15.33578506486873</v>
      </c>
      <c r="W112" s="495">
        <f>IFERROR(CPQL!W6/('3.Thanh pham'!R$97+'3.Thanh pham'!R$136+'3.Thanh pham'!R$155),0)</f>
        <v>16.627781415710022</v>
      </c>
      <c r="X112" s="302"/>
      <c r="Y112" s="494">
        <f>IFERROR(CPQL!AK6/CP_Kg!$Y$1,0)</f>
        <v>15.823017746557174</v>
      </c>
      <c r="Z112" s="158">
        <f t="shared" ref="Z112:Z172" si="8">W112+Y112</f>
        <v>32.450799162267195</v>
      </c>
    </row>
    <row r="113" spans="2:26" s="6" customFormat="1" outlineLevel="1">
      <c r="B113" s="410">
        <v>3</v>
      </c>
      <c r="C113" s="410"/>
      <c r="D113" s="393">
        <v>6421002802</v>
      </c>
      <c r="E113" s="394" t="s">
        <v>492</v>
      </c>
      <c r="F113" s="394" t="s">
        <v>493</v>
      </c>
      <c r="G113" s="394" t="s">
        <v>492</v>
      </c>
      <c r="H113" s="394" t="s">
        <v>359</v>
      </c>
      <c r="I113" s="395" t="s">
        <v>704</v>
      </c>
      <c r="J113" s="495"/>
      <c r="K113" s="495">
        <f>IFERROR(CPQL!K7/('3.Thanh pham'!F$97+'3.Thanh pham'!F$136+'3.Thanh pham'!F$155),0)</f>
        <v>12.389496861546551</v>
      </c>
      <c r="L113" s="495">
        <f>IFERROR(CPQL!L7/('3.Thanh pham'!G$97+'3.Thanh pham'!G$136+'3.Thanh pham'!G$155),0)</f>
        <v>11.873072210250561</v>
      </c>
      <c r="M113" s="495">
        <f>IFERROR(CPQL!M7/('3.Thanh pham'!H$97+'3.Thanh pham'!H$136+'3.Thanh pham'!H$155),0)</f>
        <v>8.3111505471753926</v>
      </c>
      <c r="N113" s="495">
        <f>IFERROR(CPQL!N7/('3.Thanh pham'!I$97+'3.Thanh pham'!I$136+'3.Thanh pham'!I$155),0)</f>
        <v>6.6571902392797915</v>
      </c>
      <c r="O113" s="495">
        <f>IFERROR(CPQL!O7/('3.Thanh pham'!J$97+'3.Thanh pham'!J$136+'3.Thanh pham'!J$155),0)</f>
        <v>11.205875384979862</v>
      </c>
      <c r="P113" s="495">
        <f>IFERROR(CPQL!P7/('3.Thanh pham'!K$97+'3.Thanh pham'!K$136+'3.Thanh pham'!K$155),0)</f>
        <v>6.6571902392797915</v>
      </c>
      <c r="Q113" s="495">
        <f>IFERROR(CPQL!Q7/('3.Thanh pham'!L$97+'3.Thanh pham'!L$136+'3.Thanh pham'!L$155),0)</f>
        <v>6.6571902392797915</v>
      </c>
      <c r="R113" s="495">
        <f>IFERROR(CPQL!R7/('3.Thanh pham'!M$97+'3.Thanh pham'!M$136+'3.Thanh pham'!M$155),0)</f>
        <v>6.6571902392797915</v>
      </c>
      <c r="S113" s="495">
        <f>IFERROR(CPQL!S7/('3.Thanh pham'!N$97+'3.Thanh pham'!N$136+'3.Thanh pham'!N$155),0)</f>
        <v>8.9315328121298272</v>
      </c>
      <c r="T113" s="495">
        <f>IFERROR(CPQL!T7/('3.Thanh pham'!O$97+'3.Thanh pham'!O$136+'3.Thanh pham'!O$155),0)</f>
        <v>6.644835662099938</v>
      </c>
      <c r="U113" s="495">
        <f>IFERROR(CPQL!U7/('3.Thanh pham'!P$97+'3.Thanh pham'!P$136+'3.Thanh pham'!P$155),0)</f>
        <v>6.644835662099938</v>
      </c>
      <c r="V113" s="495">
        <f>IFERROR(CPQL!V7/('3.Thanh pham'!Q$97+'3.Thanh pham'!Q$136+'3.Thanh pham'!Q$155),0)</f>
        <v>6.644835662099938</v>
      </c>
      <c r="W113" s="495">
        <f>IFERROR(CPQL!W7/('3.Thanh pham'!R$97+'3.Thanh pham'!R$136+'3.Thanh pham'!R$155),0)</f>
        <v>8.0251019034105919</v>
      </c>
      <c r="X113" s="302"/>
      <c r="Y113" s="494">
        <f>IFERROR(CPQL!AK7/CP_Kg!$Y$1,0)</f>
        <v>0</v>
      </c>
      <c r="Z113" s="158">
        <f t="shared" si="8"/>
        <v>8.0251019034105919</v>
      </c>
    </row>
    <row r="114" spans="2:26" s="6" customFormat="1" outlineLevel="1">
      <c r="B114" s="410">
        <v>4</v>
      </c>
      <c r="C114" s="410"/>
      <c r="D114" s="393">
        <v>6421002806</v>
      </c>
      <c r="E114" s="393" t="s">
        <v>494</v>
      </c>
      <c r="F114" s="394" t="s">
        <v>491</v>
      </c>
      <c r="G114" s="393" t="s">
        <v>501</v>
      </c>
      <c r="H114" s="394" t="s">
        <v>359</v>
      </c>
      <c r="I114" s="395" t="s">
        <v>704</v>
      </c>
      <c r="J114" s="495"/>
      <c r="K114" s="495">
        <f>IFERROR(CPQL!K8/('3.Thanh pham'!F$97+'3.Thanh pham'!F$136+'3.Thanh pham'!F$155),0)</f>
        <v>28.144145387623649</v>
      </c>
      <c r="L114" s="495">
        <f>IFERROR(CPQL!L8/('3.Thanh pham'!G$97+'3.Thanh pham'!G$136+'3.Thanh pham'!G$155),0)</f>
        <v>36.18532978408755</v>
      </c>
      <c r="M114" s="495">
        <f>IFERROR(CPQL!M8/('3.Thanh pham'!H$97+'3.Thanh pham'!H$136+'3.Thanh pham'!H$155),0)</f>
        <v>25.329730848861285</v>
      </c>
      <c r="N114" s="495">
        <f>IFERROR(CPQL!N8/('3.Thanh pham'!I$97+'3.Thanh pham'!I$136+'3.Thanh pham'!I$155),0)</f>
        <v>20.288988391376453</v>
      </c>
      <c r="O114" s="495">
        <f>IFERROR(CPQL!O8/('3.Thanh pham'!J$97+'3.Thanh pham'!J$136+'3.Thanh pham'!J$155),0)</f>
        <v>20.288988391376453</v>
      </c>
      <c r="P114" s="495">
        <f>IFERROR(CPQL!P8/('3.Thanh pham'!K$97+'3.Thanh pham'!K$136+'3.Thanh pham'!K$155),0)</f>
        <v>20.288988391376453</v>
      </c>
      <c r="Q114" s="495">
        <f>IFERROR(CPQL!Q8/('3.Thanh pham'!L$97+'3.Thanh pham'!L$136+'3.Thanh pham'!L$155),0)</f>
        <v>20.288988391376453</v>
      </c>
      <c r="R114" s="495">
        <f>IFERROR(CPQL!R8/('3.Thanh pham'!M$97+'3.Thanh pham'!M$136+'3.Thanh pham'!M$155),0)</f>
        <v>20.288988391376453</v>
      </c>
      <c r="S114" s="495">
        <f>IFERROR(CPQL!S8/('3.Thanh pham'!N$97+'3.Thanh pham'!N$136+'3.Thanh pham'!N$155),0)</f>
        <v>20.288988391376453</v>
      </c>
      <c r="T114" s="495">
        <f>IFERROR(CPQL!T8/('3.Thanh pham'!O$97+'3.Thanh pham'!O$136+'3.Thanh pham'!O$155),0)</f>
        <v>20.25133558832098</v>
      </c>
      <c r="U114" s="495">
        <f>IFERROR(CPQL!U8/('3.Thanh pham'!P$97+'3.Thanh pham'!P$136+'3.Thanh pham'!P$155),0)</f>
        <v>20.25133558832098</v>
      </c>
      <c r="V114" s="495">
        <f>IFERROR(CPQL!V8/('3.Thanh pham'!Q$97+'3.Thanh pham'!Q$136+'3.Thanh pham'!Q$155),0)</f>
        <v>20.25133558832098</v>
      </c>
      <c r="W114" s="495">
        <f>IFERROR(CPQL!W8/('3.Thanh pham'!R$97+'3.Thanh pham'!R$136+'3.Thanh pham'!R$155),0)</f>
        <v>21.957453114688192</v>
      </c>
      <c r="X114" s="302"/>
      <c r="Y114" s="494">
        <f>IFERROR(CPQL!AK8/CP_Kg!$Y$1,0)</f>
        <v>18.776828018822791</v>
      </c>
      <c r="Z114" s="158">
        <f t="shared" si="8"/>
        <v>40.734281133510983</v>
      </c>
    </row>
    <row r="115" spans="2:26" s="6" customFormat="1" outlineLevel="1">
      <c r="B115" s="410">
        <v>5</v>
      </c>
      <c r="C115" s="410"/>
      <c r="D115" s="393">
        <v>6421007202</v>
      </c>
      <c r="E115" s="394" t="s">
        <v>495</v>
      </c>
      <c r="F115" s="394" t="s">
        <v>493</v>
      </c>
      <c r="G115" s="394" t="s">
        <v>495</v>
      </c>
      <c r="H115" s="394" t="s">
        <v>359</v>
      </c>
      <c r="I115" s="395" t="s">
        <v>704</v>
      </c>
      <c r="J115" s="495"/>
      <c r="K115" s="495">
        <f>IFERROR(CPQL!K9/('3.Thanh pham'!F$97+'3.Thanh pham'!F$136+'3.Thanh pham'!F$155),0)</f>
        <v>0.44192973807880642</v>
      </c>
      <c r="L115" s="495">
        <f>IFERROR(CPQL!L9/('3.Thanh pham'!G$97+'3.Thanh pham'!G$136+'3.Thanh pham'!G$155),0)</f>
        <v>4.2864528668610298</v>
      </c>
      <c r="M115" s="495">
        <f>IFERROR(CPQL!M9/('3.Thanh pham'!H$97+'3.Thanh pham'!H$136+'3.Thanh pham'!H$155),0)</f>
        <v>3.0005170068027209</v>
      </c>
      <c r="N115" s="495">
        <f>IFERROR(CPQL!N9/('3.Thanh pham'!I$97+'3.Thanh pham'!I$136+'3.Thanh pham'!I$155),0)</f>
        <v>2.4033991945036721</v>
      </c>
      <c r="O115" s="495">
        <f>IFERROR(CPQL!O9/('3.Thanh pham'!J$97+'3.Thanh pham'!J$136+'3.Thanh pham'!J$155),0)</f>
        <v>2.4033991945036721</v>
      </c>
      <c r="P115" s="495">
        <f>IFERROR(CPQL!P9/('3.Thanh pham'!K$97+'3.Thanh pham'!K$136+'3.Thanh pham'!K$155),0)</f>
        <v>2.4033991945036721</v>
      </c>
      <c r="Q115" s="495">
        <f>IFERROR(CPQL!Q9/('3.Thanh pham'!L$97+'3.Thanh pham'!L$136+'3.Thanh pham'!L$155),0)</f>
        <v>2.4033991945036721</v>
      </c>
      <c r="R115" s="495">
        <f>IFERROR(CPQL!R9/('3.Thanh pham'!M$97+'3.Thanh pham'!M$136+'3.Thanh pham'!M$155),0)</f>
        <v>2.4033991945036721</v>
      </c>
      <c r="S115" s="495">
        <f>IFERROR(CPQL!S9/('3.Thanh pham'!N$97+'3.Thanh pham'!N$136+'3.Thanh pham'!N$155),0)</f>
        <v>2.4033991945036721</v>
      </c>
      <c r="T115" s="495">
        <f>IFERROR(CPQL!T9/('3.Thanh pham'!O$97+'3.Thanh pham'!O$136+'3.Thanh pham'!O$155),0)</f>
        <v>2.3989389072390401</v>
      </c>
      <c r="U115" s="495">
        <f>IFERROR(CPQL!U9/('3.Thanh pham'!P$97+'3.Thanh pham'!P$136+'3.Thanh pham'!P$155),0)</f>
        <v>2.3989389072390401</v>
      </c>
      <c r="V115" s="495">
        <f>IFERROR(CPQL!V9/('3.Thanh pham'!Q$97+'3.Thanh pham'!Q$136+'3.Thanh pham'!Q$155),0)</f>
        <v>2.3989389072390401</v>
      </c>
      <c r="W115" s="495">
        <f>IFERROR(CPQL!W9/('3.Thanh pham'!R$97+'3.Thanh pham'!R$136+'3.Thanh pham'!R$155),0)</f>
        <v>2.413021142340352</v>
      </c>
      <c r="X115" s="302"/>
      <c r="Y115" s="494">
        <f>IFERROR(CPQL!AK9/CP_Kg!$Y$1,0)</f>
        <v>0</v>
      </c>
      <c r="Z115" s="158">
        <f t="shared" si="8"/>
        <v>2.413021142340352</v>
      </c>
    </row>
    <row r="116" spans="2:26" s="6" customFormat="1" outlineLevel="1">
      <c r="B116" s="410">
        <v>6</v>
      </c>
      <c r="C116" s="410"/>
      <c r="D116" s="393">
        <v>6421003202</v>
      </c>
      <c r="E116" s="393" t="s">
        <v>496</v>
      </c>
      <c r="F116" s="394" t="s">
        <v>493</v>
      </c>
      <c r="G116" s="393" t="s">
        <v>496</v>
      </c>
      <c r="H116" s="394" t="s">
        <v>359</v>
      </c>
      <c r="I116" s="395" t="s">
        <v>704</v>
      </c>
      <c r="J116" s="495"/>
      <c r="K116" s="495">
        <f>IFERROR(CPQL!K10/('3.Thanh pham'!F$97+'3.Thanh pham'!F$136+'3.Thanh pham'!F$155),0)</f>
        <v>16.004469420618488</v>
      </c>
      <c r="L116" s="495">
        <f>IFERROR(CPQL!L10/('3.Thanh pham'!G$97+'3.Thanh pham'!G$136+'3.Thanh pham'!G$155),0)</f>
        <v>17.73270799002831</v>
      </c>
      <c r="M116" s="495">
        <f>IFERROR(CPQL!M10/('3.Thanh pham'!H$97+'3.Thanh pham'!H$136+'3.Thanh pham'!H$155),0)</f>
        <v>13.858621709553386</v>
      </c>
      <c r="N116" s="495">
        <f>IFERROR(CPQL!N10/('3.Thanh pham'!I$97+'3.Thanh pham'!I$136+'3.Thanh pham'!I$155),0)</f>
        <v>12.363894811656007</v>
      </c>
      <c r="O116" s="495">
        <f>IFERROR(CPQL!O10/('3.Thanh pham'!J$97+'3.Thanh pham'!J$136+'3.Thanh pham'!J$155),0)</f>
        <v>10.226960435915659</v>
      </c>
      <c r="P116" s="495">
        <f>IFERROR(CPQL!P10/('3.Thanh pham'!K$97+'3.Thanh pham'!K$136+'3.Thanh pham'!K$155),0)</f>
        <v>12.387585880123194</v>
      </c>
      <c r="Q116" s="495">
        <f>IFERROR(CPQL!Q10/('3.Thanh pham'!L$97+'3.Thanh pham'!L$136+'3.Thanh pham'!L$155),0)</f>
        <v>11.998104714522626</v>
      </c>
      <c r="R116" s="495">
        <f>IFERROR(CPQL!R10/('3.Thanh pham'!M$97+'3.Thanh pham'!M$136+'3.Thanh pham'!M$155),0)</f>
        <v>11.998104714522626</v>
      </c>
      <c r="S116" s="495">
        <f>IFERROR(CPQL!S10/('3.Thanh pham'!N$97+'3.Thanh pham'!N$136+'3.Thanh pham'!N$155),0)</f>
        <v>11.466477138118929</v>
      </c>
      <c r="T116" s="495">
        <f>IFERROR(CPQL!T10/('3.Thanh pham'!O$97+'3.Thanh pham'!O$136+'3.Thanh pham'!O$155),0)</f>
        <v>11.539785776173558</v>
      </c>
      <c r="U116" s="495">
        <f>IFERROR(CPQL!U10/('3.Thanh pham'!P$97+'3.Thanh pham'!P$136+'3.Thanh pham'!P$155),0)</f>
        <v>12.38824379594632</v>
      </c>
      <c r="V116" s="495">
        <f>IFERROR(CPQL!V10/('3.Thanh pham'!Q$97+'3.Thanh pham'!Q$136+'3.Thanh pham'!Q$155),0)</f>
        <v>11.952191235059761</v>
      </c>
      <c r="W116" s="495">
        <f>IFERROR(CPQL!W10/('3.Thanh pham'!R$97+'3.Thanh pham'!R$136+'3.Thanh pham'!R$155),0)</f>
        <v>12.533089657395665</v>
      </c>
      <c r="X116" s="302"/>
      <c r="Y116" s="494">
        <f>IFERROR(CPQL!AK10/CP_Kg!$Y$1,0)</f>
        <v>6.779399192122912</v>
      </c>
      <c r="Z116" s="158">
        <f t="shared" si="8"/>
        <v>19.312488849518576</v>
      </c>
    </row>
    <row r="117" spans="2:26" s="6" customFormat="1" outlineLevel="1">
      <c r="B117" s="410">
        <v>7</v>
      </c>
      <c r="C117" s="410"/>
      <c r="D117" s="393">
        <v>6421002603</v>
      </c>
      <c r="E117" s="394" t="s">
        <v>497</v>
      </c>
      <c r="F117" s="394" t="s">
        <v>491</v>
      </c>
      <c r="G117" s="394" t="s">
        <v>497</v>
      </c>
      <c r="H117" s="394" t="s">
        <v>359</v>
      </c>
      <c r="I117" s="395" t="s">
        <v>704</v>
      </c>
      <c r="J117" s="495"/>
      <c r="K117" s="495">
        <f>IFERROR(CPQL!K11/('3.Thanh pham'!F$97+'3.Thanh pham'!F$136+'3.Thanh pham'!F$155),0)</f>
        <v>2.7956225968648329</v>
      </c>
      <c r="L117" s="495">
        <f>IFERROR(CPQL!L11/('3.Thanh pham'!G$97+'3.Thanh pham'!G$136+'3.Thanh pham'!G$155),0)</f>
        <v>3.5943719102547851</v>
      </c>
      <c r="M117" s="495">
        <f>IFERROR(CPQL!M11/('3.Thanh pham'!H$97+'3.Thanh pham'!H$136+'3.Thanh pham'!H$155),0)</f>
        <v>2.5160603371783496</v>
      </c>
      <c r="N117" s="495">
        <f>IFERROR(CPQL!N11/('3.Thanh pham'!I$97+'3.Thanh pham'!I$136+'3.Thanh pham'!I$155),0)</f>
        <v>2.0153518123667378</v>
      </c>
      <c r="O117" s="495">
        <f>IFERROR(CPQL!O11/('3.Thanh pham'!J$97+'3.Thanh pham'!J$136+'3.Thanh pham'!J$155),0)</f>
        <v>2.0153518123667378</v>
      </c>
      <c r="P117" s="495">
        <f>IFERROR(CPQL!P11/('3.Thanh pham'!K$97+'3.Thanh pham'!K$136+'3.Thanh pham'!K$155),0)</f>
        <v>2.0153518123667378</v>
      </c>
      <c r="Q117" s="495">
        <f>IFERROR(CPQL!Q11/('3.Thanh pham'!L$97+'3.Thanh pham'!L$136+'3.Thanh pham'!L$155),0)</f>
        <v>2.0153518123667378</v>
      </c>
      <c r="R117" s="495">
        <f>IFERROR(CPQL!R11/('3.Thanh pham'!M$97+'3.Thanh pham'!M$136+'3.Thanh pham'!M$155),0)</f>
        <v>2.0153518123667378</v>
      </c>
      <c r="S117" s="495">
        <f>IFERROR(CPQL!S11/('3.Thanh pham'!N$97+'3.Thanh pham'!N$136+'3.Thanh pham'!N$155),0)</f>
        <v>2.0153518123667378</v>
      </c>
      <c r="T117" s="495">
        <f>IFERROR(CPQL!T11/('3.Thanh pham'!O$97+'3.Thanh pham'!O$136+'3.Thanh pham'!O$155),0)</f>
        <v>2.0116116729662545</v>
      </c>
      <c r="U117" s="495">
        <f>IFERROR(CPQL!U11/('3.Thanh pham'!P$97+'3.Thanh pham'!P$136+'3.Thanh pham'!P$155),0)</f>
        <v>2.0116116729662545</v>
      </c>
      <c r="V117" s="495">
        <f>IFERROR(CPQL!V11/('3.Thanh pham'!Q$97+'3.Thanh pham'!Q$136+'3.Thanh pham'!Q$155),0)</f>
        <v>2.0116116729662545</v>
      </c>
      <c r="W117" s="495">
        <f>IFERROR(CPQL!W11/('3.Thanh pham'!R$97+'3.Thanh pham'!R$136+'3.Thanh pham'!R$155),0)</f>
        <v>2.1810842451096875</v>
      </c>
      <c r="X117" s="302"/>
      <c r="Y117" s="494">
        <f>IFERROR(CPQL!AK11/CP_Kg!$Y$1,0)</f>
        <v>0</v>
      </c>
      <c r="Z117" s="158">
        <f t="shared" si="8"/>
        <v>2.1810842451096875</v>
      </c>
    </row>
    <row r="118" spans="2:26" s="6" customFormat="1" outlineLevel="1">
      <c r="B118" s="410">
        <v>8</v>
      </c>
      <c r="C118" s="410"/>
      <c r="D118" s="393">
        <v>6421003401</v>
      </c>
      <c r="E118" s="393" t="s">
        <v>498</v>
      </c>
      <c r="F118" s="394" t="s">
        <v>493</v>
      </c>
      <c r="G118" s="393" t="s">
        <v>498</v>
      </c>
      <c r="H118" s="394" t="s">
        <v>359</v>
      </c>
      <c r="I118" s="395" t="s">
        <v>704</v>
      </c>
      <c r="J118" s="495"/>
      <c r="K118" s="495">
        <f>IFERROR(CPQL!K12/('3.Thanh pham'!F$97+'3.Thanh pham'!F$136+'3.Thanh pham'!F$155),0)</f>
        <v>57.231627723553189</v>
      </c>
      <c r="L118" s="495">
        <f>IFERROR(CPQL!L12/('3.Thanh pham'!G$97+'3.Thanh pham'!G$136+'3.Thanh pham'!G$155),0)</f>
        <v>73.5835213588541</v>
      </c>
      <c r="M118" s="495">
        <f>IFERROR(CPQL!M12/('3.Thanh pham'!H$97+'3.Thanh pham'!H$136+'3.Thanh pham'!H$155),0)</f>
        <v>51.508464951197872</v>
      </c>
      <c r="N118" s="495">
        <f>IFERROR(CPQL!N12/('3.Thanh pham'!I$97+'3.Thanh pham'!I$136+'3.Thanh pham'!I$155),0)</f>
        <v>41.258024164889839</v>
      </c>
      <c r="O118" s="495">
        <f>IFERROR(CPQL!O12/('3.Thanh pham'!J$97+'3.Thanh pham'!J$136+'3.Thanh pham'!J$155),0)</f>
        <v>41.258024164889839</v>
      </c>
      <c r="P118" s="495">
        <f>IFERROR(CPQL!P12/('3.Thanh pham'!K$97+'3.Thanh pham'!K$136+'3.Thanh pham'!K$155),0)</f>
        <v>41.258024164889839</v>
      </c>
      <c r="Q118" s="495">
        <f>IFERROR(CPQL!Q12/('3.Thanh pham'!L$97+'3.Thanh pham'!L$136+'3.Thanh pham'!L$155),0)</f>
        <v>41.258024164889839</v>
      </c>
      <c r="R118" s="495">
        <f>IFERROR(CPQL!R12/('3.Thanh pham'!M$97+'3.Thanh pham'!M$136+'3.Thanh pham'!M$155),0)</f>
        <v>41.258024164889839</v>
      </c>
      <c r="S118" s="495">
        <f>IFERROR(CPQL!S12/('3.Thanh pham'!N$97+'3.Thanh pham'!N$136+'3.Thanh pham'!N$155),0)</f>
        <v>41.258024164889839</v>
      </c>
      <c r="T118" s="495">
        <f>IFERROR(CPQL!T12/('3.Thanh pham'!O$97+'3.Thanh pham'!O$136+'3.Thanh pham'!O$155),0)</f>
        <v>41.181456510141771</v>
      </c>
      <c r="U118" s="495">
        <f>IFERROR(CPQL!U12/('3.Thanh pham'!P$97+'3.Thanh pham'!P$136+'3.Thanh pham'!P$155),0)</f>
        <v>41.181456510141771</v>
      </c>
      <c r="V118" s="495">
        <f>IFERROR(CPQL!V12/('3.Thanh pham'!Q$97+'3.Thanh pham'!Q$136+'3.Thanh pham'!Q$155),0)</f>
        <v>41.181456510141771</v>
      </c>
      <c r="W118" s="495">
        <f>IFERROR(CPQL!W12/('3.Thanh pham'!R$97+'3.Thanh pham'!R$136+'3.Thanh pham'!R$155),0)</f>
        <v>44.650877300037791</v>
      </c>
      <c r="X118" s="302"/>
      <c r="Y118" s="494">
        <f>IFERROR(CPQL!AK12/CP_Kg!$Y$1,0)</f>
        <v>30.840204062809491</v>
      </c>
      <c r="Z118" s="158">
        <f t="shared" si="8"/>
        <v>75.491081362847282</v>
      </c>
    </row>
    <row r="119" spans="2:26" s="6" customFormat="1" outlineLevel="1">
      <c r="B119" s="410">
        <v>9</v>
      </c>
      <c r="C119" s="410"/>
      <c r="D119" s="393">
        <v>6421002703</v>
      </c>
      <c r="E119" s="394" t="s">
        <v>499</v>
      </c>
      <c r="F119" s="394" t="s">
        <v>491</v>
      </c>
      <c r="G119" s="394" t="s">
        <v>499</v>
      </c>
      <c r="H119" s="394" t="s">
        <v>359</v>
      </c>
      <c r="I119" s="395" t="s">
        <v>704</v>
      </c>
      <c r="J119" s="495"/>
      <c r="K119" s="495">
        <f>IFERROR(CPQL!K13/('3.Thanh pham'!F$97+'3.Thanh pham'!F$136+'3.Thanh pham'!F$155),0)</f>
        <v>9.7024851293174272</v>
      </c>
      <c r="L119" s="495">
        <f>IFERROR(CPQL!L13/('3.Thanh pham'!G$97+'3.Thanh pham'!G$136+'3.Thanh pham'!G$155),0)</f>
        <v>10.830582667849749</v>
      </c>
      <c r="M119" s="495">
        <f>IFERROR(CPQL!M13/('3.Thanh pham'!H$97+'3.Thanh pham'!H$136+'3.Thanh pham'!H$155),0)</f>
        <v>8.4148796214137835</v>
      </c>
      <c r="N119" s="495">
        <f>IFERROR(CPQL!N13/('3.Thanh pham'!I$97+'3.Thanh pham'!I$136+'3.Thanh pham'!I$155),0)</f>
        <v>7.6620848140251123</v>
      </c>
      <c r="O119" s="495">
        <f>IFERROR(CPQL!O13/('3.Thanh pham'!J$97+'3.Thanh pham'!J$136+'3.Thanh pham'!J$155),0)</f>
        <v>6.0726699834162519</v>
      </c>
      <c r="P119" s="495">
        <f>IFERROR(CPQL!P13/('3.Thanh pham'!K$97+'3.Thanh pham'!K$136+'3.Thanh pham'!K$155),0)</f>
        <v>7.6620848140251123</v>
      </c>
      <c r="Q119" s="495">
        <f>IFERROR(CPQL!Q13/('3.Thanh pham'!L$97+'3.Thanh pham'!L$136+'3.Thanh pham'!L$155),0)</f>
        <v>7.4078834399431415</v>
      </c>
      <c r="R119" s="495">
        <f>IFERROR(CPQL!R13/('3.Thanh pham'!M$97+'3.Thanh pham'!M$136+'3.Thanh pham'!M$155),0)</f>
        <v>7.4078834399431415</v>
      </c>
      <c r="S119" s="495">
        <f>IFERROR(CPQL!S13/('3.Thanh pham'!N$97+'3.Thanh pham'!N$136+'3.Thanh pham'!N$155),0)</f>
        <v>7.2011798152096658</v>
      </c>
      <c r="T119" s="495">
        <f>IFERROR(CPQL!T13/('3.Thanh pham'!O$97+'3.Thanh pham'!O$136+'3.Thanh pham'!O$155),0)</f>
        <v>6.9814975615108414</v>
      </c>
      <c r="U119" s="495">
        <f>IFERROR(CPQL!U13/('3.Thanh pham'!P$97+'3.Thanh pham'!P$136+'3.Thanh pham'!P$155),0)</f>
        <v>7.6478653288082237</v>
      </c>
      <c r="V119" s="495">
        <f>IFERROR(CPQL!V13/('3.Thanh pham'!Q$97+'3.Thanh pham'!Q$136+'3.Thanh pham'!Q$155),0)</f>
        <v>7.3941357078807277</v>
      </c>
      <c r="W119" s="495">
        <f>IFERROR(CPQL!W13/('3.Thanh pham'!R$97+'3.Thanh pham'!R$136+'3.Thanh pham'!R$155),0)</f>
        <v>7.6915935391007064</v>
      </c>
      <c r="X119" s="302"/>
      <c r="Y119" s="494">
        <f>IFERROR(CPQL!AK13/CP_Kg!$Y$1,0)</f>
        <v>0</v>
      </c>
      <c r="Z119" s="158">
        <f t="shared" si="8"/>
        <v>7.6915935391007064</v>
      </c>
    </row>
    <row r="120" spans="2:26" s="6" customFormat="1" outlineLevel="1">
      <c r="B120" s="410">
        <v>10</v>
      </c>
      <c r="C120" s="410"/>
      <c r="D120" s="393" t="s">
        <v>838</v>
      </c>
      <c r="E120" s="394" t="s">
        <v>705</v>
      </c>
      <c r="F120" s="394" t="s">
        <v>493</v>
      </c>
      <c r="G120" s="412" t="s">
        <v>705</v>
      </c>
      <c r="H120" s="394" t="s">
        <v>359</v>
      </c>
      <c r="I120" s="395" t="s">
        <v>706</v>
      </c>
      <c r="J120" s="495"/>
      <c r="K120" s="495">
        <f>IFERROR(CPQL!K14/('3.Thanh pham'!F$97+'3.Thanh pham'!F$136+'3.Thanh pham'!F$155),0)</f>
        <v>0.15336247220305191</v>
      </c>
      <c r="L120" s="495">
        <f>IFERROR(CPQL!L14/('3.Thanh pham'!G$97+'3.Thanh pham'!G$136+'3.Thanh pham'!G$155),0)</f>
        <v>0.19718032140392389</v>
      </c>
      <c r="M120" s="495">
        <f>IFERROR(CPQL!M14/('3.Thanh pham'!H$97+'3.Thanh pham'!H$136+'3.Thanh pham'!H$155),0)</f>
        <v>0.13802622498274672</v>
      </c>
      <c r="N120" s="495">
        <f>IFERROR(CPQL!N14/('3.Thanh pham'!I$97+'3.Thanh pham'!I$136+'3.Thanh pham'!I$155),0)</f>
        <v>0.1105583195135434</v>
      </c>
      <c r="O120" s="495">
        <f>IFERROR(CPQL!O14/('3.Thanh pham'!J$97+'3.Thanh pham'!J$136+'3.Thanh pham'!J$155),0)</f>
        <v>0.1105583195135434</v>
      </c>
      <c r="P120" s="495">
        <f>IFERROR(CPQL!P14/('3.Thanh pham'!K$97+'3.Thanh pham'!K$136+'3.Thanh pham'!K$155),0)</f>
        <v>0.1105583195135434</v>
      </c>
      <c r="Q120" s="495">
        <f>IFERROR(CPQL!Q14/('3.Thanh pham'!L$97+'3.Thanh pham'!L$136+'3.Thanh pham'!L$155),0)</f>
        <v>0.1105583195135434</v>
      </c>
      <c r="R120" s="495">
        <f>IFERROR(CPQL!R14/('3.Thanh pham'!M$97+'3.Thanh pham'!M$136+'3.Thanh pham'!M$155),0)</f>
        <v>0.1105583195135434</v>
      </c>
      <c r="S120" s="495">
        <f>IFERROR(CPQL!S14/('3.Thanh pham'!N$97+'3.Thanh pham'!N$136+'3.Thanh pham'!N$155),0)</f>
        <v>0.1105583195135434</v>
      </c>
      <c r="T120" s="495">
        <f>IFERROR(CPQL!T14/('3.Thanh pham'!O$97+'3.Thanh pham'!O$136+'3.Thanh pham'!O$155),0)</f>
        <v>0.11035314266832638</v>
      </c>
      <c r="U120" s="495">
        <f>IFERROR(CPQL!U14/('3.Thanh pham'!P$97+'3.Thanh pham'!P$136+'3.Thanh pham'!P$155),0)</f>
        <v>0.11035314266832638</v>
      </c>
      <c r="V120" s="495">
        <f>IFERROR(CPQL!V14/('3.Thanh pham'!Q$97+'3.Thanh pham'!Q$136+'3.Thanh pham'!Q$155),0)</f>
        <v>0.11035314266832638</v>
      </c>
      <c r="W120" s="495">
        <f>IFERROR(CPQL!W14/('3.Thanh pham'!R$97+'3.Thanh pham'!R$136+'3.Thanh pham'!R$155),0)</f>
        <v>0.11965008162699499</v>
      </c>
      <c r="X120" s="302"/>
      <c r="Y120" s="494">
        <f>IFERROR(CPQL!AK14/CP_Kg!$Y$1,0)</f>
        <v>0</v>
      </c>
      <c r="Z120" s="158">
        <f t="shared" si="8"/>
        <v>0.11965008162699499</v>
      </c>
    </row>
    <row r="121" spans="2:26" s="6" customFormat="1" outlineLevel="1">
      <c r="B121" s="410">
        <v>11</v>
      </c>
      <c r="C121" s="410"/>
      <c r="D121" s="393" t="s">
        <v>836</v>
      </c>
      <c r="E121" s="394" t="s">
        <v>708</v>
      </c>
      <c r="F121" s="394" t="s">
        <v>493</v>
      </c>
      <c r="G121" s="395" t="s">
        <v>708</v>
      </c>
      <c r="H121" s="394" t="s">
        <v>359</v>
      </c>
      <c r="I121" s="395" t="s">
        <v>706</v>
      </c>
      <c r="J121" s="495"/>
      <c r="K121" s="495">
        <f>IFERROR(CPQL!K15/('3.Thanh pham'!F$97+'3.Thanh pham'!F$136+'3.Thanh pham'!F$155),0)</f>
        <v>6.5274933780275397</v>
      </c>
      <c r="L121" s="495">
        <f>IFERROR(CPQL!L15/('3.Thanh pham'!G$97+'3.Thanh pham'!G$136+'3.Thanh pham'!G$155),0)</f>
        <v>7.7958886212870251</v>
      </c>
      <c r="M121" s="495">
        <f>IFERROR(CPQL!M15/('3.Thanh pham'!H$97+'3.Thanh pham'!H$136+'3.Thanh pham'!H$155),0)</f>
        <v>5.2759046435965695</v>
      </c>
      <c r="N121" s="495">
        <f>IFERROR(CPQL!N15/('3.Thanh pham'!I$97+'3.Thanh pham'!I$136+'3.Thanh pham'!I$155),0)</f>
        <v>4.0625836531627577</v>
      </c>
      <c r="O121" s="495">
        <f>IFERROR(CPQL!O15/('3.Thanh pham'!J$97+'3.Thanh pham'!J$136+'3.Thanh pham'!J$155),0)</f>
        <v>4.0625831793413889</v>
      </c>
      <c r="P121" s="495">
        <f>IFERROR(CPQL!P15/('3.Thanh pham'!K$97+'3.Thanh pham'!K$136+'3.Thanh pham'!K$155),0)</f>
        <v>4.0625829898128405</v>
      </c>
      <c r="Q121" s="495">
        <f>IFERROR(CPQL!Q15/('3.Thanh pham'!L$97+'3.Thanh pham'!L$136+'3.Thanh pham'!L$155),0)</f>
        <v>4.062582800284293</v>
      </c>
      <c r="R121" s="495">
        <f>IFERROR(CPQL!R15/('3.Thanh pham'!M$97+'3.Thanh pham'!M$136+'3.Thanh pham'!M$155),0)</f>
        <v>4.0625826107557446</v>
      </c>
      <c r="S121" s="495">
        <f>IFERROR(CPQL!S15/('3.Thanh pham'!N$97+'3.Thanh pham'!N$136+'3.Thanh pham'!N$155),0)</f>
        <v>1.8952854773750296</v>
      </c>
      <c r="T121" s="495">
        <f>IFERROR(CPQL!T15/('3.Thanh pham'!O$97+'3.Thanh pham'!O$136+'3.Thanh pham'!O$155),0)</f>
        <v>4.0988310133949799</v>
      </c>
      <c r="U121" s="495">
        <f>IFERROR(CPQL!U15/('3.Thanh pham'!P$97+'3.Thanh pham'!P$136+'3.Thanh pham'!P$155),0)</f>
        <v>4.0988310133949799</v>
      </c>
      <c r="V121" s="495">
        <f>IFERROR(CPQL!V15/('3.Thanh pham'!Q$97+'3.Thanh pham'!Q$136+'3.Thanh pham'!Q$155),0)</f>
        <v>4.0988310133949799</v>
      </c>
      <c r="W121" s="495">
        <f>IFERROR(CPQL!W15/('3.Thanh pham'!R$97+'3.Thanh pham'!R$136+'3.Thanh pham'!R$155),0)</f>
        <v>4.3136351694663935</v>
      </c>
      <c r="X121" s="302"/>
      <c r="Y121" s="494">
        <f>IFERROR(CPQL!AK15/CP_Kg!$Y$1,0)</f>
        <v>3.4723790124533118</v>
      </c>
      <c r="Z121" s="158">
        <f t="shared" si="8"/>
        <v>7.7860141819197057</v>
      </c>
    </row>
    <row r="122" spans="2:26" s="6" customFormat="1" outlineLevel="1">
      <c r="B122" s="410">
        <v>12</v>
      </c>
      <c r="C122" s="410"/>
      <c r="D122" s="393">
        <v>6422003502</v>
      </c>
      <c r="E122" s="394" t="s">
        <v>718</v>
      </c>
      <c r="F122" s="394" t="s">
        <v>980</v>
      </c>
      <c r="G122" s="395" t="s">
        <v>718</v>
      </c>
      <c r="H122" s="394" t="s">
        <v>359</v>
      </c>
      <c r="I122" s="395" t="s">
        <v>729</v>
      </c>
      <c r="J122" s="495"/>
      <c r="K122" s="495">
        <f>IFERROR(CPQL!K16/('3.Thanh pham'!F$97+'3.Thanh pham'!F$136+'3.Thanh pham'!F$155),0)</f>
        <v>0</v>
      </c>
      <c r="L122" s="495">
        <f>IFERROR(CPQL!L16/('3.Thanh pham'!G$97+'3.Thanh pham'!G$136+'3.Thanh pham'!G$155),0)</f>
        <v>0</v>
      </c>
      <c r="M122" s="495">
        <f>IFERROR(CPQL!M16/('3.Thanh pham'!H$97+'3.Thanh pham'!H$136+'3.Thanh pham'!H$155),0)</f>
        <v>0</v>
      </c>
      <c r="N122" s="495">
        <f>IFERROR(CPQL!N16/('3.Thanh pham'!I$97+'3.Thanh pham'!I$136+'3.Thanh pham'!I$155),0)</f>
        <v>0</v>
      </c>
      <c r="O122" s="495">
        <f>IFERROR(CPQL!O16/('3.Thanh pham'!J$97+'3.Thanh pham'!J$136+'3.Thanh pham'!J$155),0)</f>
        <v>0</v>
      </c>
      <c r="P122" s="495">
        <f>IFERROR(CPQL!P16/('3.Thanh pham'!K$97+'3.Thanh pham'!K$136+'3.Thanh pham'!K$155),0)</f>
        <v>0</v>
      </c>
      <c r="Q122" s="495">
        <f>IFERROR(CPQL!Q16/('3.Thanh pham'!L$97+'3.Thanh pham'!L$136+'3.Thanh pham'!L$155),0)</f>
        <v>0</v>
      </c>
      <c r="R122" s="495">
        <f>IFERROR(CPQL!R16/('3.Thanh pham'!M$97+'3.Thanh pham'!M$136+'3.Thanh pham'!M$155),0)</f>
        <v>0</v>
      </c>
      <c r="S122" s="495">
        <f>IFERROR(CPQL!S16/('3.Thanh pham'!N$97+'3.Thanh pham'!N$136+'3.Thanh pham'!N$155),0)</f>
        <v>0</v>
      </c>
      <c r="T122" s="495">
        <f>IFERROR(CPQL!T16/('3.Thanh pham'!O$97+'3.Thanh pham'!O$136+'3.Thanh pham'!O$155),0)</f>
        <v>0</v>
      </c>
      <c r="U122" s="495">
        <f>IFERROR(CPQL!U16/('3.Thanh pham'!P$97+'3.Thanh pham'!P$136+'3.Thanh pham'!P$155),0)</f>
        <v>0</v>
      </c>
      <c r="V122" s="495">
        <f>IFERROR(CPQL!V16/('3.Thanh pham'!Q$97+'3.Thanh pham'!Q$136+'3.Thanh pham'!Q$155),0)</f>
        <v>0</v>
      </c>
      <c r="W122" s="495">
        <f>IFERROR(CPQL!W16/('3.Thanh pham'!R$97+'3.Thanh pham'!R$136+'3.Thanh pham'!R$155),0)</f>
        <v>0</v>
      </c>
      <c r="X122" s="302"/>
      <c r="Y122" s="494">
        <f>IFERROR(CPQL!AK16/CP_Kg!$Y$1,0)</f>
        <v>0</v>
      </c>
      <c r="Z122" s="158">
        <f t="shared" si="8"/>
        <v>0</v>
      </c>
    </row>
    <row r="123" spans="2:26" s="6" customFormat="1" outlineLevel="1">
      <c r="B123" s="410">
        <v>13</v>
      </c>
      <c r="C123" s="410"/>
      <c r="D123" s="393">
        <v>6423003002</v>
      </c>
      <c r="E123" s="394" t="s">
        <v>875</v>
      </c>
      <c r="F123" s="394" t="s">
        <v>728</v>
      </c>
      <c r="G123" s="395" t="s">
        <v>875</v>
      </c>
      <c r="H123" s="394" t="s">
        <v>359</v>
      </c>
      <c r="I123" s="395" t="s">
        <v>706</v>
      </c>
      <c r="J123" s="495"/>
      <c r="K123" s="495">
        <f>IFERROR(CPQL!K17/('3.Thanh pham'!F$97+'3.Thanh pham'!F$136+'3.Thanh pham'!F$155),0)</f>
        <v>0</v>
      </c>
      <c r="L123" s="495">
        <f>IFERROR(CPQL!L17/('3.Thanh pham'!G$97+'3.Thanh pham'!G$136+'3.Thanh pham'!G$155),0)</f>
        <v>0</v>
      </c>
      <c r="M123" s="495">
        <f>IFERROR(CPQL!M17/('3.Thanh pham'!H$97+'3.Thanh pham'!H$136+'3.Thanh pham'!H$155),0)</f>
        <v>0</v>
      </c>
      <c r="N123" s="495">
        <f>IFERROR(CPQL!N17/('3.Thanh pham'!I$97+'3.Thanh pham'!I$136+'3.Thanh pham'!I$155),0)</f>
        <v>0</v>
      </c>
      <c r="O123" s="495">
        <f>IFERROR(CPQL!O17/('3.Thanh pham'!J$97+'3.Thanh pham'!J$136+'3.Thanh pham'!J$155),0)</f>
        <v>0</v>
      </c>
      <c r="P123" s="495">
        <f>IFERROR(CPQL!P17/('3.Thanh pham'!K$97+'3.Thanh pham'!K$136+'3.Thanh pham'!K$155),0)</f>
        <v>0</v>
      </c>
      <c r="Q123" s="495">
        <f>IFERROR(CPQL!Q17/('3.Thanh pham'!L$97+'3.Thanh pham'!L$136+'3.Thanh pham'!L$155),0)</f>
        <v>0</v>
      </c>
      <c r="R123" s="495">
        <f>IFERROR(CPQL!R17/('3.Thanh pham'!M$97+'3.Thanh pham'!M$136+'3.Thanh pham'!M$155),0)</f>
        <v>0</v>
      </c>
      <c r="S123" s="495">
        <f>IFERROR(CPQL!S17/('3.Thanh pham'!N$97+'3.Thanh pham'!N$136+'3.Thanh pham'!N$155),0)</f>
        <v>0</v>
      </c>
      <c r="T123" s="495">
        <f>IFERROR(CPQL!T17/('3.Thanh pham'!O$97+'3.Thanh pham'!O$136+'3.Thanh pham'!O$155),0)</f>
        <v>0</v>
      </c>
      <c r="U123" s="495">
        <f>IFERROR(CPQL!U17/('3.Thanh pham'!P$97+'3.Thanh pham'!P$136+'3.Thanh pham'!P$155),0)</f>
        <v>0</v>
      </c>
      <c r="V123" s="495">
        <f>IFERROR(CPQL!V17/('3.Thanh pham'!Q$97+'3.Thanh pham'!Q$136+'3.Thanh pham'!Q$155),0)</f>
        <v>0</v>
      </c>
      <c r="W123" s="495">
        <f>IFERROR(CPQL!W17/('3.Thanh pham'!R$97+'3.Thanh pham'!R$136+'3.Thanh pham'!R$155),0)</f>
        <v>0</v>
      </c>
      <c r="X123" s="302"/>
      <c r="Y123" s="494">
        <f>IFERROR(CPQL!AK17/CP_Kg!$Y$1,0)</f>
        <v>0</v>
      </c>
      <c r="Z123" s="158">
        <f t="shared" si="8"/>
        <v>0</v>
      </c>
    </row>
    <row r="124" spans="2:26" s="6" customFormat="1" outlineLevel="1">
      <c r="B124" s="410">
        <v>14</v>
      </c>
      <c r="C124" s="410"/>
      <c r="D124" s="393">
        <v>6423002402</v>
      </c>
      <c r="E124" s="394" t="s">
        <v>981</v>
      </c>
      <c r="F124" s="394" t="s">
        <v>728</v>
      </c>
      <c r="G124" s="395" t="s">
        <v>981</v>
      </c>
      <c r="H124" s="394" t="s">
        <v>359</v>
      </c>
      <c r="I124" s="395" t="s">
        <v>729</v>
      </c>
      <c r="J124" s="495"/>
      <c r="K124" s="495">
        <f>IFERROR(CPQL!K18/('3.Thanh pham'!F$97+'3.Thanh pham'!F$136+'3.Thanh pham'!F$155),0)</f>
        <v>6.0442577804068485</v>
      </c>
      <c r="L124" s="495">
        <f>IFERROR(CPQL!L18/('3.Thanh pham'!G$97+'3.Thanh pham'!G$136+'3.Thanh pham'!G$155),0)</f>
        <v>7.7711885748088054</v>
      </c>
      <c r="M124" s="495">
        <f>IFERROR(CPQL!M18/('3.Thanh pham'!H$97+'3.Thanh pham'!H$136+'3.Thanh pham'!H$155),0)</f>
        <v>5.4398320023661642</v>
      </c>
      <c r="N124" s="495">
        <f>IFERROR(CPQL!N18/('3.Thanh pham'!I$97+'3.Thanh pham'!I$136+'3.Thanh pham'!I$155),0)</f>
        <v>4.3572783700544893</v>
      </c>
      <c r="O124" s="495">
        <f>IFERROR(CPQL!O18/('3.Thanh pham'!J$97+'3.Thanh pham'!J$136+'3.Thanh pham'!J$155),0)</f>
        <v>4.3572783700544893</v>
      </c>
      <c r="P124" s="495">
        <f>IFERROR(CPQL!P18/('3.Thanh pham'!K$97+'3.Thanh pham'!K$136+'3.Thanh pham'!K$155),0)</f>
        <v>4.3572783700544893</v>
      </c>
      <c r="Q124" s="495">
        <f>IFERROR(CPQL!Q18/('3.Thanh pham'!L$97+'3.Thanh pham'!L$136+'3.Thanh pham'!L$155),0)</f>
        <v>2.4619928926794596</v>
      </c>
      <c r="R124" s="495">
        <f>IFERROR(CPQL!R18/('3.Thanh pham'!M$97+'3.Thanh pham'!M$136+'3.Thanh pham'!M$155),0)</f>
        <v>2.3435375503435205</v>
      </c>
      <c r="S124" s="495">
        <f>IFERROR(CPQL!S18/('3.Thanh pham'!N$97+'3.Thanh pham'!N$136+'3.Thanh pham'!N$155),0)</f>
        <v>2.0296308931532812</v>
      </c>
      <c r="T124" s="495">
        <f>IFERROR(CPQL!T18/('3.Thanh pham'!O$97+'3.Thanh pham'!O$136+'3.Thanh pham'!O$155),0)</f>
        <v>2.0258642542839089</v>
      </c>
      <c r="U124" s="495">
        <f>IFERROR(CPQL!U18/('3.Thanh pham'!P$97+'3.Thanh pham'!P$136+'3.Thanh pham'!P$155),0)</f>
        <v>2.0258642542839089</v>
      </c>
      <c r="V124" s="495">
        <f>IFERROR(CPQL!V18/('3.Thanh pham'!Q$97+'3.Thanh pham'!Q$136+'3.Thanh pham'!Q$155),0)</f>
        <v>2.0258642542839089</v>
      </c>
      <c r="W124" s="495">
        <f>IFERROR(CPQL!W18/('3.Thanh pham'!R$97+'3.Thanh pham'!R$136+'3.Thanh pham'!R$155),0)</f>
        <v>3.5233715068372331</v>
      </c>
      <c r="X124" s="302"/>
      <c r="Y124" s="494">
        <f>IFERROR(CPQL!AK18/CP_Kg!$Y$1,0)</f>
        <v>11.908552771111646</v>
      </c>
      <c r="Z124" s="158">
        <f t="shared" si="8"/>
        <v>15.431924277948879</v>
      </c>
    </row>
    <row r="125" spans="2:26" s="6" customFormat="1" outlineLevel="1">
      <c r="B125" s="410">
        <v>15</v>
      </c>
      <c r="C125" s="410"/>
      <c r="D125" s="393" t="s">
        <v>837</v>
      </c>
      <c r="E125" s="394" t="s">
        <v>902</v>
      </c>
      <c r="F125" s="394" t="s">
        <v>714</v>
      </c>
      <c r="G125" s="395" t="s">
        <v>902</v>
      </c>
      <c r="H125" s="394" t="s">
        <v>359</v>
      </c>
      <c r="I125" s="395" t="s">
        <v>729</v>
      </c>
      <c r="J125" s="495"/>
      <c r="K125" s="495">
        <f>IFERROR(CPQL!K19/('3.Thanh pham'!F$97+'3.Thanh pham'!F$136+'3.Thanh pham'!F$155),0)</f>
        <v>6.5726773801307967</v>
      </c>
      <c r="L125" s="495">
        <f>IFERROR(CPQL!L19/('3.Thanh pham'!G$97+'3.Thanh pham'!G$136+'3.Thanh pham'!G$155),0)</f>
        <v>8.4505852030253088</v>
      </c>
      <c r="M125" s="495">
        <f>IFERROR(CPQL!M19/('3.Thanh pham'!H$97+'3.Thanh pham'!H$136+'3.Thanh pham'!H$155),0)</f>
        <v>5.9154096421177167</v>
      </c>
      <c r="N125" s="495">
        <f>IFERROR(CPQL!N19/('3.Thanh pham'!I$97+'3.Thanh pham'!I$136+'3.Thanh pham'!I$155),0)</f>
        <v>4.738213693437574</v>
      </c>
      <c r="O125" s="495">
        <f>IFERROR(CPQL!O19/('3.Thanh pham'!J$97+'3.Thanh pham'!J$136+'3.Thanh pham'!J$155),0)</f>
        <v>4.738213693437574</v>
      </c>
      <c r="P125" s="495">
        <f>IFERROR(CPQL!P19/('3.Thanh pham'!K$97+'3.Thanh pham'!K$136+'3.Thanh pham'!K$155),0)</f>
        <v>4.738213693437574</v>
      </c>
      <c r="Q125" s="495">
        <f>IFERROR(CPQL!Q19/('3.Thanh pham'!L$97+'3.Thanh pham'!L$136+'3.Thanh pham'!L$155),0)</f>
        <v>4.738213693437574</v>
      </c>
      <c r="R125" s="495">
        <f>IFERROR(CPQL!R19/('3.Thanh pham'!M$97+'3.Thanh pham'!M$136+'3.Thanh pham'!M$155),0)</f>
        <v>4.738213693437574</v>
      </c>
      <c r="S125" s="495">
        <f>IFERROR(CPQL!S19/('3.Thanh pham'!N$97+'3.Thanh pham'!N$136+'3.Thanh pham'!N$155),0)</f>
        <v>4.738213693437574</v>
      </c>
      <c r="T125" s="495">
        <f>IFERROR(CPQL!T19/('3.Thanh pham'!O$97+'3.Thanh pham'!O$136+'3.Thanh pham'!O$155),0)</f>
        <v>4.7294204000711302</v>
      </c>
      <c r="U125" s="495">
        <f>IFERROR(CPQL!U19/('3.Thanh pham'!P$97+'3.Thanh pham'!P$136+'3.Thanh pham'!P$155),0)</f>
        <v>4.7294204000711302</v>
      </c>
      <c r="V125" s="495">
        <f>IFERROR(CPQL!V19/('3.Thanh pham'!Q$97+'3.Thanh pham'!Q$136+'3.Thanh pham'!Q$155),0)</f>
        <v>4.7294204000711302</v>
      </c>
      <c r="W125" s="495">
        <f>IFERROR(CPQL!W19/('3.Thanh pham'!R$97+'3.Thanh pham'!R$136+'3.Thanh pham'!R$155),0)</f>
        <v>5.1278606411569276</v>
      </c>
      <c r="X125" s="302"/>
      <c r="Y125" s="494">
        <f>IFERROR(CPQL!AK19/CP_Kg!$Y$1,0)</f>
        <v>7.0587088603985171</v>
      </c>
      <c r="Z125" s="158">
        <f t="shared" si="8"/>
        <v>12.186569501555445</v>
      </c>
    </row>
    <row r="126" spans="2:26" s="6" customFormat="1" outlineLevel="1">
      <c r="B126" s="410">
        <v>16</v>
      </c>
      <c r="C126" s="410"/>
      <c r="D126" s="393">
        <v>6423006501</v>
      </c>
      <c r="E126" s="394" t="s">
        <v>982</v>
      </c>
      <c r="F126" s="394" t="s">
        <v>741</v>
      </c>
      <c r="G126" s="395" t="s">
        <v>983</v>
      </c>
      <c r="H126" s="395" t="s">
        <v>401</v>
      </c>
      <c r="I126" s="395" t="s">
        <v>706</v>
      </c>
      <c r="J126" s="495"/>
      <c r="K126" s="495">
        <f>IFERROR(CPQL!K20/('3.Thanh pham'!F$97+'3.Thanh pham'!F$136+'3.Thanh pham'!F$155),0)</f>
        <v>0</v>
      </c>
      <c r="L126" s="495">
        <f>IFERROR(CPQL!L20/('3.Thanh pham'!G$97+'3.Thanh pham'!G$136+'3.Thanh pham'!G$155),0)</f>
        <v>0</v>
      </c>
      <c r="M126" s="495">
        <f>IFERROR(CPQL!M20/('3.Thanh pham'!H$97+'3.Thanh pham'!H$136+'3.Thanh pham'!H$155),0)</f>
        <v>0.94646554273883465</v>
      </c>
      <c r="N126" s="495">
        <f>IFERROR(CPQL!N20/('3.Thanh pham'!I$97+'3.Thanh pham'!I$136+'3.Thanh pham'!I$155),0)</f>
        <v>0.75811419095001187</v>
      </c>
      <c r="O126" s="495">
        <f>IFERROR(CPQL!O20/('3.Thanh pham'!J$97+'3.Thanh pham'!J$136+'3.Thanh pham'!J$155),0)</f>
        <v>0.75811419095001187</v>
      </c>
      <c r="P126" s="495">
        <f>IFERROR(CPQL!P20/('3.Thanh pham'!K$97+'3.Thanh pham'!K$136+'3.Thanh pham'!K$155),0)</f>
        <v>0.75811419095001187</v>
      </c>
      <c r="Q126" s="495">
        <f>IFERROR(CPQL!Q20/('3.Thanh pham'!L$97+'3.Thanh pham'!L$136+'3.Thanh pham'!L$155),0)</f>
        <v>0.75811419095001187</v>
      </c>
      <c r="R126" s="495">
        <f>IFERROR(CPQL!R20/('3.Thanh pham'!M$97+'3.Thanh pham'!M$136+'3.Thanh pham'!M$155),0)</f>
        <v>0.75811419095001187</v>
      </c>
      <c r="S126" s="495">
        <f>IFERROR(CPQL!S20/('3.Thanh pham'!N$97+'3.Thanh pham'!N$136+'3.Thanh pham'!N$155),0)</f>
        <v>0</v>
      </c>
      <c r="T126" s="495">
        <f>IFERROR(CPQL!T20/('3.Thanh pham'!O$97+'3.Thanh pham'!O$136+'3.Thanh pham'!O$155),0)</f>
        <v>0.75670726401138089</v>
      </c>
      <c r="U126" s="495">
        <f>IFERROR(CPQL!U20/('3.Thanh pham'!P$97+'3.Thanh pham'!P$136+'3.Thanh pham'!P$155),0)</f>
        <v>0.75670726401138089</v>
      </c>
      <c r="V126" s="495">
        <f>IFERROR(CPQL!V20/('3.Thanh pham'!Q$97+'3.Thanh pham'!Q$136+'3.Thanh pham'!Q$155),0)</f>
        <v>0.75670726401138089</v>
      </c>
      <c r="W126" s="495">
        <f>IFERROR(CPQL!W20/('3.Thanh pham'!R$97+'3.Thanh pham'!R$136+'3.Thanh pham'!R$155),0)</f>
        <v>0.61534327693883129</v>
      </c>
      <c r="X126" s="302"/>
      <c r="Y126" s="494">
        <f>IFERROR(CPQL!AK20/CP_Kg!$Y$1,0)</f>
        <v>0</v>
      </c>
      <c r="Z126" s="158">
        <f t="shared" si="8"/>
        <v>0.61534327693883129</v>
      </c>
    </row>
    <row r="127" spans="2:26" s="6" customFormat="1" outlineLevel="1">
      <c r="B127" s="410">
        <v>17</v>
      </c>
      <c r="C127" s="410"/>
      <c r="D127" s="393">
        <v>6425006101</v>
      </c>
      <c r="E127" s="394" t="s">
        <v>984</v>
      </c>
      <c r="F127" s="394" t="s">
        <v>985</v>
      </c>
      <c r="G127" s="395" t="s">
        <v>984</v>
      </c>
      <c r="H127" s="395" t="s">
        <v>369</v>
      </c>
      <c r="I127" s="395" t="s">
        <v>729</v>
      </c>
      <c r="J127" s="495"/>
      <c r="K127" s="495">
        <f>IFERROR(CPQL!K21/('3.Thanh pham'!F$97+'3.Thanh pham'!F$136+'3.Thanh pham'!F$155),0)</f>
        <v>3.9436064280784779</v>
      </c>
      <c r="L127" s="495">
        <f>IFERROR(CPQL!L21/('3.Thanh pham'!G$97+'3.Thanh pham'!G$136+'3.Thanh pham'!G$155),0)</f>
        <v>0</v>
      </c>
      <c r="M127" s="495">
        <f>IFERROR(CPQL!M21/('3.Thanh pham'!H$97+'3.Thanh pham'!H$136+'3.Thanh pham'!H$155),0)</f>
        <v>0</v>
      </c>
      <c r="N127" s="495">
        <f>IFERROR(CPQL!N21/('3.Thanh pham'!I$97+'3.Thanh pham'!I$136+'3.Thanh pham'!I$155),0)</f>
        <v>0</v>
      </c>
      <c r="O127" s="495">
        <f>IFERROR(CPQL!O21/('3.Thanh pham'!J$97+'3.Thanh pham'!J$136+'3.Thanh pham'!J$155),0)</f>
        <v>0</v>
      </c>
      <c r="P127" s="495">
        <f>IFERROR(CPQL!P21/('3.Thanh pham'!K$97+'3.Thanh pham'!K$136+'3.Thanh pham'!K$155),0)</f>
        <v>0</v>
      </c>
      <c r="Q127" s="495">
        <f>IFERROR(CPQL!Q21/('3.Thanh pham'!L$97+'3.Thanh pham'!L$136+'3.Thanh pham'!L$155),0)</f>
        <v>0</v>
      </c>
      <c r="R127" s="495">
        <f>IFERROR(CPQL!R21/('3.Thanh pham'!M$97+'3.Thanh pham'!M$136+'3.Thanh pham'!M$155),0)</f>
        <v>0</v>
      </c>
      <c r="S127" s="495">
        <f>IFERROR(CPQL!S21/('3.Thanh pham'!N$97+'3.Thanh pham'!N$136+'3.Thanh pham'!N$155),0)</f>
        <v>0</v>
      </c>
      <c r="T127" s="495">
        <f>IFERROR(CPQL!T21/('3.Thanh pham'!O$97+'3.Thanh pham'!O$136+'3.Thanh pham'!O$155),0)</f>
        <v>0</v>
      </c>
      <c r="U127" s="495">
        <f>IFERROR(CPQL!U21/('3.Thanh pham'!P$97+'3.Thanh pham'!P$136+'3.Thanh pham'!P$155),0)</f>
        <v>0</v>
      </c>
      <c r="V127" s="495">
        <f>IFERROR(CPQL!V21/('3.Thanh pham'!Q$97+'3.Thanh pham'!Q$136+'3.Thanh pham'!Q$155),0)</f>
        <v>0</v>
      </c>
      <c r="W127" s="495">
        <f>IFERROR(CPQL!W21/('3.Thanh pham'!R$97+'3.Thanh pham'!R$136+'3.Thanh pham'!R$155),0)</f>
        <v>0.25639303205784636</v>
      </c>
      <c r="X127" s="302"/>
      <c r="Y127" s="494">
        <f>IFERROR(CPQL!AK21/CP_Kg!$Y$1,0)</f>
        <v>0.31568797169373281</v>
      </c>
      <c r="Z127" s="158">
        <f t="shared" si="8"/>
        <v>0.57208100375157911</v>
      </c>
    </row>
    <row r="128" spans="2:26" s="6" customFormat="1" outlineLevel="1">
      <c r="B128" s="410">
        <v>18</v>
      </c>
      <c r="C128" s="410"/>
      <c r="D128" s="393">
        <v>6426007001</v>
      </c>
      <c r="E128" s="394" t="s">
        <v>986</v>
      </c>
      <c r="F128" s="394" t="s">
        <v>987</v>
      </c>
      <c r="G128" s="395" t="s">
        <v>986</v>
      </c>
      <c r="H128" s="395" t="s">
        <v>369</v>
      </c>
      <c r="I128" s="395" t="s">
        <v>729</v>
      </c>
      <c r="J128" s="495"/>
      <c r="K128" s="495">
        <f>IFERROR(CPQL!K22/('3.Thanh pham'!F$97+'3.Thanh pham'!F$136+'3.Thanh pham'!F$155),0)</f>
        <v>0</v>
      </c>
      <c r="L128" s="495">
        <f>IFERROR(CPQL!L22/('3.Thanh pham'!G$97+'3.Thanh pham'!G$136+'3.Thanh pham'!G$155),0)</f>
        <v>0</v>
      </c>
      <c r="M128" s="495">
        <f>IFERROR(CPQL!M22/('3.Thanh pham'!H$97+'3.Thanh pham'!H$136+'3.Thanh pham'!H$155),0)</f>
        <v>0</v>
      </c>
      <c r="N128" s="495">
        <f>IFERROR(CPQL!N22/('3.Thanh pham'!I$97+'3.Thanh pham'!I$136+'3.Thanh pham'!I$155),0)</f>
        <v>0</v>
      </c>
      <c r="O128" s="495">
        <f>IFERROR(CPQL!O22/('3.Thanh pham'!J$97+'3.Thanh pham'!J$136+'3.Thanh pham'!J$155),0)</f>
        <v>0</v>
      </c>
      <c r="P128" s="495">
        <f>IFERROR(CPQL!P22/('3.Thanh pham'!K$97+'3.Thanh pham'!K$136+'3.Thanh pham'!K$155),0)</f>
        <v>0</v>
      </c>
      <c r="Q128" s="495">
        <f>IFERROR(CPQL!Q22/('3.Thanh pham'!L$97+'3.Thanh pham'!L$136+'3.Thanh pham'!L$155),0)</f>
        <v>0</v>
      </c>
      <c r="R128" s="495">
        <f>IFERROR(CPQL!R22/('3.Thanh pham'!M$97+'3.Thanh pham'!M$136+'3.Thanh pham'!M$155),0)</f>
        <v>0</v>
      </c>
      <c r="S128" s="495">
        <f>IFERROR(CPQL!S22/('3.Thanh pham'!N$97+'3.Thanh pham'!N$136+'3.Thanh pham'!N$155),0)</f>
        <v>0</v>
      </c>
      <c r="T128" s="495">
        <f>IFERROR(CPQL!T22/('3.Thanh pham'!O$97+'3.Thanh pham'!O$136+'3.Thanh pham'!O$155),0)</f>
        <v>0</v>
      </c>
      <c r="U128" s="495">
        <f>IFERROR(CPQL!U22/('3.Thanh pham'!P$97+'3.Thanh pham'!P$136+'3.Thanh pham'!P$155),0)</f>
        <v>0</v>
      </c>
      <c r="V128" s="495">
        <f>IFERROR(CPQL!V22/('3.Thanh pham'!Q$97+'3.Thanh pham'!Q$136+'3.Thanh pham'!Q$155),0)</f>
        <v>0</v>
      </c>
      <c r="W128" s="495">
        <f>IFERROR(CPQL!W22/('3.Thanh pham'!R$97+'3.Thanh pham'!R$136+'3.Thanh pham'!R$155),0)</f>
        <v>0</v>
      </c>
      <c r="X128" s="302"/>
      <c r="Y128" s="494">
        <f>IFERROR(CPQL!AK22/CP_Kg!$Y$1,0)</f>
        <v>0</v>
      </c>
      <c r="Z128" s="158">
        <f t="shared" si="8"/>
        <v>0</v>
      </c>
    </row>
    <row r="129" spans="2:26" s="6" customFormat="1" outlineLevel="1">
      <c r="B129" s="410">
        <v>19</v>
      </c>
      <c r="C129" s="410"/>
      <c r="D129" s="393" t="s">
        <v>842</v>
      </c>
      <c r="E129" s="394" t="s">
        <v>988</v>
      </c>
      <c r="F129" s="394" t="s">
        <v>719</v>
      </c>
      <c r="G129" s="395" t="s">
        <v>989</v>
      </c>
      <c r="H129" s="395" t="s">
        <v>401</v>
      </c>
      <c r="I129" s="395" t="s">
        <v>729</v>
      </c>
      <c r="J129" s="495"/>
      <c r="K129" s="495">
        <f>IFERROR(CPQL!K23/('3.Thanh pham'!F$97+'3.Thanh pham'!F$136+'3.Thanh pham'!F$155),0)</f>
        <v>3.0144927536231885</v>
      </c>
      <c r="L129" s="495">
        <f>IFERROR(CPQL!L23/('3.Thanh pham'!G$97+'3.Thanh pham'!G$136+'3.Thanh pham'!G$155),0)</f>
        <v>3.8757763975155282</v>
      </c>
      <c r="M129" s="495">
        <f>IFERROR(CPQL!M23/('3.Thanh pham'!H$97+'3.Thanh pham'!H$136+'3.Thanh pham'!H$155),0)</f>
        <v>2.7130434782608694</v>
      </c>
      <c r="N129" s="495">
        <f>IFERROR(CPQL!N23/('3.Thanh pham'!I$97+'3.Thanh pham'!I$136+'3.Thanh pham'!I$155),0)</f>
        <v>2.1731343283582087</v>
      </c>
      <c r="O129" s="495">
        <f>IFERROR(CPQL!O23/('3.Thanh pham'!J$97+'3.Thanh pham'!J$136+'3.Thanh pham'!J$155),0)</f>
        <v>2.1731343283582087</v>
      </c>
      <c r="P129" s="495">
        <f>IFERROR(CPQL!P23/('3.Thanh pham'!K$97+'3.Thanh pham'!K$136+'3.Thanh pham'!K$155),0)</f>
        <v>2.1731343283582087</v>
      </c>
      <c r="Q129" s="495">
        <f>IFERROR(CPQL!Q23/('3.Thanh pham'!L$97+'3.Thanh pham'!L$136+'3.Thanh pham'!L$155),0)</f>
        <v>2.1731343283582087</v>
      </c>
      <c r="R129" s="495">
        <f>IFERROR(CPQL!R23/('3.Thanh pham'!M$97+'3.Thanh pham'!M$136+'3.Thanh pham'!M$155),0)</f>
        <v>2.1731343283582087</v>
      </c>
      <c r="S129" s="495">
        <f>IFERROR(CPQL!S23/('3.Thanh pham'!N$97+'3.Thanh pham'!N$136+'3.Thanh pham'!N$155),0)</f>
        <v>2.1731343283582087</v>
      </c>
      <c r="T129" s="495">
        <f>IFERROR(CPQL!T23/('3.Thanh pham'!O$97+'3.Thanh pham'!O$136+'3.Thanh pham'!O$155),0)</f>
        <v>2.1691013722886234</v>
      </c>
      <c r="U129" s="495">
        <f>IFERROR(CPQL!U23/('3.Thanh pham'!P$97+'3.Thanh pham'!P$136+'3.Thanh pham'!P$155),0)</f>
        <v>2.1691013722886234</v>
      </c>
      <c r="V129" s="495">
        <f>IFERROR(CPQL!V23/('3.Thanh pham'!Q$97+'3.Thanh pham'!Q$136+'3.Thanh pham'!Q$155),0)</f>
        <v>2.1691013722886234</v>
      </c>
      <c r="W129" s="495">
        <f>IFERROR(CPQL!W23/('3.Thanh pham'!R$97+'3.Thanh pham'!R$136+'3.Thanh pham'!R$155),0)</f>
        <v>2.3518420044602131</v>
      </c>
      <c r="X129" s="302"/>
      <c r="Y129" s="494">
        <f>IFERROR(CPQL!AK23/CP_Kg!$Y$1,0)</f>
        <v>0</v>
      </c>
      <c r="Z129" s="158">
        <f t="shared" si="8"/>
        <v>2.3518420044602131</v>
      </c>
    </row>
    <row r="130" spans="2:26" s="6" customFormat="1" outlineLevel="1">
      <c r="B130" s="410">
        <v>20</v>
      </c>
      <c r="C130" s="410"/>
      <c r="D130" s="393" t="s">
        <v>850</v>
      </c>
      <c r="E130" s="394" t="s">
        <v>749</v>
      </c>
      <c r="F130" s="394" t="s">
        <v>741</v>
      </c>
      <c r="G130" s="395" t="s">
        <v>749</v>
      </c>
      <c r="H130" s="395" t="s">
        <v>379</v>
      </c>
      <c r="I130" s="395" t="s">
        <v>706</v>
      </c>
      <c r="J130" s="495"/>
      <c r="K130" s="495">
        <f>IFERROR(CPQL!K24/('3.Thanh pham'!F$97+'3.Thanh pham'!F$136+'3.Thanh pham'!F$155),0)</f>
        <v>5.7420552762167665</v>
      </c>
      <c r="L130" s="495">
        <f>IFERROR(CPQL!L24/('3.Thanh pham'!G$97+'3.Thanh pham'!G$136+'3.Thanh pham'!G$155),0)</f>
        <v>2.3122913761778001</v>
      </c>
      <c r="M130" s="495">
        <f>IFERROR(CPQL!M24/('3.Thanh pham'!H$97+'3.Thanh pham'!H$136+'3.Thanh pham'!H$155),0)</f>
        <v>5.1678497485950903</v>
      </c>
      <c r="N130" s="495">
        <f>IFERROR(CPQL!N24/('3.Thanh pham'!I$97+'3.Thanh pham'!I$136+'3.Thanh pham'!I$155),0)</f>
        <v>3.4107899655163334</v>
      </c>
      <c r="O130" s="495">
        <f>IFERROR(CPQL!O24/('3.Thanh pham'!J$97+'3.Thanh pham'!J$136+'3.Thanh pham'!J$155),0)</f>
        <v>1.8116428439811523</v>
      </c>
      <c r="P130" s="495">
        <f>IFERROR(CPQL!P24/('3.Thanh pham'!K$97+'3.Thanh pham'!K$136+'3.Thanh pham'!K$155),0)</f>
        <v>3.7069283213561821</v>
      </c>
      <c r="Q130" s="495">
        <f>IFERROR(CPQL!Q24/('3.Thanh pham'!L$97+'3.Thanh pham'!L$136+'3.Thanh pham'!L$155),0)</f>
        <v>2.7592855826686673</v>
      </c>
      <c r="R130" s="495">
        <f>IFERROR(CPQL!R24/('3.Thanh pham'!M$97+'3.Thanh pham'!M$136+'3.Thanh pham'!M$155),0)</f>
        <v>1.8116428439811523</v>
      </c>
      <c r="S130" s="495">
        <f>IFERROR(CPQL!S24/('3.Thanh pham'!N$97+'3.Thanh pham'!N$136+'3.Thanh pham'!N$155),0)</f>
        <v>3.7069283213561821</v>
      </c>
      <c r="T130" s="495">
        <f>IFERROR(CPQL!T24/('3.Thanh pham'!O$97+'3.Thanh pham'!O$136+'3.Thanh pham'!O$155),0)</f>
        <v>1.8082807526883076</v>
      </c>
      <c r="U130" s="495">
        <f>IFERROR(CPQL!U24/('3.Thanh pham'!P$97+'3.Thanh pham'!P$136+'3.Thanh pham'!P$155),0)</f>
        <v>1.8082807526883076</v>
      </c>
      <c r="V130" s="495">
        <f>IFERROR(CPQL!V24/('3.Thanh pham'!Q$97+'3.Thanh pham'!Q$136+'3.Thanh pham'!Q$155),0)</f>
        <v>3.7000489127167597</v>
      </c>
      <c r="W130" s="495">
        <f>IFERROR(CPQL!W24/('3.Thanh pham'!R$97+'3.Thanh pham'!R$136+'3.Thanh pham'!R$155),0)</f>
        <v>3.0765027238341087</v>
      </c>
      <c r="X130" s="302"/>
      <c r="Y130" s="494">
        <f>IFERROR(CPQL!AK24/CP_Kg!$Y$1,0)</f>
        <v>1.9775955194195718</v>
      </c>
      <c r="Z130" s="158">
        <f t="shared" si="8"/>
        <v>5.0540982432536801</v>
      </c>
    </row>
    <row r="131" spans="2:26" s="6" customFormat="1" outlineLevel="1">
      <c r="B131" s="410">
        <v>21</v>
      </c>
      <c r="C131" s="410"/>
      <c r="D131" s="393">
        <v>6427002301</v>
      </c>
      <c r="E131" s="394" t="s">
        <v>752</v>
      </c>
      <c r="F131" s="394" t="s">
        <v>753</v>
      </c>
      <c r="G131" s="395" t="s">
        <v>752</v>
      </c>
      <c r="H131" s="395" t="s">
        <v>369</v>
      </c>
      <c r="I131" s="395" t="s">
        <v>706</v>
      </c>
      <c r="J131" s="495"/>
      <c r="K131" s="495">
        <f>IFERROR(CPQL!K25/('3.Thanh pham'!F$97+'3.Thanh pham'!F$136+'3.Thanh pham'!F$155),0)</f>
        <v>0</v>
      </c>
      <c r="L131" s="495">
        <f>IFERROR(CPQL!L25/('3.Thanh pham'!G$97+'3.Thanh pham'!G$136+'3.Thanh pham'!G$155),0)</f>
        <v>0</v>
      </c>
      <c r="M131" s="495">
        <f>IFERROR(CPQL!M25/('3.Thanh pham'!H$97+'3.Thanh pham'!H$136+'3.Thanh pham'!H$155),0)</f>
        <v>0</v>
      </c>
      <c r="N131" s="495">
        <f>IFERROR(CPQL!N25/('3.Thanh pham'!I$97+'3.Thanh pham'!I$136+'3.Thanh pham'!I$155),0)</f>
        <v>0</v>
      </c>
      <c r="O131" s="495">
        <f>IFERROR(CPQL!O25/('3.Thanh pham'!J$97+'3.Thanh pham'!J$136+'3.Thanh pham'!J$155),0)</f>
        <v>0</v>
      </c>
      <c r="P131" s="495">
        <f>IFERROR(CPQL!P25/('3.Thanh pham'!K$97+'3.Thanh pham'!K$136+'3.Thanh pham'!K$155),0)</f>
        <v>0</v>
      </c>
      <c r="Q131" s="495">
        <f>IFERROR(CPQL!Q25/('3.Thanh pham'!L$97+'3.Thanh pham'!L$136+'3.Thanh pham'!L$155),0)</f>
        <v>0</v>
      </c>
      <c r="R131" s="495">
        <f>IFERROR(CPQL!R25/('3.Thanh pham'!M$97+'3.Thanh pham'!M$136+'3.Thanh pham'!M$155),0)</f>
        <v>0</v>
      </c>
      <c r="S131" s="495">
        <f>IFERROR(CPQL!S25/('3.Thanh pham'!N$97+'3.Thanh pham'!N$136+'3.Thanh pham'!N$155),0)</f>
        <v>0</v>
      </c>
      <c r="T131" s="495">
        <f>IFERROR(CPQL!T25/('3.Thanh pham'!O$97+'3.Thanh pham'!O$136+'3.Thanh pham'!O$155),0)</f>
        <v>0</v>
      </c>
      <c r="U131" s="495">
        <f>IFERROR(CPQL!U25/('3.Thanh pham'!P$97+'3.Thanh pham'!P$136+'3.Thanh pham'!P$155),0)</f>
        <v>0</v>
      </c>
      <c r="V131" s="495">
        <f>IFERROR(CPQL!V25/('3.Thanh pham'!Q$97+'3.Thanh pham'!Q$136+'3.Thanh pham'!Q$155),0)</f>
        <v>0</v>
      </c>
      <c r="W131" s="495">
        <f>IFERROR(CPQL!W25/('3.Thanh pham'!R$97+'3.Thanh pham'!R$136+'3.Thanh pham'!R$155),0)</f>
        <v>0</v>
      </c>
      <c r="X131" s="302"/>
      <c r="Y131" s="494">
        <f>IFERROR(CPQL!AK25/CP_Kg!$Y$1,0)</f>
        <v>0</v>
      </c>
      <c r="Z131" s="158">
        <f t="shared" si="8"/>
        <v>0</v>
      </c>
    </row>
    <row r="132" spans="2:26" s="6" customFormat="1" outlineLevel="1">
      <c r="B132" s="410">
        <v>22</v>
      </c>
      <c r="C132" s="410"/>
      <c r="D132" s="393" t="s">
        <v>840</v>
      </c>
      <c r="E132" s="394" t="s">
        <v>731</v>
      </c>
      <c r="F132" s="394" t="s">
        <v>732</v>
      </c>
      <c r="G132" s="395" t="s">
        <v>731</v>
      </c>
      <c r="H132" s="394" t="s">
        <v>359</v>
      </c>
      <c r="I132" s="395" t="s">
        <v>729</v>
      </c>
      <c r="J132" s="495"/>
      <c r="K132" s="495">
        <f>IFERROR(CPQL!K26/('3.Thanh pham'!F$97+'3.Thanh pham'!F$136+'3.Thanh pham'!F$155),0)</f>
        <v>2.7670971770350654</v>
      </c>
      <c r="L132" s="495">
        <f>IFERROR(CPQL!L26/('3.Thanh pham'!G$97+'3.Thanh pham'!G$136+'3.Thanh pham'!G$155),0)</f>
        <v>3.5576963704736553</v>
      </c>
      <c r="M132" s="495">
        <f>IFERROR(CPQL!M26/('3.Thanh pham'!H$97+'3.Thanh pham'!H$136+'3.Thanh pham'!H$155),0)</f>
        <v>2.4903874593315587</v>
      </c>
      <c r="N132" s="495">
        <f>IFERROR(CPQL!N26/('3.Thanh pham'!I$97+'3.Thanh pham'!I$136+'3.Thanh pham'!I$155),0)</f>
        <v>1.9947879649372187</v>
      </c>
      <c r="O132" s="495">
        <f>IFERROR(CPQL!O26/('3.Thanh pham'!J$97+'3.Thanh pham'!J$136+'3.Thanh pham'!J$155),0)</f>
        <v>1.9947879649372187</v>
      </c>
      <c r="P132" s="495">
        <f>IFERROR(CPQL!P26/('3.Thanh pham'!K$97+'3.Thanh pham'!K$136+'3.Thanh pham'!K$155),0)</f>
        <v>1.9947879649372187</v>
      </c>
      <c r="Q132" s="495">
        <f>IFERROR(CPQL!Q26/('3.Thanh pham'!L$97+'3.Thanh pham'!L$136+'3.Thanh pham'!L$155),0)</f>
        <v>1.9947879649372187</v>
      </c>
      <c r="R132" s="495">
        <f>IFERROR(CPQL!R26/('3.Thanh pham'!M$97+'3.Thanh pham'!M$136+'3.Thanh pham'!M$155),0)</f>
        <v>1.9947879649372187</v>
      </c>
      <c r="S132" s="495">
        <f>IFERROR(CPQL!S26/('3.Thanh pham'!N$97+'3.Thanh pham'!N$136+'3.Thanh pham'!N$155),0)</f>
        <v>1.9947879649372187</v>
      </c>
      <c r="T132" s="495">
        <f>IFERROR(CPQL!T26/('3.Thanh pham'!O$97+'3.Thanh pham'!O$136+'3.Thanh pham'!O$155),0)</f>
        <v>1.9910859884299459</v>
      </c>
      <c r="U132" s="495">
        <f>IFERROR(CPQL!U26/('3.Thanh pham'!P$97+'3.Thanh pham'!P$136+'3.Thanh pham'!P$155),0)</f>
        <v>1.9910859884299459</v>
      </c>
      <c r="V132" s="495">
        <f>IFERROR(CPQL!V26/('3.Thanh pham'!Q$97+'3.Thanh pham'!Q$136+'3.Thanh pham'!Q$155),0)</f>
        <v>1.9910859884299459</v>
      </c>
      <c r="W132" s="495">
        <f>IFERROR(CPQL!W26/('3.Thanh pham'!R$97+'3.Thanh pham'!R$136+'3.Thanh pham'!R$155),0)</f>
        <v>2.1588293299270664</v>
      </c>
      <c r="X132" s="302"/>
      <c r="Y132" s="494">
        <f>IFERROR(CPQL!AK26/CP_Kg!$Y$1,0)</f>
        <v>1.1038332990724193</v>
      </c>
      <c r="Z132" s="158">
        <f t="shared" si="8"/>
        <v>3.262662628999486</v>
      </c>
    </row>
    <row r="133" spans="2:26" s="6" customFormat="1" outlineLevel="1">
      <c r="B133" s="410">
        <v>23</v>
      </c>
      <c r="C133" s="410"/>
      <c r="D133" s="393">
        <v>6427003302</v>
      </c>
      <c r="E133" s="394" t="s">
        <v>880</v>
      </c>
      <c r="F133" s="394" t="s">
        <v>990</v>
      </c>
      <c r="G133" s="395" t="s">
        <v>880</v>
      </c>
      <c r="H133" s="394" t="s">
        <v>359</v>
      </c>
      <c r="I133" s="395" t="s">
        <v>729</v>
      </c>
      <c r="J133" s="495"/>
      <c r="K133" s="495">
        <f>IFERROR(CPQL!K27/('3.Thanh pham'!F$97+'3.Thanh pham'!F$136+'3.Thanh pham'!F$155),0)</f>
        <v>1.3145354760261592</v>
      </c>
      <c r="L133" s="495">
        <f>IFERROR(CPQL!L27/('3.Thanh pham'!G$97+'3.Thanh pham'!G$136+'3.Thanh pham'!G$155),0)</f>
        <v>1.6901170406050618</v>
      </c>
      <c r="M133" s="495">
        <f>IFERROR(CPQL!M27/('3.Thanh pham'!H$97+'3.Thanh pham'!H$136+'3.Thanh pham'!H$155),0)</f>
        <v>1.1830819284235434</v>
      </c>
      <c r="N133" s="495">
        <f>IFERROR(CPQL!N27/('3.Thanh pham'!I$97+'3.Thanh pham'!I$136+'3.Thanh pham'!I$155),0)</f>
        <v>0.94764273868751481</v>
      </c>
      <c r="O133" s="495">
        <f>IFERROR(CPQL!O27/('3.Thanh pham'!J$97+'3.Thanh pham'!J$136+'3.Thanh pham'!J$155),0)</f>
        <v>0.94764273868751481</v>
      </c>
      <c r="P133" s="495">
        <f>IFERROR(CPQL!P27/('3.Thanh pham'!K$97+'3.Thanh pham'!K$136+'3.Thanh pham'!K$155),0)</f>
        <v>3.0008686725104634</v>
      </c>
      <c r="Q133" s="495">
        <f>IFERROR(CPQL!Q27/('3.Thanh pham'!L$97+'3.Thanh pham'!L$136+'3.Thanh pham'!L$155),0)</f>
        <v>3.0008686725104634</v>
      </c>
      <c r="R133" s="495">
        <f>IFERROR(CPQL!R27/('3.Thanh pham'!M$97+'3.Thanh pham'!M$136+'3.Thanh pham'!M$155),0)</f>
        <v>3.0008686725104634</v>
      </c>
      <c r="S133" s="495">
        <f>IFERROR(CPQL!S27/('3.Thanh pham'!N$97+'3.Thanh pham'!N$136+'3.Thanh pham'!N$155),0)</f>
        <v>3.0008686725104634</v>
      </c>
      <c r="T133" s="495">
        <f>IFERROR(CPQL!T27/('3.Thanh pham'!O$97+'3.Thanh pham'!O$136+'3.Thanh pham'!O$155),0)</f>
        <v>2.9952995867117158</v>
      </c>
      <c r="U133" s="495">
        <f>IFERROR(CPQL!U27/('3.Thanh pham'!P$97+'3.Thanh pham'!P$136+'3.Thanh pham'!P$155),0)</f>
        <v>2.9952995867117158</v>
      </c>
      <c r="V133" s="495">
        <f>IFERROR(CPQL!V27/('3.Thanh pham'!Q$97+'3.Thanh pham'!Q$136+'3.Thanh pham'!Q$155),0)</f>
        <v>2.9952995867117158</v>
      </c>
      <c r="W133" s="495">
        <f>IFERROR(CPQL!W27/('3.Thanh pham'!R$97+'3.Thanh pham'!R$136+'3.Thanh pham'!R$155),0)</f>
        <v>2.3217813458571643</v>
      </c>
      <c r="X133" s="302"/>
      <c r="Y133" s="494">
        <f>IFERROR(CPQL!AK27/CP_Kg!$Y$1,0)</f>
        <v>0.71906711678860724</v>
      </c>
      <c r="Z133" s="158">
        <f t="shared" si="8"/>
        <v>3.0408484626457715</v>
      </c>
    </row>
    <row r="134" spans="2:26" s="6" customFormat="1" outlineLevel="1">
      <c r="B134" s="410">
        <v>24</v>
      </c>
      <c r="C134" s="410"/>
      <c r="D134" s="393">
        <v>6427003301</v>
      </c>
      <c r="E134" s="394" t="s">
        <v>991</v>
      </c>
      <c r="F134" s="394" t="s">
        <v>992</v>
      </c>
      <c r="G134" s="395" t="s">
        <v>991</v>
      </c>
      <c r="H134" s="394" t="s">
        <v>359</v>
      </c>
      <c r="I134" s="395" t="s">
        <v>729</v>
      </c>
      <c r="J134" s="495"/>
      <c r="K134" s="495">
        <f>IFERROR(CPQL!K28/('3.Thanh pham'!F$97+'3.Thanh pham'!F$136+'3.Thanh pham'!F$155),0)</f>
        <v>0</v>
      </c>
      <c r="L134" s="495">
        <f>IFERROR(CPQL!L28/('3.Thanh pham'!G$97+'3.Thanh pham'!G$136+'3.Thanh pham'!G$155),0)</f>
        <v>0</v>
      </c>
      <c r="M134" s="495">
        <f>IFERROR(CPQL!M28/('3.Thanh pham'!H$97+'3.Thanh pham'!H$136+'3.Thanh pham'!H$155),0)</f>
        <v>0</v>
      </c>
      <c r="N134" s="495">
        <f>IFERROR(CPQL!N28/('3.Thanh pham'!I$97+'3.Thanh pham'!I$136+'3.Thanh pham'!I$155),0)</f>
        <v>0</v>
      </c>
      <c r="O134" s="495">
        <f>IFERROR(CPQL!O28/('3.Thanh pham'!J$97+'3.Thanh pham'!J$136+'3.Thanh pham'!J$155),0)</f>
        <v>0</v>
      </c>
      <c r="P134" s="495">
        <f>IFERROR(CPQL!P28/('3.Thanh pham'!K$97+'3.Thanh pham'!K$136+'3.Thanh pham'!K$155),0)</f>
        <v>0</v>
      </c>
      <c r="Q134" s="495">
        <f>IFERROR(CPQL!Q28/('3.Thanh pham'!L$97+'3.Thanh pham'!L$136+'3.Thanh pham'!L$155),0)</f>
        <v>0</v>
      </c>
      <c r="R134" s="495">
        <f>IFERROR(CPQL!R28/('3.Thanh pham'!M$97+'3.Thanh pham'!M$136+'3.Thanh pham'!M$155),0)</f>
        <v>0</v>
      </c>
      <c r="S134" s="495">
        <f>IFERROR(CPQL!S28/('3.Thanh pham'!N$97+'3.Thanh pham'!N$136+'3.Thanh pham'!N$155),0)</f>
        <v>0</v>
      </c>
      <c r="T134" s="495">
        <f>IFERROR(CPQL!T28/('3.Thanh pham'!O$97+'3.Thanh pham'!O$136+'3.Thanh pham'!O$155),0)</f>
        <v>0</v>
      </c>
      <c r="U134" s="495">
        <f>IFERROR(CPQL!U28/('3.Thanh pham'!P$97+'3.Thanh pham'!P$136+'3.Thanh pham'!P$155),0)</f>
        <v>0</v>
      </c>
      <c r="V134" s="495">
        <f>IFERROR(CPQL!V28/('3.Thanh pham'!Q$97+'3.Thanh pham'!Q$136+'3.Thanh pham'!Q$155),0)</f>
        <v>0</v>
      </c>
      <c r="W134" s="495">
        <f>IFERROR(CPQL!W28/('3.Thanh pham'!R$97+'3.Thanh pham'!R$136+'3.Thanh pham'!R$155),0)</f>
        <v>0</v>
      </c>
      <c r="X134" s="302"/>
      <c r="Y134" s="494">
        <f>IFERROR(CPQL!AK28/CP_Kg!$Y$1,0)</f>
        <v>0</v>
      </c>
      <c r="Z134" s="158">
        <f t="shared" si="8"/>
        <v>0</v>
      </c>
    </row>
    <row r="135" spans="2:26" s="6" customFormat="1" outlineLevel="1">
      <c r="B135" s="410">
        <v>25</v>
      </c>
      <c r="C135" s="410"/>
      <c r="D135" s="393" t="s">
        <v>846</v>
      </c>
      <c r="E135" s="394" t="s">
        <v>939</v>
      </c>
      <c r="F135" s="394" t="s">
        <v>493</v>
      </c>
      <c r="G135" s="395" t="s">
        <v>845</v>
      </c>
      <c r="H135" s="394" t="s">
        <v>359</v>
      </c>
      <c r="I135" s="395" t="s">
        <v>729</v>
      </c>
      <c r="J135" s="495"/>
      <c r="K135" s="495">
        <f>IFERROR(CPQL!K29/('3.Thanh pham'!F$97+'3.Thanh pham'!F$136+'3.Thanh pham'!F$155),0)</f>
        <v>61.415097439942159</v>
      </c>
      <c r="L135" s="495">
        <f>IFERROR(CPQL!L29/('3.Thanh pham'!G$97+'3.Thanh pham'!G$136+'3.Thanh pham'!G$155),0)</f>
        <v>78.962268137068492</v>
      </c>
      <c r="M135" s="495">
        <f>IFERROR(CPQL!M29/('3.Thanh pham'!H$97+'3.Thanh pham'!H$136+'3.Thanh pham'!H$155),0)</f>
        <v>55.273587695947946</v>
      </c>
      <c r="N135" s="495">
        <f>IFERROR(CPQL!N29/('3.Thanh pham'!I$97+'3.Thanh pham'!I$136+'3.Thanh pham'!I$155),0)</f>
        <v>44.273868751480691</v>
      </c>
      <c r="O135" s="495">
        <f>IFERROR(CPQL!O29/('3.Thanh pham'!J$97+'3.Thanh pham'!J$136+'3.Thanh pham'!J$155),0)</f>
        <v>44.273868751480691</v>
      </c>
      <c r="P135" s="495">
        <f>IFERROR(CPQL!P29/('3.Thanh pham'!K$97+'3.Thanh pham'!K$136+'3.Thanh pham'!K$155),0)</f>
        <v>44.273868751480691</v>
      </c>
      <c r="Q135" s="495">
        <f>IFERROR(CPQL!Q29/('3.Thanh pham'!L$97+'3.Thanh pham'!L$136+'3.Thanh pham'!L$155),0)</f>
        <v>44.273868751480691</v>
      </c>
      <c r="R135" s="495">
        <f>IFERROR(CPQL!R29/('3.Thanh pham'!M$97+'3.Thanh pham'!M$136+'3.Thanh pham'!M$155),0)</f>
        <v>44.273868751480691</v>
      </c>
      <c r="S135" s="495">
        <f>IFERROR(CPQL!S29/('3.Thanh pham'!N$97+'3.Thanh pham'!N$136+'3.Thanh pham'!N$155),0)</f>
        <v>44.273868751480691</v>
      </c>
      <c r="T135" s="495">
        <f>IFERROR(CPQL!T29/('3.Thanh pham'!O$97+'3.Thanh pham'!O$136+'3.Thanh pham'!O$155),0)</f>
        <v>44.19170421826464</v>
      </c>
      <c r="U135" s="495">
        <f>IFERROR(CPQL!U29/('3.Thanh pham'!P$97+'3.Thanh pham'!P$136+'3.Thanh pham'!P$155),0)</f>
        <v>44.19170421826464</v>
      </c>
      <c r="V135" s="495">
        <f>IFERROR(CPQL!V29/('3.Thanh pham'!Q$97+'3.Thanh pham'!Q$136+'3.Thanh pham'!Q$155),0)</f>
        <v>44.19170421826464</v>
      </c>
      <c r="W135" s="495">
        <f>IFERROR(CPQL!W29/('3.Thanh pham'!R$97+'3.Thanh pham'!R$136+'3.Thanh pham'!R$155),0)</f>
        <v>47.91472983097033</v>
      </c>
      <c r="X135" s="302"/>
      <c r="Y135" s="494">
        <f>IFERROR(CPQL!AK29/CP_Kg!$Y$1,0)</f>
        <v>50.845682827558235</v>
      </c>
      <c r="Z135" s="158">
        <f t="shared" si="8"/>
        <v>98.760412658528566</v>
      </c>
    </row>
    <row r="136" spans="2:26" s="6" customFormat="1" outlineLevel="1">
      <c r="B136" s="410">
        <v>26</v>
      </c>
      <c r="C136" s="410"/>
      <c r="D136" s="393">
        <v>6427003703</v>
      </c>
      <c r="E136" s="394" t="s">
        <v>993</v>
      </c>
      <c r="F136" s="394" t="s">
        <v>493</v>
      </c>
      <c r="G136" s="395" t="s">
        <v>993</v>
      </c>
      <c r="H136" s="394" t="s">
        <v>359</v>
      </c>
      <c r="I136" s="395" t="s">
        <v>729</v>
      </c>
      <c r="J136" s="495"/>
      <c r="K136" s="495">
        <f>IFERROR(CPQL!K30/('3.Thanh pham'!F$97+'3.Thanh pham'!F$136+'3.Thanh pham'!F$155),0)</f>
        <v>0</v>
      </c>
      <c r="L136" s="495">
        <f>IFERROR(CPQL!L30/('3.Thanh pham'!G$97+'3.Thanh pham'!G$136+'3.Thanh pham'!G$155),0)</f>
        <v>0</v>
      </c>
      <c r="M136" s="495">
        <f>IFERROR(CPQL!M30/('3.Thanh pham'!H$97+'3.Thanh pham'!H$136+'3.Thanh pham'!H$155),0)</f>
        <v>0</v>
      </c>
      <c r="N136" s="495">
        <f>IFERROR(CPQL!N30/('3.Thanh pham'!I$97+'3.Thanh pham'!I$136+'3.Thanh pham'!I$155),0)</f>
        <v>0</v>
      </c>
      <c r="O136" s="495">
        <f>IFERROR(CPQL!O30/('3.Thanh pham'!J$97+'3.Thanh pham'!J$136+'3.Thanh pham'!J$155),0)</f>
        <v>0</v>
      </c>
      <c r="P136" s="495">
        <f>IFERROR(CPQL!P30/('3.Thanh pham'!K$97+'3.Thanh pham'!K$136+'3.Thanh pham'!K$155),0)</f>
        <v>0</v>
      </c>
      <c r="Q136" s="495">
        <f>IFERROR(CPQL!Q30/('3.Thanh pham'!L$97+'3.Thanh pham'!L$136+'3.Thanh pham'!L$155),0)</f>
        <v>0</v>
      </c>
      <c r="R136" s="495">
        <f>IFERROR(CPQL!R30/('3.Thanh pham'!M$97+'3.Thanh pham'!M$136+'3.Thanh pham'!M$155),0)</f>
        <v>0</v>
      </c>
      <c r="S136" s="495">
        <f>IFERROR(CPQL!S30/('3.Thanh pham'!N$97+'3.Thanh pham'!N$136+'3.Thanh pham'!N$155),0)</f>
        <v>0</v>
      </c>
      <c r="T136" s="495">
        <f>IFERROR(CPQL!T30/('3.Thanh pham'!O$97+'3.Thanh pham'!O$136+'3.Thanh pham'!O$155),0)</f>
        <v>0</v>
      </c>
      <c r="U136" s="495">
        <f>IFERROR(CPQL!U30/('3.Thanh pham'!P$97+'3.Thanh pham'!P$136+'3.Thanh pham'!P$155),0)</f>
        <v>0</v>
      </c>
      <c r="V136" s="495">
        <f>IFERROR(CPQL!V30/('3.Thanh pham'!Q$97+'3.Thanh pham'!Q$136+'3.Thanh pham'!Q$155),0)</f>
        <v>0</v>
      </c>
      <c r="W136" s="495">
        <f>IFERROR(CPQL!W30/('3.Thanh pham'!R$97+'3.Thanh pham'!R$136+'3.Thanh pham'!R$155),0)</f>
        <v>0</v>
      </c>
      <c r="X136" s="302"/>
      <c r="Y136" s="494">
        <f>IFERROR(CPQL!AK30/CP_Kg!$Y$1,0)</f>
        <v>0</v>
      </c>
      <c r="Z136" s="158">
        <f t="shared" si="8"/>
        <v>0</v>
      </c>
    </row>
    <row r="137" spans="2:26" s="6" customFormat="1" outlineLevel="1">
      <c r="B137" s="410">
        <v>27</v>
      </c>
      <c r="C137" s="410"/>
      <c r="D137" s="393">
        <v>6427003801</v>
      </c>
      <c r="E137" s="394" t="s">
        <v>994</v>
      </c>
      <c r="F137" s="394" t="s">
        <v>995</v>
      </c>
      <c r="G137" s="395" t="s">
        <v>994</v>
      </c>
      <c r="H137" s="394" t="s">
        <v>359</v>
      </c>
      <c r="I137" s="395" t="s">
        <v>729</v>
      </c>
      <c r="J137" s="495"/>
      <c r="K137" s="495">
        <f>IFERROR(CPQL!K31/('3.Thanh pham'!F$97+'3.Thanh pham'!F$136+'3.Thanh pham'!F$155),0)</f>
        <v>0</v>
      </c>
      <c r="L137" s="495">
        <f>IFERROR(CPQL!L31/('3.Thanh pham'!G$97+'3.Thanh pham'!G$136+'3.Thanh pham'!G$155),0)</f>
        <v>0</v>
      </c>
      <c r="M137" s="495">
        <f>IFERROR(CPQL!M31/('3.Thanh pham'!H$97+'3.Thanh pham'!H$136+'3.Thanh pham'!H$155),0)</f>
        <v>0</v>
      </c>
      <c r="N137" s="495">
        <f>IFERROR(CPQL!N31/('3.Thanh pham'!I$97+'3.Thanh pham'!I$136+'3.Thanh pham'!I$155),0)</f>
        <v>0</v>
      </c>
      <c r="O137" s="495">
        <f>IFERROR(CPQL!O31/('3.Thanh pham'!J$97+'3.Thanh pham'!J$136+'3.Thanh pham'!J$155),0)</f>
        <v>0</v>
      </c>
      <c r="P137" s="495">
        <f>IFERROR(CPQL!P31/('3.Thanh pham'!K$97+'3.Thanh pham'!K$136+'3.Thanh pham'!K$155),0)</f>
        <v>0</v>
      </c>
      <c r="Q137" s="495">
        <f>IFERROR(CPQL!Q31/('3.Thanh pham'!L$97+'3.Thanh pham'!L$136+'3.Thanh pham'!L$155),0)</f>
        <v>0</v>
      </c>
      <c r="R137" s="495">
        <f>IFERROR(CPQL!R31/('3.Thanh pham'!M$97+'3.Thanh pham'!M$136+'3.Thanh pham'!M$155),0)</f>
        <v>0</v>
      </c>
      <c r="S137" s="495">
        <f>IFERROR(CPQL!S31/('3.Thanh pham'!N$97+'3.Thanh pham'!N$136+'3.Thanh pham'!N$155),0)</f>
        <v>0</v>
      </c>
      <c r="T137" s="495">
        <f>IFERROR(CPQL!T31/('3.Thanh pham'!O$97+'3.Thanh pham'!O$136+'3.Thanh pham'!O$155),0)</f>
        <v>0</v>
      </c>
      <c r="U137" s="495">
        <f>IFERROR(CPQL!U31/('3.Thanh pham'!P$97+'3.Thanh pham'!P$136+'3.Thanh pham'!P$155),0)</f>
        <v>0</v>
      </c>
      <c r="V137" s="495">
        <f>IFERROR(CPQL!V31/('3.Thanh pham'!Q$97+'3.Thanh pham'!Q$136+'3.Thanh pham'!Q$155),0)</f>
        <v>0</v>
      </c>
      <c r="W137" s="495">
        <f>IFERROR(CPQL!W31/('3.Thanh pham'!R$97+'3.Thanh pham'!R$136+'3.Thanh pham'!R$155),0)</f>
        <v>0</v>
      </c>
      <c r="X137" s="302"/>
      <c r="Y137" s="494">
        <f>IFERROR(CPQL!AK31/CP_Kg!$Y$1,0)</f>
        <v>0</v>
      </c>
      <c r="Z137" s="158">
        <f t="shared" si="8"/>
        <v>0</v>
      </c>
    </row>
    <row r="138" spans="2:26" s="6" customFormat="1" outlineLevel="1">
      <c r="B138" s="410">
        <v>28</v>
      </c>
      <c r="C138" s="410"/>
      <c r="D138" s="393">
        <v>6427003802</v>
      </c>
      <c r="E138" s="394" t="s">
        <v>996</v>
      </c>
      <c r="F138" s="394" t="s">
        <v>758</v>
      </c>
      <c r="G138" s="395" t="s">
        <v>996</v>
      </c>
      <c r="H138" s="394" t="s">
        <v>359</v>
      </c>
      <c r="I138" s="395" t="s">
        <v>706</v>
      </c>
      <c r="J138" s="495"/>
      <c r="K138" s="495">
        <f>IFERROR(CPQL!K32/('3.Thanh pham'!F$97+'3.Thanh pham'!F$136+'3.Thanh pham'!F$155),0)</f>
        <v>0</v>
      </c>
      <c r="L138" s="495">
        <f>IFERROR(CPQL!L32/('3.Thanh pham'!G$97+'3.Thanh pham'!G$136+'3.Thanh pham'!G$155),0)</f>
        <v>0</v>
      </c>
      <c r="M138" s="495">
        <f>IFERROR(CPQL!M32/('3.Thanh pham'!H$97+'3.Thanh pham'!H$136+'3.Thanh pham'!H$155),0)</f>
        <v>0</v>
      </c>
      <c r="N138" s="495">
        <f>IFERROR(CPQL!N32/('3.Thanh pham'!I$97+'3.Thanh pham'!I$136+'3.Thanh pham'!I$155),0)</f>
        <v>0</v>
      </c>
      <c r="O138" s="495">
        <f>IFERROR(CPQL!O32/('3.Thanh pham'!J$97+'3.Thanh pham'!J$136+'3.Thanh pham'!J$155),0)</f>
        <v>0</v>
      </c>
      <c r="P138" s="495">
        <f>IFERROR(CPQL!P32/('3.Thanh pham'!K$97+'3.Thanh pham'!K$136+'3.Thanh pham'!K$155),0)</f>
        <v>0</v>
      </c>
      <c r="Q138" s="495">
        <f>IFERROR(CPQL!Q32/('3.Thanh pham'!L$97+'3.Thanh pham'!L$136+'3.Thanh pham'!L$155),0)</f>
        <v>0</v>
      </c>
      <c r="R138" s="495">
        <f>IFERROR(CPQL!R32/('3.Thanh pham'!M$97+'3.Thanh pham'!M$136+'3.Thanh pham'!M$155),0)</f>
        <v>0</v>
      </c>
      <c r="S138" s="495">
        <f>IFERROR(CPQL!S32/('3.Thanh pham'!N$97+'3.Thanh pham'!N$136+'3.Thanh pham'!N$155),0)</f>
        <v>0</v>
      </c>
      <c r="T138" s="495">
        <f>IFERROR(CPQL!T32/('3.Thanh pham'!O$97+'3.Thanh pham'!O$136+'3.Thanh pham'!O$155),0)</f>
        <v>0</v>
      </c>
      <c r="U138" s="495">
        <f>IFERROR(CPQL!U32/('3.Thanh pham'!P$97+'3.Thanh pham'!P$136+'3.Thanh pham'!P$155),0)</f>
        <v>0</v>
      </c>
      <c r="V138" s="495">
        <f>IFERROR(CPQL!V32/('3.Thanh pham'!Q$97+'3.Thanh pham'!Q$136+'3.Thanh pham'!Q$155),0)</f>
        <v>0</v>
      </c>
      <c r="W138" s="495">
        <f>IFERROR(CPQL!W32/('3.Thanh pham'!R$97+'3.Thanh pham'!R$136+'3.Thanh pham'!R$155),0)</f>
        <v>0</v>
      </c>
      <c r="X138" s="302"/>
      <c r="Y138" s="494">
        <f>IFERROR(CPQL!AK32/CP_Kg!$Y$1,0)</f>
        <v>0</v>
      </c>
      <c r="Z138" s="158">
        <f t="shared" si="8"/>
        <v>0</v>
      </c>
    </row>
    <row r="139" spans="2:26" s="6" customFormat="1" outlineLevel="1">
      <c r="B139" s="410">
        <v>29</v>
      </c>
      <c r="C139" s="410"/>
      <c r="D139" s="393">
        <v>6427004104</v>
      </c>
      <c r="E139" s="394" t="s">
        <v>997</v>
      </c>
      <c r="F139" s="394" t="s">
        <v>998</v>
      </c>
      <c r="G139" s="395" t="s">
        <v>997</v>
      </c>
      <c r="H139" s="394" t="s">
        <v>359</v>
      </c>
      <c r="I139" s="395" t="s">
        <v>729</v>
      </c>
      <c r="J139" s="495"/>
      <c r="K139" s="495">
        <f>IFERROR(CPQL!K33/('3.Thanh pham'!F$97+'3.Thanh pham'!F$136+'3.Thanh pham'!F$155),0)</f>
        <v>0</v>
      </c>
      <c r="L139" s="495">
        <f>IFERROR(CPQL!L33/('3.Thanh pham'!G$97+'3.Thanh pham'!G$136+'3.Thanh pham'!G$155),0)</f>
        <v>0</v>
      </c>
      <c r="M139" s="495">
        <f>IFERROR(CPQL!M33/('3.Thanh pham'!H$97+'3.Thanh pham'!H$136+'3.Thanh pham'!H$155),0)</f>
        <v>0</v>
      </c>
      <c r="N139" s="495">
        <f>IFERROR(CPQL!N33/('3.Thanh pham'!I$97+'3.Thanh pham'!I$136+'3.Thanh pham'!I$155),0)</f>
        <v>0</v>
      </c>
      <c r="O139" s="495">
        <f>IFERROR(CPQL!O33/('3.Thanh pham'!J$97+'3.Thanh pham'!J$136+'3.Thanh pham'!J$155),0)</f>
        <v>0</v>
      </c>
      <c r="P139" s="495">
        <f>IFERROR(CPQL!P33/('3.Thanh pham'!K$97+'3.Thanh pham'!K$136+'3.Thanh pham'!K$155),0)</f>
        <v>0</v>
      </c>
      <c r="Q139" s="495">
        <f>IFERROR(CPQL!Q33/('3.Thanh pham'!L$97+'3.Thanh pham'!L$136+'3.Thanh pham'!L$155),0)</f>
        <v>0</v>
      </c>
      <c r="R139" s="495">
        <f>IFERROR(CPQL!R33/('3.Thanh pham'!M$97+'3.Thanh pham'!M$136+'3.Thanh pham'!M$155),0)</f>
        <v>0</v>
      </c>
      <c r="S139" s="495">
        <f>IFERROR(CPQL!S33/('3.Thanh pham'!N$97+'3.Thanh pham'!N$136+'3.Thanh pham'!N$155),0)</f>
        <v>0</v>
      </c>
      <c r="T139" s="495">
        <f>IFERROR(CPQL!T33/('3.Thanh pham'!O$97+'3.Thanh pham'!O$136+'3.Thanh pham'!O$155),0)</f>
        <v>0</v>
      </c>
      <c r="U139" s="495">
        <f>IFERROR(CPQL!U33/('3.Thanh pham'!P$97+'3.Thanh pham'!P$136+'3.Thanh pham'!P$155),0)</f>
        <v>0</v>
      </c>
      <c r="V139" s="495">
        <f>IFERROR(CPQL!V33/('3.Thanh pham'!Q$97+'3.Thanh pham'!Q$136+'3.Thanh pham'!Q$155),0)</f>
        <v>0</v>
      </c>
      <c r="W139" s="495">
        <f>IFERROR(CPQL!W33/('3.Thanh pham'!R$97+'3.Thanh pham'!R$136+'3.Thanh pham'!R$155),0)</f>
        <v>0</v>
      </c>
      <c r="X139" s="302"/>
      <c r="Y139" s="494">
        <f>IFERROR(CPQL!AK33/CP_Kg!$Y$1,0)</f>
        <v>0</v>
      </c>
      <c r="Z139" s="158">
        <f t="shared" si="8"/>
        <v>0</v>
      </c>
    </row>
    <row r="140" spans="2:26" s="6" customFormat="1" outlineLevel="1">
      <c r="B140" s="410">
        <v>30</v>
      </c>
      <c r="C140" s="410"/>
      <c r="D140" s="393">
        <v>6427004301</v>
      </c>
      <c r="E140" s="394" t="s">
        <v>999</v>
      </c>
      <c r="F140" s="394" t="s">
        <v>493</v>
      </c>
      <c r="G140" s="395" t="s">
        <v>999</v>
      </c>
      <c r="H140" s="394" t="s">
        <v>359</v>
      </c>
      <c r="I140" s="395" t="s">
        <v>729</v>
      </c>
      <c r="J140" s="495"/>
      <c r="K140" s="495">
        <f>IFERROR(CPQL!K34/('3.Thanh pham'!F$97+'3.Thanh pham'!F$136+'3.Thanh pham'!F$155),0)</f>
        <v>0</v>
      </c>
      <c r="L140" s="495">
        <f>IFERROR(CPQL!L34/('3.Thanh pham'!G$97+'3.Thanh pham'!G$136+'3.Thanh pham'!G$155),0)</f>
        <v>0</v>
      </c>
      <c r="M140" s="495">
        <f>IFERROR(CPQL!M34/('3.Thanh pham'!H$97+'3.Thanh pham'!H$136+'3.Thanh pham'!H$155),0)</f>
        <v>0</v>
      </c>
      <c r="N140" s="495">
        <f>IFERROR(CPQL!N34/('3.Thanh pham'!I$97+'3.Thanh pham'!I$136+'3.Thanh pham'!I$155),0)</f>
        <v>0</v>
      </c>
      <c r="O140" s="495">
        <f>IFERROR(CPQL!O34/('3.Thanh pham'!J$97+'3.Thanh pham'!J$136+'3.Thanh pham'!J$155),0)</f>
        <v>0</v>
      </c>
      <c r="P140" s="495">
        <f>IFERROR(CPQL!P34/('3.Thanh pham'!K$97+'3.Thanh pham'!K$136+'3.Thanh pham'!K$155),0)</f>
        <v>156.36105188343996</v>
      </c>
      <c r="Q140" s="495">
        <f>IFERROR(CPQL!Q34/('3.Thanh pham'!L$97+'3.Thanh pham'!L$136+'3.Thanh pham'!L$155),0)</f>
        <v>0</v>
      </c>
      <c r="R140" s="495">
        <f>IFERROR(CPQL!R34/('3.Thanh pham'!M$97+'3.Thanh pham'!M$136+'3.Thanh pham'!M$155),0)</f>
        <v>0</v>
      </c>
      <c r="S140" s="495">
        <f>IFERROR(CPQL!S34/('3.Thanh pham'!N$97+'3.Thanh pham'!N$136+'3.Thanh pham'!N$155),0)</f>
        <v>0</v>
      </c>
      <c r="T140" s="495">
        <f>IFERROR(CPQL!T34/('3.Thanh pham'!O$97+'3.Thanh pham'!O$136+'3.Thanh pham'!O$155),0)</f>
        <v>0</v>
      </c>
      <c r="U140" s="495">
        <f>IFERROR(CPQL!U34/('3.Thanh pham'!P$97+'3.Thanh pham'!P$136+'3.Thanh pham'!P$155),0)</f>
        <v>0</v>
      </c>
      <c r="V140" s="495">
        <f>IFERROR(CPQL!V34/('3.Thanh pham'!Q$97+'3.Thanh pham'!Q$136+'3.Thanh pham'!Q$155),0)</f>
        <v>0</v>
      </c>
      <c r="W140" s="495">
        <f>IFERROR(CPQL!W34/('3.Thanh pham'!R$97+'3.Thanh pham'!R$136+'3.Thanh pham'!R$155),0)</f>
        <v>14.10161676318155</v>
      </c>
      <c r="X140" s="302"/>
      <c r="Y140" s="494">
        <f>IFERROR(CPQL!AK34/CP_Kg!$Y$1,0)</f>
        <v>0</v>
      </c>
      <c r="Z140" s="158">
        <f t="shared" si="8"/>
        <v>14.10161676318155</v>
      </c>
    </row>
    <row r="141" spans="2:26" s="6" customFormat="1" outlineLevel="1">
      <c r="B141" s="410">
        <v>31</v>
      </c>
      <c r="C141" s="410"/>
      <c r="D141" s="393">
        <v>6427004601</v>
      </c>
      <c r="E141" s="394" t="s">
        <v>1000</v>
      </c>
      <c r="F141" s="394" t="s">
        <v>990</v>
      </c>
      <c r="G141" s="395" t="s">
        <v>1001</v>
      </c>
      <c r="H141" s="394" t="s">
        <v>359</v>
      </c>
      <c r="I141" s="395" t="s">
        <v>729</v>
      </c>
      <c r="J141" s="495"/>
      <c r="K141" s="495">
        <f>IFERROR(CPQL!K35/('3.Thanh pham'!F$97+'3.Thanh pham'!F$136+'3.Thanh pham'!F$155),0)</f>
        <v>0</v>
      </c>
      <c r="L141" s="495">
        <f>IFERROR(CPQL!L35/('3.Thanh pham'!G$97+'3.Thanh pham'!G$136+'3.Thanh pham'!G$155),0)</f>
        <v>0</v>
      </c>
      <c r="M141" s="495">
        <f>IFERROR(CPQL!M35/('3.Thanh pham'!H$97+'3.Thanh pham'!H$136+'3.Thanh pham'!H$155),0)</f>
        <v>0</v>
      </c>
      <c r="N141" s="495">
        <f>IFERROR(CPQL!N35/('3.Thanh pham'!I$97+'3.Thanh pham'!I$136+'3.Thanh pham'!I$155),0)</f>
        <v>0</v>
      </c>
      <c r="O141" s="495">
        <f>IFERROR(CPQL!O35/('3.Thanh pham'!J$97+'3.Thanh pham'!J$136+'3.Thanh pham'!J$155),0)</f>
        <v>0</v>
      </c>
      <c r="P141" s="495">
        <f>IFERROR(CPQL!P35/('3.Thanh pham'!K$97+'3.Thanh pham'!K$136+'3.Thanh pham'!K$155),0)</f>
        <v>0</v>
      </c>
      <c r="Q141" s="495">
        <f>IFERROR(CPQL!Q35/('3.Thanh pham'!L$97+'3.Thanh pham'!L$136+'3.Thanh pham'!L$155),0)</f>
        <v>0</v>
      </c>
      <c r="R141" s="495">
        <f>IFERROR(CPQL!R35/('3.Thanh pham'!M$97+'3.Thanh pham'!M$136+'3.Thanh pham'!M$155),0)</f>
        <v>0</v>
      </c>
      <c r="S141" s="495">
        <f>IFERROR(CPQL!S35/('3.Thanh pham'!N$97+'3.Thanh pham'!N$136+'3.Thanh pham'!N$155),0)</f>
        <v>0</v>
      </c>
      <c r="T141" s="495">
        <f>IFERROR(CPQL!T35/('3.Thanh pham'!O$97+'3.Thanh pham'!O$136+'3.Thanh pham'!O$155),0)</f>
        <v>0</v>
      </c>
      <c r="U141" s="495">
        <f>IFERROR(CPQL!U35/('3.Thanh pham'!P$97+'3.Thanh pham'!P$136+'3.Thanh pham'!P$155),0)</f>
        <v>0</v>
      </c>
      <c r="V141" s="495">
        <f>IFERROR(CPQL!V35/('3.Thanh pham'!Q$97+'3.Thanh pham'!Q$136+'3.Thanh pham'!Q$155),0)</f>
        <v>0</v>
      </c>
      <c r="W141" s="495">
        <f>IFERROR(CPQL!W35/('3.Thanh pham'!R$97+'3.Thanh pham'!R$136+'3.Thanh pham'!R$155),0)</f>
        <v>0</v>
      </c>
      <c r="X141" s="302"/>
      <c r="Y141" s="494">
        <f>IFERROR(CPQL!AK35/CP_Kg!$Y$1,0)</f>
        <v>0</v>
      </c>
      <c r="Z141" s="158">
        <f t="shared" si="8"/>
        <v>0</v>
      </c>
    </row>
    <row r="142" spans="2:26" s="6" customFormat="1" outlineLevel="1">
      <c r="B142" s="410">
        <v>32</v>
      </c>
      <c r="C142" s="410"/>
      <c r="D142" s="393">
        <v>6427004603</v>
      </c>
      <c r="E142" s="394" t="s">
        <v>1002</v>
      </c>
      <c r="F142" s="394" t="s">
        <v>998</v>
      </c>
      <c r="G142" s="395" t="s">
        <v>1002</v>
      </c>
      <c r="H142" s="395" t="s">
        <v>356</v>
      </c>
      <c r="I142" s="395" t="s">
        <v>729</v>
      </c>
      <c r="J142" s="495"/>
      <c r="K142" s="495">
        <f>IFERROR(CPQL!K36/('3.Thanh pham'!F$97+'3.Thanh pham'!F$136+'3.Thanh pham'!F$155),0)</f>
        <v>0</v>
      </c>
      <c r="L142" s="495">
        <f>IFERROR(CPQL!L36/('3.Thanh pham'!G$97+'3.Thanh pham'!G$136+'3.Thanh pham'!G$155),0)</f>
        <v>0</v>
      </c>
      <c r="M142" s="495">
        <f>IFERROR(CPQL!M36/('3.Thanh pham'!H$97+'3.Thanh pham'!H$136+'3.Thanh pham'!H$155),0)</f>
        <v>0</v>
      </c>
      <c r="N142" s="495">
        <f>IFERROR(CPQL!N36/('3.Thanh pham'!I$97+'3.Thanh pham'!I$136+'3.Thanh pham'!I$155),0)</f>
        <v>0</v>
      </c>
      <c r="O142" s="495">
        <f>IFERROR(CPQL!O36/('3.Thanh pham'!J$97+'3.Thanh pham'!J$136+'3.Thanh pham'!J$155),0)</f>
        <v>0</v>
      </c>
      <c r="P142" s="495">
        <f>IFERROR(CPQL!P36/('3.Thanh pham'!K$97+'3.Thanh pham'!K$136+'3.Thanh pham'!K$155),0)</f>
        <v>0</v>
      </c>
      <c r="Q142" s="495">
        <f>IFERROR(CPQL!Q36/('3.Thanh pham'!L$97+'3.Thanh pham'!L$136+'3.Thanh pham'!L$155),0)</f>
        <v>0</v>
      </c>
      <c r="R142" s="495">
        <f>IFERROR(CPQL!R36/('3.Thanh pham'!M$97+'3.Thanh pham'!M$136+'3.Thanh pham'!M$155),0)</f>
        <v>0</v>
      </c>
      <c r="S142" s="495">
        <f>IFERROR(CPQL!S36/('3.Thanh pham'!N$97+'3.Thanh pham'!N$136+'3.Thanh pham'!N$155),0)</f>
        <v>0</v>
      </c>
      <c r="T142" s="495">
        <f>IFERROR(CPQL!T36/('3.Thanh pham'!O$97+'3.Thanh pham'!O$136+'3.Thanh pham'!O$155),0)</f>
        <v>0</v>
      </c>
      <c r="U142" s="495">
        <f>IFERROR(CPQL!U36/('3.Thanh pham'!P$97+'3.Thanh pham'!P$136+'3.Thanh pham'!P$155),0)</f>
        <v>0</v>
      </c>
      <c r="V142" s="495">
        <f>IFERROR(CPQL!V36/('3.Thanh pham'!Q$97+'3.Thanh pham'!Q$136+'3.Thanh pham'!Q$155),0)</f>
        <v>0</v>
      </c>
      <c r="W142" s="495">
        <f>IFERROR(CPQL!W36/('3.Thanh pham'!R$97+'3.Thanh pham'!R$136+'3.Thanh pham'!R$155),0)</f>
        <v>0</v>
      </c>
      <c r="X142" s="302"/>
      <c r="Y142" s="494">
        <f>IFERROR(CPQL!AK36/CP_Kg!$Y$1,0)</f>
        <v>0</v>
      </c>
      <c r="Z142" s="158">
        <f t="shared" si="8"/>
        <v>0</v>
      </c>
    </row>
    <row r="143" spans="2:26" s="6" customFormat="1" outlineLevel="1">
      <c r="B143" s="410">
        <v>33</v>
      </c>
      <c r="C143" s="410"/>
      <c r="D143" s="393">
        <v>6427004702</v>
      </c>
      <c r="E143" s="394" t="s">
        <v>1003</v>
      </c>
      <c r="F143" s="394" t="s">
        <v>998</v>
      </c>
      <c r="G143" s="395" t="s">
        <v>1003</v>
      </c>
      <c r="H143" s="395" t="s">
        <v>356</v>
      </c>
      <c r="I143" s="395" t="s">
        <v>729</v>
      </c>
      <c r="J143" s="495"/>
      <c r="K143" s="495">
        <f>IFERROR(CPQL!K37/('3.Thanh pham'!F$97+'3.Thanh pham'!F$136+'3.Thanh pham'!F$155),0)</f>
        <v>0</v>
      </c>
      <c r="L143" s="495">
        <f>IFERROR(CPQL!L37/('3.Thanh pham'!G$97+'3.Thanh pham'!G$136+'3.Thanh pham'!G$155),0)</f>
        <v>0</v>
      </c>
      <c r="M143" s="495">
        <f>IFERROR(CPQL!M37/('3.Thanh pham'!H$97+'3.Thanh pham'!H$136+'3.Thanh pham'!H$155),0)</f>
        <v>0</v>
      </c>
      <c r="N143" s="495">
        <f>IFERROR(CPQL!N37/('3.Thanh pham'!I$97+'3.Thanh pham'!I$136+'3.Thanh pham'!I$155),0)</f>
        <v>0</v>
      </c>
      <c r="O143" s="495">
        <f>IFERROR(CPQL!O37/('3.Thanh pham'!J$97+'3.Thanh pham'!J$136+'3.Thanh pham'!J$155),0)</f>
        <v>0</v>
      </c>
      <c r="P143" s="495">
        <f>IFERROR(CPQL!P37/('3.Thanh pham'!K$97+'3.Thanh pham'!K$136+'3.Thanh pham'!K$155),0)</f>
        <v>0</v>
      </c>
      <c r="Q143" s="495">
        <f>IFERROR(CPQL!Q37/('3.Thanh pham'!L$97+'3.Thanh pham'!L$136+'3.Thanh pham'!L$155),0)</f>
        <v>0</v>
      </c>
      <c r="R143" s="495">
        <f>IFERROR(CPQL!R37/('3.Thanh pham'!M$97+'3.Thanh pham'!M$136+'3.Thanh pham'!M$155),0)</f>
        <v>0</v>
      </c>
      <c r="S143" s="495">
        <f>IFERROR(CPQL!S37/('3.Thanh pham'!N$97+'3.Thanh pham'!N$136+'3.Thanh pham'!N$155),0)</f>
        <v>0</v>
      </c>
      <c r="T143" s="495">
        <f>IFERROR(CPQL!T37/('3.Thanh pham'!O$97+'3.Thanh pham'!O$136+'3.Thanh pham'!O$155),0)</f>
        <v>0</v>
      </c>
      <c r="U143" s="495">
        <f>IFERROR(CPQL!U37/('3.Thanh pham'!P$97+'3.Thanh pham'!P$136+'3.Thanh pham'!P$155),0)</f>
        <v>0</v>
      </c>
      <c r="V143" s="495">
        <f>IFERROR(CPQL!V37/('3.Thanh pham'!Q$97+'3.Thanh pham'!Q$136+'3.Thanh pham'!Q$155),0)</f>
        <v>0</v>
      </c>
      <c r="W143" s="495">
        <f>IFERROR(CPQL!W37/('3.Thanh pham'!R$97+'3.Thanh pham'!R$136+'3.Thanh pham'!R$155),0)</f>
        <v>0</v>
      </c>
      <c r="X143" s="302"/>
      <c r="Y143" s="494">
        <f>IFERROR(CPQL!AK37/CP_Kg!$Y$1,0)</f>
        <v>0</v>
      </c>
      <c r="Z143" s="158">
        <f t="shared" si="8"/>
        <v>0</v>
      </c>
    </row>
    <row r="144" spans="2:26" s="6" customFormat="1" outlineLevel="1">
      <c r="B144" s="410">
        <v>34</v>
      </c>
      <c r="C144" s="410"/>
      <c r="D144" s="393">
        <v>6427004804</v>
      </c>
      <c r="E144" s="394" t="s">
        <v>1004</v>
      </c>
      <c r="F144" s="394" t="s">
        <v>1005</v>
      </c>
      <c r="G144" s="395" t="s">
        <v>1004</v>
      </c>
      <c r="H144" s="394" t="s">
        <v>359</v>
      </c>
      <c r="I144" s="395" t="s">
        <v>729</v>
      </c>
      <c r="J144" s="495"/>
      <c r="K144" s="495">
        <f>IFERROR(CPQL!K38/('3.Thanh pham'!F$97+'3.Thanh pham'!F$136+'3.Thanh pham'!F$155),0)</f>
        <v>0</v>
      </c>
      <c r="L144" s="495">
        <f>IFERROR(CPQL!L38/('3.Thanh pham'!G$97+'3.Thanh pham'!G$136+'3.Thanh pham'!G$155),0)</f>
        <v>0</v>
      </c>
      <c r="M144" s="495">
        <f>IFERROR(CPQL!M38/('3.Thanh pham'!H$97+'3.Thanh pham'!H$136+'3.Thanh pham'!H$155),0)</f>
        <v>0</v>
      </c>
      <c r="N144" s="495">
        <f>IFERROR(CPQL!N38/('3.Thanh pham'!I$97+'3.Thanh pham'!I$136+'3.Thanh pham'!I$155),0)</f>
        <v>0</v>
      </c>
      <c r="O144" s="495">
        <f>IFERROR(CPQL!O38/('3.Thanh pham'!J$97+'3.Thanh pham'!J$136+'3.Thanh pham'!J$155),0)</f>
        <v>0</v>
      </c>
      <c r="P144" s="495">
        <f>IFERROR(CPQL!P38/('3.Thanh pham'!K$97+'3.Thanh pham'!K$136+'3.Thanh pham'!K$155),0)</f>
        <v>0</v>
      </c>
      <c r="Q144" s="495">
        <f>IFERROR(CPQL!Q38/('3.Thanh pham'!L$97+'3.Thanh pham'!L$136+'3.Thanh pham'!L$155),0)</f>
        <v>0</v>
      </c>
      <c r="R144" s="495">
        <f>IFERROR(CPQL!R38/('3.Thanh pham'!M$97+'3.Thanh pham'!M$136+'3.Thanh pham'!M$155),0)</f>
        <v>0</v>
      </c>
      <c r="S144" s="495">
        <f>IFERROR(CPQL!S38/('3.Thanh pham'!N$97+'3.Thanh pham'!N$136+'3.Thanh pham'!N$155),0)</f>
        <v>0</v>
      </c>
      <c r="T144" s="495">
        <f>IFERROR(CPQL!T38/('3.Thanh pham'!O$97+'3.Thanh pham'!O$136+'3.Thanh pham'!O$155),0)</f>
        <v>0</v>
      </c>
      <c r="U144" s="495">
        <f>IFERROR(CPQL!U38/('3.Thanh pham'!P$97+'3.Thanh pham'!P$136+'3.Thanh pham'!P$155),0)</f>
        <v>0</v>
      </c>
      <c r="V144" s="495">
        <f>IFERROR(CPQL!V38/('3.Thanh pham'!Q$97+'3.Thanh pham'!Q$136+'3.Thanh pham'!Q$155),0)</f>
        <v>0</v>
      </c>
      <c r="W144" s="495">
        <f>IFERROR(CPQL!W38/('3.Thanh pham'!R$97+'3.Thanh pham'!R$136+'3.Thanh pham'!R$155),0)</f>
        <v>0</v>
      </c>
      <c r="X144" s="302"/>
      <c r="Y144" s="494">
        <f>IFERROR(CPQL!AK38/CP_Kg!$Y$1,0)</f>
        <v>0.2867602200955493</v>
      </c>
      <c r="Z144" s="158">
        <f t="shared" si="8"/>
        <v>0.2867602200955493</v>
      </c>
    </row>
    <row r="145" spans="2:26" s="6" customFormat="1" outlineLevel="1">
      <c r="B145" s="410">
        <v>35</v>
      </c>
      <c r="C145" s="410"/>
      <c r="D145" s="393">
        <v>6427004901</v>
      </c>
      <c r="E145" s="394" t="s">
        <v>1006</v>
      </c>
      <c r="F145" s="394" t="s">
        <v>1005</v>
      </c>
      <c r="G145" s="395" t="s">
        <v>1006</v>
      </c>
      <c r="H145" s="394" t="s">
        <v>359</v>
      </c>
      <c r="I145" s="395" t="s">
        <v>729</v>
      </c>
      <c r="J145" s="495"/>
      <c r="K145" s="495">
        <f>IFERROR(CPQL!K39/('3.Thanh pham'!F$97+'3.Thanh pham'!F$136+'3.Thanh pham'!F$155),0)</f>
        <v>0</v>
      </c>
      <c r="L145" s="495">
        <f>IFERROR(CPQL!L39/('3.Thanh pham'!G$97+'3.Thanh pham'!G$136+'3.Thanh pham'!G$155),0)</f>
        <v>0</v>
      </c>
      <c r="M145" s="495">
        <f>IFERROR(CPQL!M39/('3.Thanh pham'!H$97+'3.Thanh pham'!H$136+'3.Thanh pham'!H$155),0)</f>
        <v>0</v>
      </c>
      <c r="N145" s="495">
        <f>IFERROR(CPQL!N39/('3.Thanh pham'!I$97+'3.Thanh pham'!I$136+'3.Thanh pham'!I$155),0)</f>
        <v>0</v>
      </c>
      <c r="O145" s="495">
        <f>IFERROR(CPQL!O39/('3.Thanh pham'!J$97+'3.Thanh pham'!J$136+'3.Thanh pham'!J$155),0)</f>
        <v>0</v>
      </c>
      <c r="P145" s="495">
        <f>IFERROR(CPQL!P39/('3.Thanh pham'!K$97+'3.Thanh pham'!K$136+'3.Thanh pham'!K$155),0)</f>
        <v>0</v>
      </c>
      <c r="Q145" s="495">
        <f>IFERROR(CPQL!Q39/('3.Thanh pham'!L$97+'3.Thanh pham'!L$136+'3.Thanh pham'!L$155),0)</f>
        <v>0</v>
      </c>
      <c r="R145" s="495">
        <f>IFERROR(CPQL!R39/('3.Thanh pham'!M$97+'3.Thanh pham'!M$136+'3.Thanh pham'!M$155),0)</f>
        <v>0</v>
      </c>
      <c r="S145" s="495">
        <f>IFERROR(CPQL!S39/('3.Thanh pham'!N$97+'3.Thanh pham'!N$136+'3.Thanh pham'!N$155),0)</f>
        <v>0</v>
      </c>
      <c r="T145" s="495">
        <f>IFERROR(CPQL!T39/('3.Thanh pham'!O$97+'3.Thanh pham'!O$136+'3.Thanh pham'!O$155),0)</f>
        <v>0</v>
      </c>
      <c r="U145" s="495">
        <f>IFERROR(CPQL!U39/('3.Thanh pham'!P$97+'3.Thanh pham'!P$136+'3.Thanh pham'!P$155),0)</f>
        <v>0</v>
      </c>
      <c r="V145" s="495">
        <f>IFERROR(CPQL!V39/('3.Thanh pham'!Q$97+'3.Thanh pham'!Q$136+'3.Thanh pham'!Q$155),0)</f>
        <v>0</v>
      </c>
      <c r="W145" s="495">
        <f>IFERROR(CPQL!W39/('3.Thanh pham'!R$97+'3.Thanh pham'!R$136+'3.Thanh pham'!R$155),0)</f>
        <v>0</v>
      </c>
      <c r="X145" s="302"/>
      <c r="Y145" s="494">
        <f>IFERROR(CPQL!AK39/CP_Kg!$Y$1,0)</f>
        <v>1.9583282406725123E-2</v>
      </c>
      <c r="Z145" s="158">
        <f t="shared" si="8"/>
        <v>1.9583282406725123E-2</v>
      </c>
    </row>
    <row r="146" spans="2:26" s="6" customFormat="1" outlineLevel="1">
      <c r="B146" s="410">
        <v>36</v>
      </c>
      <c r="C146" s="410"/>
      <c r="D146" s="393" t="s">
        <v>848</v>
      </c>
      <c r="E146" s="394" t="s">
        <v>1007</v>
      </c>
      <c r="F146" s="394" t="s">
        <v>493</v>
      </c>
      <c r="G146" s="395" t="s">
        <v>1007</v>
      </c>
      <c r="H146" s="394" t="s">
        <v>359</v>
      </c>
      <c r="I146" s="395" t="s">
        <v>729</v>
      </c>
      <c r="J146" s="495"/>
      <c r="K146" s="495">
        <f>IFERROR(CPQL!K40/('3.Thanh pham'!F$97+'3.Thanh pham'!F$136+'3.Thanh pham'!F$155),0)</f>
        <v>0.32863386900653979</v>
      </c>
      <c r="L146" s="495">
        <f>IFERROR(CPQL!L40/('3.Thanh pham'!G$97+'3.Thanh pham'!G$136+'3.Thanh pham'!G$155),0)</f>
        <v>0.42252926015126546</v>
      </c>
      <c r="M146" s="495">
        <f>IFERROR(CPQL!M40/('3.Thanh pham'!H$97+'3.Thanh pham'!H$136+'3.Thanh pham'!H$155),0)</f>
        <v>0.29577048210588586</v>
      </c>
      <c r="N146" s="495">
        <f>IFERROR(CPQL!N40/('3.Thanh pham'!I$97+'3.Thanh pham'!I$136+'3.Thanh pham'!I$155),0)</f>
        <v>0.2369106846718787</v>
      </c>
      <c r="O146" s="495">
        <f>IFERROR(CPQL!O40/('3.Thanh pham'!J$97+'3.Thanh pham'!J$136+'3.Thanh pham'!J$155),0)</f>
        <v>0.2369106846718787</v>
      </c>
      <c r="P146" s="495">
        <f>IFERROR(CPQL!P40/('3.Thanh pham'!K$97+'3.Thanh pham'!K$136+'3.Thanh pham'!K$155),0)</f>
        <v>0.2369106846718787</v>
      </c>
      <c r="Q146" s="495">
        <f>IFERROR(CPQL!Q40/('3.Thanh pham'!L$97+'3.Thanh pham'!L$136+'3.Thanh pham'!L$155),0)</f>
        <v>0.2369106846718787</v>
      </c>
      <c r="R146" s="495">
        <f>IFERROR(CPQL!R40/('3.Thanh pham'!M$97+'3.Thanh pham'!M$136+'3.Thanh pham'!M$155),0)</f>
        <v>0.2369106846718787</v>
      </c>
      <c r="S146" s="495">
        <f>IFERROR(CPQL!S40/('3.Thanh pham'!N$97+'3.Thanh pham'!N$136+'3.Thanh pham'!N$155),0)</f>
        <v>0.2369106846718787</v>
      </c>
      <c r="T146" s="495">
        <f>IFERROR(CPQL!T40/('3.Thanh pham'!O$97+'3.Thanh pham'!O$136+'3.Thanh pham'!O$155),0)</f>
        <v>0.23647102000355652</v>
      </c>
      <c r="U146" s="495">
        <f>IFERROR(CPQL!U40/('3.Thanh pham'!P$97+'3.Thanh pham'!P$136+'3.Thanh pham'!P$155),0)</f>
        <v>0.23647102000355652</v>
      </c>
      <c r="V146" s="495">
        <f>IFERROR(CPQL!V40/('3.Thanh pham'!Q$97+'3.Thanh pham'!Q$136+'3.Thanh pham'!Q$155),0)</f>
        <v>0.23647102000355652</v>
      </c>
      <c r="W146" s="495">
        <f>IFERROR(CPQL!W40/('3.Thanh pham'!R$97+'3.Thanh pham'!R$136+'3.Thanh pham'!R$155),0)</f>
        <v>0.25639303205784636</v>
      </c>
      <c r="X146" s="302"/>
      <c r="Y146" s="494">
        <f>IFERROR(CPQL!AK40/CP_Kg!$Y$1,0)</f>
        <v>0</v>
      </c>
      <c r="Z146" s="158">
        <f t="shared" si="8"/>
        <v>0.25639303205784636</v>
      </c>
    </row>
    <row r="147" spans="2:26" s="6" customFormat="1" outlineLevel="1">
      <c r="B147" s="410">
        <v>37</v>
      </c>
      <c r="C147" s="410"/>
      <c r="D147" s="393" t="s">
        <v>847</v>
      </c>
      <c r="E147" s="394" t="s">
        <v>883</v>
      </c>
      <c r="F147" s="394" t="s">
        <v>1005</v>
      </c>
      <c r="G147" s="395" t="s">
        <v>1008</v>
      </c>
      <c r="H147" s="394" t="s">
        <v>359</v>
      </c>
      <c r="I147" s="395" t="s">
        <v>729</v>
      </c>
      <c r="J147" s="495"/>
      <c r="K147" s="495">
        <f>IFERROR(CPQL!K41/('3.Thanh pham'!F$97+'3.Thanh pham'!F$136+'3.Thanh pham'!F$155),0)</f>
        <v>1.9980939235597621</v>
      </c>
      <c r="L147" s="495">
        <f>IFERROR(CPQL!L41/('3.Thanh pham'!G$97+'3.Thanh pham'!G$136+'3.Thanh pham'!G$155),0)</f>
        <v>2.5689779017196939</v>
      </c>
      <c r="M147" s="495">
        <f>IFERROR(CPQL!M41/('3.Thanh pham'!H$97+'3.Thanh pham'!H$136+'3.Thanh pham'!H$155),0)</f>
        <v>1.7982845312037858</v>
      </c>
      <c r="N147" s="495">
        <f>IFERROR(CPQL!N41/('3.Thanh pham'!I$97+'3.Thanh pham'!I$136+'3.Thanh pham'!I$155),0)</f>
        <v>1.5162283819000237</v>
      </c>
      <c r="O147" s="495">
        <f>IFERROR(CPQL!O41/('3.Thanh pham'!J$97+'3.Thanh pham'!J$136+'3.Thanh pham'!J$155),0)</f>
        <v>1.5162283819000237</v>
      </c>
      <c r="P147" s="495">
        <f>IFERROR(CPQL!P41/('3.Thanh pham'!K$97+'3.Thanh pham'!K$136+'3.Thanh pham'!K$155),0)</f>
        <v>1.5162283819000237</v>
      </c>
      <c r="Q147" s="495">
        <f>IFERROR(CPQL!Q41/('3.Thanh pham'!L$97+'3.Thanh pham'!L$136+'3.Thanh pham'!L$155),0)</f>
        <v>1.5162283819000237</v>
      </c>
      <c r="R147" s="495">
        <f>IFERROR(CPQL!R41/('3.Thanh pham'!M$97+'3.Thanh pham'!M$136+'3.Thanh pham'!M$155),0)</f>
        <v>1.5162283819000237</v>
      </c>
      <c r="S147" s="495">
        <f>IFERROR(CPQL!S41/('3.Thanh pham'!N$97+'3.Thanh pham'!N$136+'3.Thanh pham'!N$155),0)</f>
        <v>1.5162283819000237</v>
      </c>
      <c r="T147" s="495">
        <f>IFERROR(CPQL!T41/('3.Thanh pham'!O$97+'3.Thanh pham'!O$136+'3.Thanh pham'!O$155),0)</f>
        <v>1.5134145280227618</v>
      </c>
      <c r="U147" s="495">
        <f>IFERROR(CPQL!U41/('3.Thanh pham'!P$97+'3.Thanh pham'!P$136+'3.Thanh pham'!P$155),0)</f>
        <v>1.5134145280227618</v>
      </c>
      <c r="V147" s="495">
        <f>IFERROR(CPQL!V41/('3.Thanh pham'!Q$97+'3.Thanh pham'!Q$136+'3.Thanh pham'!Q$155),0)</f>
        <v>1.5134145280227618</v>
      </c>
      <c r="W147" s="495">
        <f>IFERROR(CPQL!W41/('3.Thanh pham'!R$97+'3.Thanh pham'!R$136+'3.Thanh pham'!R$155),0)</f>
        <v>1.6204039626055891</v>
      </c>
      <c r="X147" s="302"/>
      <c r="Y147" s="494">
        <f>IFERROR(CPQL!AK41/CP_Kg!$Y$1,0)</f>
        <v>1.8183627169559009</v>
      </c>
      <c r="Z147" s="158">
        <f t="shared" si="8"/>
        <v>3.43876667956149</v>
      </c>
    </row>
    <row r="148" spans="2:26" s="6" customFormat="1" outlineLevel="1">
      <c r="B148" s="410">
        <v>38</v>
      </c>
      <c r="C148" s="410"/>
      <c r="D148" s="393">
        <v>6427005001</v>
      </c>
      <c r="E148" s="394" t="s">
        <v>735</v>
      </c>
      <c r="F148" s="394" t="s">
        <v>736</v>
      </c>
      <c r="G148" s="395" t="s">
        <v>735</v>
      </c>
      <c r="H148" s="395" t="s">
        <v>356</v>
      </c>
      <c r="I148" s="395" t="s">
        <v>729</v>
      </c>
      <c r="J148" s="495"/>
      <c r="K148" s="495">
        <f>IFERROR(CPQL!K42/('3.Thanh pham'!F$97+'3.Thanh pham'!F$136+'3.Thanh pham'!F$155),0)</f>
        <v>0</v>
      </c>
      <c r="L148" s="495">
        <f>IFERROR(CPQL!L42/('3.Thanh pham'!G$97+'3.Thanh pham'!G$136+'3.Thanh pham'!G$155),0)</f>
        <v>0</v>
      </c>
      <c r="M148" s="495">
        <f>IFERROR(CPQL!M42/('3.Thanh pham'!H$97+'3.Thanh pham'!H$136+'3.Thanh pham'!H$155),0)</f>
        <v>0</v>
      </c>
      <c r="N148" s="495">
        <f>IFERROR(CPQL!N42/('3.Thanh pham'!I$97+'3.Thanh pham'!I$136+'3.Thanh pham'!I$155),0)</f>
        <v>0</v>
      </c>
      <c r="O148" s="495">
        <f>IFERROR(CPQL!O42/('3.Thanh pham'!J$97+'3.Thanh pham'!J$136+'3.Thanh pham'!J$155),0)</f>
        <v>0</v>
      </c>
      <c r="P148" s="495">
        <f>IFERROR(CPQL!P42/('3.Thanh pham'!K$97+'3.Thanh pham'!K$136+'3.Thanh pham'!K$155),0)</f>
        <v>0</v>
      </c>
      <c r="Q148" s="495">
        <f>IFERROR(CPQL!Q42/('3.Thanh pham'!L$97+'3.Thanh pham'!L$136+'3.Thanh pham'!L$155),0)</f>
        <v>0</v>
      </c>
      <c r="R148" s="495">
        <f>IFERROR(CPQL!R42/('3.Thanh pham'!M$97+'3.Thanh pham'!M$136+'3.Thanh pham'!M$155),0)</f>
        <v>0</v>
      </c>
      <c r="S148" s="495">
        <f>IFERROR(CPQL!S42/('3.Thanh pham'!N$97+'3.Thanh pham'!N$136+'3.Thanh pham'!N$155),0)</f>
        <v>0</v>
      </c>
      <c r="T148" s="495">
        <f>IFERROR(CPQL!T42/('3.Thanh pham'!O$97+'3.Thanh pham'!O$136+'3.Thanh pham'!O$155),0)</f>
        <v>0</v>
      </c>
      <c r="U148" s="495">
        <f>IFERROR(CPQL!U42/('3.Thanh pham'!P$97+'3.Thanh pham'!P$136+'3.Thanh pham'!P$155),0)</f>
        <v>0</v>
      </c>
      <c r="V148" s="495">
        <f>IFERROR(CPQL!V42/('3.Thanh pham'!Q$97+'3.Thanh pham'!Q$136+'3.Thanh pham'!Q$155),0)</f>
        <v>0</v>
      </c>
      <c r="W148" s="495">
        <f>IFERROR(CPQL!W42/('3.Thanh pham'!R$97+'3.Thanh pham'!R$136+'3.Thanh pham'!R$155),0)</f>
        <v>0</v>
      </c>
      <c r="X148" s="302"/>
      <c r="Y148" s="494">
        <f>IFERROR(CPQL!AK42/CP_Kg!$Y$1,0)</f>
        <v>0</v>
      </c>
      <c r="Z148" s="158">
        <f t="shared" si="8"/>
        <v>0</v>
      </c>
    </row>
    <row r="149" spans="2:26" s="6" customFormat="1" outlineLevel="1">
      <c r="B149" s="410">
        <v>39</v>
      </c>
      <c r="C149" s="410"/>
      <c r="D149" s="393">
        <v>6427005102</v>
      </c>
      <c r="E149" s="394" t="s">
        <v>931</v>
      </c>
      <c r="F149" s="394" t="s">
        <v>714</v>
      </c>
      <c r="G149" s="395" t="s">
        <v>931</v>
      </c>
      <c r="H149" s="394" t="s">
        <v>359</v>
      </c>
      <c r="I149" s="395" t="s">
        <v>729</v>
      </c>
      <c r="J149" s="495"/>
      <c r="K149" s="495">
        <f>IFERROR(CPQL!K43/('3.Thanh pham'!F$97+'3.Thanh pham'!F$136+'3.Thanh pham'!F$155),0)</f>
        <v>0</v>
      </c>
      <c r="L149" s="495">
        <f>IFERROR(CPQL!L43/('3.Thanh pham'!G$97+'3.Thanh pham'!G$136+'3.Thanh pham'!G$155),0)</f>
        <v>0</v>
      </c>
      <c r="M149" s="495">
        <f>IFERROR(CPQL!M43/('3.Thanh pham'!H$97+'3.Thanh pham'!H$136+'3.Thanh pham'!H$155),0)</f>
        <v>0</v>
      </c>
      <c r="N149" s="495">
        <f>IFERROR(CPQL!N43/('3.Thanh pham'!I$97+'3.Thanh pham'!I$136+'3.Thanh pham'!I$155),0)</f>
        <v>0</v>
      </c>
      <c r="O149" s="495">
        <f>IFERROR(CPQL!O43/('3.Thanh pham'!J$97+'3.Thanh pham'!J$136+'3.Thanh pham'!J$155),0)</f>
        <v>0</v>
      </c>
      <c r="P149" s="495">
        <f>IFERROR(CPQL!P43/('3.Thanh pham'!K$97+'3.Thanh pham'!K$136+'3.Thanh pham'!K$155),0)</f>
        <v>0</v>
      </c>
      <c r="Q149" s="495">
        <f>IFERROR(CPQL!Q43/('3.Thanh pham'!L$97+'3.Thanh pham'!L$136+'3.Thanh pham'!L$155),0)</f>
        <v>0</v>
      </c>
      <c r="R149" s="495">
        <f>IFERROR(CPQL!R43/('3.Thanh pham'!M$97+'3.Thanh pham'!M$136+'3.Thanh pham'!M$155),0)</f>
        <v>0</v>
      </c>
      <c r="S149" s="495">
        <f>IFERROR(CPQL!S43/('3.Thanh pham'!N$97+'3.Thanh pham'!N$136+'3.Thanh pham'!N$155),0)</f>
        <v>0</v>
      </c>
      <c r="T149" s="495">
        <f>IFERROR(CPQL!T43/('3.Thanh pham'!O$97+'3.Thanh pham'!O$136+'3.Thanh pham'!O$155),0)</f>
        <v>0</v>
      </c>
      <c r="U149" s="495">
        <f>IFERROR(CPQL!U43/('3.Thanh pham'!P$97+'3.Thanh pham'!P$136+'3.Thanh pham'!P$155),0)</f>
        <v>0</v>
      </c>
      <c r="V149" s="495">
        <f>IFERROR(CPQL!V43/('3.Thanh pham'!Q$97+'3.Thanh pham'!Q$136+'3.Thanh pham'!Q$155),0)</f>
        <v>0</v>
      </c>
      <c r="W149" s="495">
        <f>IFERROR(CPQL!W43/('3.Thanh pham'!R$97+'3.Thanh pham'!R$136+'3.Thanh pham'!R$155),0)</f>
        <v>0</v>
      </c>
      <c r="X149" s="302"/>
      <c r="Y149" s="494">
        <f>IFERROR(CPQL!AK43/CP_Kg!$Y$1,0)</f>
        <v>0</v>
      </c>
      <c r="Z149" s="158">
        <f t="shared" si="8"/>
        <v>0</v>
      </c>
    </row>
    <row r="150" spans="2:26" s="6" customFormat="1" outlineLevel="1">
      <c r="B150" s="410">
        <v>40</v>
      </c>
      <c r="C150" s="410"/>
      <c r="D150" s="393">
        <v>6427005501</v>
      </c>
      <c r="E150" s="394" t="s">
        <v>964</v>
      </c>
      <c r="F150" s="394" t="s">
        <v>1009</v>
      </c>
      <c r="G150" s="395" t="s">
        <v>964</v>
      </c>
      <c r="H150" s="395" t="s">
        <v>359</v>
      </c>
      <c r="I150" s="395" t="s">
        <v>729</v>
      </c>
      <c r="J150" s="495"/>
      <c r="K150" s="495">
        <f>IFERROR(CPQL!K44/('3.Thanh pham'!F$97+'3.Thanh pham'!F$136+'3.Thanh pham'!F$155),0)</f>
        <v>0.92017483321831151</v>
      </c>
      <c r="L150" s="495">
        <f>IFERROR(CPQL!L44/('3.Thanh pham'!G$97+'3.Thanh pham'!G$136+'3.Thanh pham'!G$155),0)</f>
        <v>1.1830819284235434</v>
      </c>
      <c r="M150" s="495">
        <f>IFERROR(CPQL!M44/('3.Thanh pham'!H$97+'3.Thanh pham'!H$136+'3.Thanh pham'!H$155),0)</f>
        <v>0.82815734989648038</v>
      </c>
      <c r="N150" s="495">
        <f>IFERROR(CPQL!N44/('3.Thanh pham'!I$97+'3.Thanh pham'!I$136+'3.Thanh pham'!I$155),0)</f>
        <v>0.66334991708126034</v>
      </c>
      <c r="O150" s="495">
        <f>IFERROR(CPQL!O44/('3.Thanh pham'!J$97+'3.Thanh pham'!J$136+'3.Thanh pham'!J$155),0)</f>
        <v>0.66334991708126034</v>
      </c>
      <c r="P150" s="495">
        <f>IFERROR(CPQL!P44/('3.Thanh pham'!K$97+'3.Thanh pham'!K$136+'3.Thanh pham'!K$155),0)</f>
        <v>0.66334991708126034</v>
      </c>
      <c r="Q150" s="495">
        <f>IFERROR(CPQL!Q44/('3.Thanh pham'!L$97+'3.Thanh pham'!L$136+'3.Thanh pham'!L$155),0)</f>
        <v>0.66334991708126034</v>
      </c>
      <c r="R150" s="495">
        <f>IFERROR(CPQL!R44/('3.Thanh pham'!M$97+'3.Thanh pham'!M$136+'3.Thanh pham'!M$155),0)</f>
        <v>0.66334991708126034</v>
      </c>
      <c r="S150" s="495">
        <f>IFERROR(CPQL!S44/('3.Thanh pham'!N$97+'3.Thanh pham'!N$136+'3.Thanh pham'!N$155),0)</f>
        <v>0.66334991708126034</v>
      </c>
      <c r="T150" s="495">
        <f>IFERROR(CPQL!T44/('3.Thanh pham'!O$97+'3.Thanh pham'!O$136+'3.Thanh pham'!O$155),0)</f>
        <v>0.66211885600995823</v>
      </c>
      <c r="U150" s="495">
        <f>IFERROR(CPQL!U44/('3.Thanh pham'!P$97+'3.Thanh pham'!P$136+'3.Thanh pham'!P$155),0)</f>
        <v>0.66211885600995823</v>
      </c>
      <c r="V150" s="495">
        <f>IFERROR(CPQL!V44/('3.Thanh pham'!Q$97+'3.Thanh pham'!Q$136+'3.Thanh pham'!Q$155),0)</f>
        <v>0.66211885600995823</v>
      </c>
      <c r="W150" s="495">
        <f>IFERROR(CPQL!W44/('3.Thanh pham'!R$97+'3.Thanh pham'!R$136+'3.Thanh pham'!R$155),0)</f>
        <v>0.71790048976196985</v>
      </c>
      <c r="X150" s="302"/>
      <c r="Y150" s="494">
        <f>IFERROR(CPQL!AK44/CP_Kg!$Y$1,0)</f>
        <v>0.73003506398916262</v>
      </c>
      <c r="Z150" s="158">
        <f t="shared" si="8"/>
        <v>1.4479355537511325</v>
      </c>
    </row>
    <row r="151" spans="2:26" s="6" customFormat="1" outlineLevel="1">
      <c r="B151" s="410">
        <v>41</v>
      </c>
      <c r="C151" s="410"/>
      <c r="D151" s="393">
        <v>6427005601</v>
      </c>
      <c r="E151" s="394" t="s">
        <v>1010</v>
      </c>
      <c r="F151" s="394" t="s">
        <v>1011</v>
      </c>
      <c r="G151" s="395" t="s">
        <v>1010</v>
      </c>
      <c r="H151" s="395" t="s">
        <v>356</v>
      </c>
      <c r="I151" s="395" t="s">
        <v>729</v>
      </c>
      <c r="J151" s="495"/>
      <c r="K151" s="495">
        <f>IFERROR(CPQL!K45/('3.Thanh pham'!F$97+'3.Thanh pham'!F$136+'3.Thanh pham'!F$155),0)</f>
        <v>7.2299451181438759</v>
      </c>
      <c r="L151" s="495">
        <f>IFERROR(CPQL!L45/('3.Thanh pham'!G$97+'3.Thanh pham'!G$136+'3.Thanh pham'!G$155),0)</f>
        <v>2.535175560907593</v>
      </c>
      <c r="M151" s="495">
        <f>IFERROR(CPQL!M45/('3.Thanh pham'!H$97+'3.Thanh pham'!H$136+'3.Thanh pham'!H$155),0)</f>
        <v>37.267080745341616</v>
      </c>
      <c r="N151" s="495">
        <f>IFERROR(CPQL!N45/('3.Thanh pham'!I$97+'3.Thanh pham'!I$136+'3.Thanh pham'!I$155),0)</f>
        <v>24.164889836531628</v>
      </c>
      <c r="O151" s="495">
        <f>IFERROR(CPQL!O45/('3.Thanh pham'!J$97+'3.Thanh pham'!J$136+'3.Thanh pham'!J$155),0)</f>
        <v>20.374318881781569</v>
      </c>
      <c r="P151" s="495">
        <f>IFERROR(CPQL!P45/('3.Thanh pham'!K$97+'3.Thanh pham'!K$136+'3.Thanh pham'!K$155),0)</f>
        <v>1.4214641080312722</v>
      </c>
      <c r="Q151" s="495">
        <f>IFERROR(CPQL!Q45/('3.Thanh pham'!L$97+'3.Thanh pham'!L$136+'3.Thanh pham'!L$155),0)</f>
        <v>1.4214641080312722</v>
      </c>
      <c r="R151" s="495">
        <f>IFERROR(CPQL!R45/('3.Thanh pham'!M$97+'3.Thanh pham'!M$136+'3.Thanh pham'!M$155),0)</f>
        <v>29.850746268656717</v>
      </c>
      <c r="S151" s="495">
        <f>IFERROR(CPQL!S45/('3.Thanh pham'!N$97+'3.Thanh pham'!N$136+'3.Thanh pham'!N$155),0)</f>
        <v>5.2120350627813314</v>
      </c>
      <c r="T151" s="495">
        <f>IFERROR(CPQL!T45/('3.Thanh pham'!O$97+'3.Thanh pham'!O$136+'3.Thanh pham'!O$155),0)</f>
        <v>1.4188261200213392</v>
      </c>
      <c r="U151" s="495">
        <f>IFERROR(CPQL!U45/('3.Thanh pham'!P$97+'3.Thanh pham'!P$136+'3.Thanh pham'!P$155),0)</f>
        <v>1.4188261200213392</v>
      </c>
      <c r="V151" s="495">
        <f>IFERROR(CPQL!V45/('3.Thanh pham'!Q$97+'3.Thanh pham'!Q$136+'3.Thanh pham'!Q$155),0)</f>
        <v>1.4188261200213392</v>
      </c>
      <c r="W151" s="495">
        <f>IFERROR(CPQL!W45/('3.Thanh pham'!R$97+'3.Thanh pham'!R$136+'3.Thanh pham'!R$155),0)</f>
        <v>11.110364722506676</v>
      </c>
      <c r="X151" s="302"/>
      <c r="Y151" s="494">
        <f>IFERROR(CPQL!AK45/CP_Kg!$Y$1,0)</f>
        <v>2.2684131717859768</v>
      </c>
      <c r="Z151" s="158">
        <f t="shared" si="8"/>
        <v>13.378777894292652</v>
      </c>
    </row>
    <row r="152" spans="2:26" s="6" customFormat="1" outlineLevel="1">
      <c r="B152" s="410">
        <v>42</v>
      </c>
      <c r="C152" s="410"/>
      <c r="D152" s="393">
        <v>6427005602</v>
      </c>
      <c r="E152" s="394" t="s">
        <v>1012</v>
      </c>
      <c r="F152" s="394" t="s">
        <v>493</v>
      </c>
      <c r="G152" s="395" t="s">
        <v>1012</v>
      </c>
      <c r="H152" s="394" t="s">
        <v>359</v>
      </c>
      <c r="I152" s="395" t="s">
        <v>729</v>
      </c>
      <c r="J152" s="495"/>
      <c r="K152" s="495">
        <f>IFERROR(CPQL!K46/('3.Thanh pham'!F$97+'3.Thanh pham'!F$136+'3.Thanh pham'!F$155),0)</f>
        <v>72.430904729041373</v>
      </c>
      <c r="L152" s="495">
        <f>IFERROR(CPQL!L46/('3.Thanh pham'!G$97+'3.Thanh pham'!G$136+'3.Thanh pham'!G$155),0)</f>
        <v>0</v>
      </c>
      <c r="M152" s="495">
        <f>IFERROR(CPQL!M46/('3.Thanh pham'!H$97+'3.Thanh pham'!H$136+'3.Thanh pham'!H$155),0)</f>
        <v>0</v>
      </c>
      <c r="N152" s="495">
        <f>IFERROR(CPQL!N46/('3.Thanh pham'!I$97+'3.Thanh pham'!I$136+'3.Thanh pham'!I$155),0)</f>
        <v>0</v>
      </c>
      <c r="O152" s="495">
        <f>IFERROR(CPQL!O46/('3.Thanh pham'!J$97+'3.Thanh pham'!J$136+'3.Thanh pham'!J$155),0)</f>
        <v>0</v>
      </c>
      <c r="P152" s="495">
        <f>IFERROR(CPQL!P46/('3.Thanh pham'!K$97+'3.Thanh pham'!K$136+'3.Thanh pham'!K$155),0)</f>
        <v>0</v>
      </c>
      <c r="Q152" s="495">
        <f>IFERROR(CPQL!Q46/('3.Thanh pham'!L$97+'3.Thanh pham'!L$136+'3.Thanh pham'!L$155),0)</f>
        <v>0</v>
      </c>
      <c r="R152" s="495">
        <f>IFERROR(CPQL!R46/('3.Thanh pham'!M$97+'3.Thanh pham'!M$136+'3.Thanh pham'!M$155),0)</f>
        <v>0</v>
      </c>
      <c r="S152" s="495">
        <f>IFERROR(CPQL!S46/('3.Thanh pham'!N$97+'3.Thanh pham'!N$136+'3.Thanh pham'!N$155),0)</f>
        <v>0</v>
      </c>
      <c r="T152" s="495">
        <f>IFERROR(CPQL!T46/('3.Thanh pham'!O$97+'3.Thanh pham'!O$136+'3.Thanh pham'!O$155),0)</f>
        <v>0</v>
      </c>
      <c r="U152" s="495">
        <f>IFERROR(CPQL!U46/('3.Thanh pham'!P$97+'3.Thanh pham'!P$136+'3.Thanh pham'!P$155),0)</f>
        <v>0</v>
      </c>
      <c r="V152" s="495">
        <f>IFERROR(CPQL!V46/('3.Thanh pham'!Q$97+'3.Thanh pham'!Q$136+'3.Thanh pham'!Q$155),0)</f>
        <v>0</v>
      </c>
      <c r="W152" s="495">
        <f>IFERROR(CPQL!W46/('3.Thanh pham'!R$97+'3.Thanh pham'!R$136+'3.Thanh pham'!R$155),0)</f>
        <v>4.7090853554624452</v>
      </c>
      <c r="X152" s="302"/>
      <c r="Y152" s="494">
        <f>IFERROR(CPQL!AK46/CP_Kg!$Y$1,0)</f>
        <v>1.9907283495006789</v>
      </c>
      <c r="Z152" s="158">
        <f t="shared" si="8"/>
        <v>6.6998137049631241</v>
      </c>
    </row>
    <row r="153" spans="2:26" s="5" customFormat="1" outlineLevel="1">
      <c r="B153" s="410">
        <v>43</v>
      </c>
      <c r="C153" s="410"/>
      <c r="D153" s="393">
        <v>6427005701</v>
      </c>
      <c r="E153" s="394" t="s">
        <v>944</v>
      </c>
      <c r="F153" s="394" t="s">
        <v>1013</v>
      </c>
      <c r="G153" s="395" t="s">
        <v>944</v>
      </c>
      <c r="H153" s="394" t="s">
        <v>359</v>
      </c>
      <c r="I153" s="395" t="s">
        <v>729</v>
      </c>
      <c r="J153" s="495"/>
      <c r="K153" s="495">
        <f>IFERROR(CPQL!K47/('3.Thanh pham'!F$97+'3.Thanh pham'!F$136+'3.Thanh pham'!F$155),0)</f>
        <v>1.971803214039239</v>
      </c>
      <c r="L153" s="495">
        <f>IFERROR(CPQL!L47/('3.Thanh pham'!G$97+'3.Thanh pham'!G$136+'3.Thanh pham'!G$155),0)</f>
        <v>2.535175560907593</v>
      </c>
      <c r="M153" s="495">
        <f>IFERROR(CPQL!M47/('3.Thanh pham'!H$97+'3.Thanh pham'!H$136+'3.Thanh pham'!H$155),0)</f>
        <v>1.7746228926353149</v>
      </c>
      <c r="N153" s="495">
        <f>IFERROR(CPQL!N47/('3.Thanh pham'!I$97+'3.Thanh pham'!I$136+'3.Thanh pham'!I$155),0)</f>
        <v>1.4214641080312722</v>
      </c>
      <c r="O153" s="495">
        <f>IFERROR(CPQL!O47/('3.Thanh pham'!J$97+'3.Thanh pham'!J$136+'3.Thanh pham'!J$155),0)</f>
        <v>1.4214641080312722</v>
      </c>
      <c r="P153" s="495">
        <f>IFERROR(CPQL!P47/('3.Thanh pham'!K$97+'3.Thanh pham'!K$136+'3.Thanh pham'!K$155),0)</f>
        <v>1.4214641080312722</v>
      </c>
      <c r="Q153" s="495">
        <f>IFERROR(CPQL!Q47/('3.Thanh pham'!L$97+'3.Thanh pham'!L$136+'3.Thanh pham'!L$155),0)</f>
        <v>1.4214641080312722</v>
      </c>
      <c r="R153" s="495">
        <f>IFERROR(CPQL!R47/('3.Thanh pham'!M$97+'3.Thanh pham'!M$136+'3.Thanh pham'!M$155),0)</f>
        <v>1.4214641080312722</v>
      </c>
      <c r="S153" s="495">
        <f>IFERROR(CPQL!S47/('3.Thanh pham'!N$97+'3.Thanh pham'!N$136+'3.Thanh pham'!N$155),0)</f>
        <v>1.4214641080312722</v>
      </c>
      <c r="T153" s="495">
        <f>IFERROR(CPQL!T47/('3.Thanh pham'!O$97+'3.Thanh pham'!O$136+'3.Thanh pham'!O$155),0)</f>
        <v>1.4188261200213392</v>
      </c>
      <c r="U153" s="495">
        <f>IFERROR(CPQL!U47/('3.Thanh pham'!P$97+'3.Thanh pham'!P$136+'3.Thanh pham'!P$155),0)</f>
        <v>1.4188261200213392</v>
      </c>
      <c r="V153" s="495">
        <f>IFERROR(CPQL!V47/('3.Thanh pham'!Q$97+'3.Thanh pham'!Q$136+'3.Thanh pham'!Q$155),0)</f>
        <v>1.4188261200213392</v>
      </c>
      <c r="W153" s="495">
        <f>IFERROR(CPQL!W47/('3.Thanh pham'!R$97+'3.Thanh pham'!R$136+'3.Thanh pham'!R$155),0)</f>
        <v>1.5383581923470782</v>
      </c>
      <c r="X153" s="302"/>
      <c r="Y153" s="494">
        <f>IFERROR(CPQL!AK47/CP_Kg!$Y$1,0)</f>
        <v>1.6041415946841091</v>
      </c>
      <c r="Z153" s="158">
        <f t="shared" si="8"/>
        <v>3.1424997870311873</v>
      </c>
    </row>
    <row r="154" spans="2:26" s="6" customFormat="1" outlineLevel="1">
      <c r="B154" s="410">
        <v>44</v>
      </c>
      <c r="C154" s="410"/>
      <c r="D154" s="393">
        <v>6427005702</v>
      </c>
      <c r="E154" s="394" t="s">
        <v>948</v>
      </c>
      <c r="F154" s="394" t="s">
        <v>1014</v>
      </c>
      <c r="G154" s="395" t="s">
        <v>1015</v>
      </c>
      <c r="H154" s="394" t="s">
        <v>359</v>
      </c>
      <c r="I154" s="395" t="s">
        <v>729</v>
      </c>
      <c r="J154" s="495"/>
      <c r="K154" s="495">
        <f>IFERROR(CPQL!K48/('3.Thanh pham'!F$97+'3.Thanh pham'!F$136+'3.Thanh pham'!F$155),0)</f>
        <v>0</v>
      </c>
      <c r="L154" s="495">
        <f>IFERROR(CPQL!L48/('3.Thanh pham'!G$97+'3.Thanh pham'!G$136+'3.Thanh pham'!G$155),0)</f>
        <v>0</v>
      </c>
      <c r="M154" s="495">
        <f>IFERROR(CPQL!M48/('3.Thanh pham'!H$97+'3.Thanh pham'!H$136+'3.Thanh pham'!H$155),0)</f>
        <v>0</v>
      </c>
      <c r="N154" s="495">
        <f>IFERROR(CPQL!N48/('3.Thanh pham'!I$97+'3.Thanh pham'!I$136+'3.Thanh pham'!I$155),0)</f>
        <v>0</v>
      </c>
      <c r="O154" s="495">
        <f>IFERROR(CPQL!O48/('3.Thanh pham'!J$97+'3.Thanh pham'!J$136+'3.Thanh pham'!J$155),0)</f>
        <v>0</v>
      </c>
      <c r="P154" s="495">
        <f>IFERROR(CPQL!P48/('3.Thanh pham'!K$97+'3.Thanh pham'!K$136+'3.Thanh pham'!K$155),0)</f>
        <v>0</v>
      </c>
      <c r="Q154" s="495">
        <f>IFERROR(CPQL!Q48/('3.Thanh pham'!L$97+'3.Thanh pham'!L$136+'3.Thanh pham'!L$155),0)</f>
        <v>0</v>
      </c>
      <c r="R154" s="495">
        <f>IFERROR(CPQL!R48/('3.Thanh pham'!M$97+'3.Thanh pham'!M$136+'3.Thanh pham'!M$155),0)</f>
        <v>0</v>
      </c>
      <c r="S154" s="495">
        <f>IFERROR(CPQL!S48/('3.Thanh pham'!N$97+'3.Thanh pham'!N$136+'3.Thanh pham'!N$155),0)</f>
        <v>0</v>
      </c>
      <c r="T154" s="495">
        <f>IFERROR(CPQL!T48/('3.Thanh pham'!O$97+'3.Thanh pham'!O$136+'3.Thanh pham'!O$155),0)</f>
        <v>0</v>
      </c>
      <c r="U154" s="495">
        <f>IFERROR(CPQL!U48/('3.Thanh pham'!P$97+'3.Thanh pham'!P$136+'3.Thanh pham'!P$155),0)</f>
        <v>0</v>
      </c>
      <c r="V154" s="495">
        <f>IFERROR(CPQL!V48/('3.Thanh pham'!Q$97+'3.Thanh pham'!Q$136+'3.Thanh pham'!Q$155),0)</f>
        <v>0</v>
      </c>
      <c r="W154" s="495">
        <f>IFERROR(CPQL!W48/('3.Thanh pham'!R$97+'3.Thanh pham'!R$136+'3.Thanh pham'!R$155),0)</f>
        <v>0</v>
      </c>
      <c r="X154" s="302"/>
      <c r="Y154" s="494">
        <f>IFERROR(CPQL!AK48/CP_Kg!$Y$1,0)</f>
        <v>0.25999440495684834</v>
      </c>
      <c r="Z154" s="158">
        <f t="shared" si="8"/>
        <v>0.25999440495684834</v>
      </c>
    </row>
    <row r="155" spans="2:26" s="6" customFormat="1" outlineLevel="1">
      <c r="B155" s="410">
        <v>45</v>
      </c>
      <c r="C155" s="410"/>
      <c r="D155" s="393" t="s">
        <v>843</v>
      </c>
      <c r="E155" s="394" t="s">
        <v>1016</v>
      </c>
      <c r="F155" s="394" t="s">
        <v>1017</v>
      </c>
      <c r="G155" s="395" t="s">
        <v>1018</v>
      </c>
      <c r="H155" s="395" t="s">
        <v>356</v>
      </c>
      <c r="I155" s="395" t="s">
        <v>706</v>
      </c>
      <c r="J155" s="495"/>
      <c r="K155" s="495">
        <f>IFERROR(CPQL!K49/('3.Thanh pham'!F$97+'3.Thanh pham'!F$136+'3.Thanh pham'!F$155),0)</f>
        <v>47.323277136941734</v>
      </c>
      <c r="L155" s="495">
        <f>IFERROR(CPQL!L49/('3.Thanh pham'!G$97+'3.Thanh pham'!G$136+'3.Thanh pham'!G$155),0)</f>
        <v>60.844213461782232</v>
      </c>
      <c r="M155" s="495">
        <f>IFERROR(CPQL!M49/('3.Thanh pham'!H$97+'3.Thanh pham'!H$136+'3.Thanh pham'!H$155),0)</f>
        <v>42.590949423247558</v>
      </c>
      <c r="N155" s="495">
        <f>IFERROR(CPQL!N49/('3.Thanh pham'!I$97+'3.Thanh pham'!I$136+'3.Thanh pham'!I$155),0)</f>
        <v>34.115138592750533</v>
      </c>
      <c r="O155" s="495">
        <f>IFERROR(CPQL!O49/('3.Thanh pham'!J$97+'3.Thanh pham'!J$136+'3.Thanh pham'!J$155),0)</f>
        <v>34.115138592750533</v>
      </c>
      <c r="P155" s="495">
        <f>IFERROR(CPQL!P49/('3.Thanh pham'!K$97+'3.Thanh pham'!K$136+'3.Thanh pham'!K$155),0)</f>
        <v>34.115138592750533</v>
      </c>
      <c r="Q155" s="495">
        <f>IFERROR(CPQL!Q49/('3.Thanh pham'!L$97+'3.Thanh pham'!L$136+'3.Thanh pham'!L$155),0)</f>
        <v>34.115138592750533</v>
      </c>
      <c r="R155" s="495">
        <f>IFERROR(CPQL!R49/('3.Thanh pham'!M$97+'3.Thanh pham'!M$136+'3.Thanh pham'!M$155),0)</f>
        <v>34.115138592750533</v>
      </c>
      <c r="S155" s="495">
        <f>IFERROR(CPQL!S49/('3.Thanh pham'!N$97+'3.Thanh pham'!N$136+'3.Thanh pham'!N$155),0)</f>
        <v>34.115138592750533</v>
      </c>
      <c r="T155" s="495">
        <f>IFERROR(CPQL!T49/('3.Thanh pham'!O$97+'3.Thanh pham'!O$136+'3.Thanh pham'!O$155),0)</f>
        <v>34.051826880512138</v>
      </c>
      <c r="U155" s="495">
        <f>IFERROR(CPQL!U49/('3.Thanh pham'!P$97+'3.Thanh pham'!P$136+'3.Thanh pham'!P$155),0)</f>
        <v>34.051826880512138</v>
      </c>
      <c r="V155" s="495">
        <f>IFERROR(CPQL!V49/('3.Thanh pham'!Q$97+'3.Thanh pham'!Q$136+'3.Thanh pham'!Q$155),0)</f>
        <v>34.051826880512138</v>
      </c>
      <c r="W155" s="495">
        <f>IFERROR(CPQL!W49/('3.Thanh pham'!R$97+'3.Thanh pham'!R$136+'3.Thanh pham'!R$155),0)</f>
        <v>36.920596616329874</v>
      </c>
      <c r="X155" s="302"/>
      <c r="Y155" s="494">
        <f>IFERROR(CPQL!AK49/CP_Kg!$Y$1,0)</f>
        <v>37.116249306999137</v>
      </c>
      <c r="Z155" s="158">
        <f t="shared" si="8"/>
        <v>74.036845923329011</v>
      </c>
    </row>
    <row r="156" spans="2:26" s="6" customFormat="1" outlineLevel="1">
      <c r="B156" s="410">
        <v>46</v>
      </c>
      <c r="C156" s="410"/>
      <c r="D156" s="393">
        <v>6427005802</v>
      </c>
      <c r="E156" s="394" t="s">
        <v>1019</v>
      </c>
      <c r="F156" s="394" t="s">
        <v>1020</v>
      </c>
      <c r="G156" s="395" t="s">
        <v>1019</v>
      </c>
      <c r="H156" s="395" t="s">
        <v>369</v>
      </c>
      <c r="I156" s="395" t="s">
        <v>729</v>
      </c>
      <c r="J156" s="495"/>
      <c r="K156" s="495">
        <f>IFERROR(CPQL!K50/('3.Thanh pham'!F$97+'3.Thanh pham'!F$136+'3.Thanh pham'!F$155),0)</f>
        <v>0</v>
      </c>
      <c r="L156" s="495">
        <f>IFERROR(CPQL!L50/('3.Thanh pham'!G$97+'3.Thanh pham'!G$136+'3.Thanh pham'!G$155),0)</f>
        <v>0</v>
      </c>
      <c r="M156" s="495">
        <f>IFERROR(CPQL!M50/('3.Thanh pham'!H$97+'3.Thanh pham'!H$136+'3.Thanh pham'!H$155),0)</f>
        <v>0</v>
      </c>
      <c r="N156" s="495">
        <f>IFERROR(CPQL!N50/('3.Thanh pham'!I$97+'3.Thanh pham'!I$136+'3.Thanh pham'!I$155),0)</f>
        <v>0</v>
      </c>
      <c r="O156" s="495">
        <f>IFERROR(CPQL!O50/('3.Thanh pham'!J$97+'3.Thanh pham'!J$136+'3.Thanh pham'!J$155),0)</f>
        <v>0</v>
      </c>
      <c r="P156" s="495">
        <f>IFERROR(CPQL!P50/('3.Thanh pham'!K$97+'3.Thanh pham'!K$136+'3.Thanh pham'!K$155),0)</f>
        <v>0</v>
      </c>
      <c r="Q156" s="495">
        <f>IFERROR(CPQL!Q50/('3.Thanh pham'!L$97+'3.Thanh pham'!L$136+'3.Thanh pham'!L$155),0)</f>
        <v>0</v>
      </c>
      <c r="R156" s="495">
        <f>IFERROR(CPQL!R50/('3.Thanh pham'!M$97+'3.Thanh pham'!M$136+'3.Thanh pham'!M$155),0)</f>
        <v>0</v>
      </c>
      <c r="S156" s="495">
        <f>IFERROR(CPQL!S50/('3.Thanh pham'!N$97+'3.Thanh pham'!N$136+'3.Thanh pham'!N$155),0)</f>
        <v>0</v>
      </c>
      <c r="T156" s="495">
        <f>IFERROR(CPQL!T50/('3.Thanh pham'!O$97+'3.Thanh pham'!O$136+'3.Thanh pham'!O$155),0)</f>
        <v>0</v>
      </c>
      <c r="U156" s="495">
        <f>IFERROR(CPQL!U50/('3.Thanh pham'!P$97+'3.Thanh pham'!P$136+'3.Thanh pham'!P$155),0)</f>
        <v>0</v>
      </c>
      <c r="V156" s="495">
        <f>IFERROR(CPQL!V50/('3.Thanh pham'!Q$97+'3.Thanh pham'!Q$136+'3.Thanh pham'!Q$155),0)</f>
        <v>0</v>
      </c>
      <c r="W156" s="495">
        <f>IFERROR(CPQL!W50/('3.Thanh pham'!R$97+'3.Thanh pham'!R$136+'3.Thanh pham'!R$155),0)</f>
        <v>0</v>
      </c>
      <c r="X156" s="302"/>
      <c r="Y156" s="494">
        <f>IFERROR(CPQL!AK50/CP_Kg!$Y$1,0)</f>
        <v>0</v>
      </c>
      <c r="Z156" s="158">
        <f t="shared" si="8"/>
        <v>0</v>
      </c>
    </row>
    <row r="157" spans="2:26" s="6" customFormat="1" outlineLevel="1">
      <c r="B157" s="410">
        <v>47</v>
      </c>
      <c r="C157" s="410"/>
      <c r="D157" s="393">
        <v>6427005803</v>
      </c>
      <c r="E157" s="394" t="s">
        <v>1021</v>
      </c>
      <c r="F157" s="394" t="s">
        <v>732</v>
      </c>
      <c r="G157" s="395" t="s">
        <v>1021</v>
      </c>
      <c r="H157" s="394" t="s">
        <v>359</v>
      </c>
      <c r="I157" s="395" t="s">
        <v>729</v>
      </c>
      <c r="J157" s="495"/>
      <c r="K157" s="495">
        <f>IFERROR(CPQL!K51/('3.Thanh pham'!F$97+'3.Thanh pham'!F$136+'3.Thanh pham'!F$155),0)</f>
        <v>0</v>
      </c>
      <c r="L157" s="495">
        <f>IFERROR(CPQL!L51/('3.Thanh pham'!G$97+'3.Thanh pham'!G$136+'3.Thanh pham'!G$155),0)</f>
        <v>0</v>
      </c>
      <c r="M157" s="495">
        <f>IFERROR(CPQL!M51/('3.Thanh pham'!H$97+'3.Thanh pham'!H$136+'3.Thanh pham'!H$155),0)</f>
        <v>0</v>
      </c>
      <c r="N157" s="495">
        <f>IFERROR(CPQL!N51/('3.Thanh pham'!I$97+'3.Thanh pham'!I$136+'3.Thanh pham'!I$155),0)</f>
        <v>0</v>
      </c>
      <c r="O157" s="495">
        <f>IFERROR(CPQL!O51/('3.Thanh pham'!J$97+'3.Thanh pham'!J$136+'3.Thanh pham'!J$155),0)</f>
        <v>0</v>
      </c>
      <c r="P157" s="495">
        <f>IFERROR(CPQL!P51/('3.Thanh pham'!K$97+'3.Thanh pham'!K$136+'3.Thanh pham'!K$155),0)</f>
        <v>0</v>
      </c>
      <c r="Q157" s="495">
        <f>IFERROR(CPQL!Q51/('3.Thanh pham'!L$97+'3.Thanh pham'!L$136+'3.Thanh pham'!L$155),0)</f>
        <v>0</v>
      </c>
      <c r="R157" s="495">
        <f>IFERROR(CPQL!R51/('3.Thanh pham'!M$97+'3.Thanh pham'!M$136+'3.Thanh pham'!M$155),0)</f>
        <v>0</v>
      </c>
      <c r="S157" s="495">
        <f>IFERROR(CPQL!S51/('3.Thanh pham'!N$97+'3.Thanh pham'!N$136+'3.Thanh pham'!N$155),0)</f>
        <v>0</v>
      </c>
      <c r="T157" s="495">
        <f>IFERROR(CPQL!T51/('3.Thanh pham'!O$97+'3.Thanh pham'!O$136+'3.Thanh pham'!O$155),0)</f>
        <v>0</v>
      </c>
      <c r="U157" s="495">
        <f>IFERROR(CPQL!U51/('3.Thanh pham'!P$97+'3.Thanh pham'!P$136+'3.Thanh pham'!P$155),0)</f>
        <v>0</v>
      </c>
      <c r="V157" s="495">
        <f>IFERROR(CPQL!V51/('3.Thanh pham'!Q$97+'3.Thanh pham'!Q$136+'3.Thanh pham'!Q$155),0)</f>
        <v>0</v>
      </c>
      <c r="W157" s="495">
        <f>IFERROR(CPQL!W51/('3.Thanh pham'!R$97+'3.Thanh pham'!R$136+'3.Thanh pham'!R$155),0)</f>
        <v>0</v>
      </c>
      <c r="X157" s="302"/>
      <c r="Y157" s="494">
        <f>IFERROR(CPQL!AK51/CP_Kg!$Y$1,0)</f>
        <v>0</v>
      </c>
      <c r="Z157" s="158">
        <f t="shared" si="8"/>
        <v>0</v>
      </c>
    </row>
    <row r="158" spans="2:26" s="6" customFormat="1" outlineLevel="1">
      <c r="B158" s="410">
        <v>48</v>
      </c>
      <c r="C158" s="410"/>
      <c r="D158" s="393">
        <v>6428002803</v>
      </c>
      <c r="E158" s="394" t="s">
        <v>1022</v>
      </c>
      <c r="F158" s="394" t="s">
        <v>732</v>
      </c>
      <c r="G158" s="395" t="s">
        <v>1022</v>
      </c>
      <c r="H158" s="394" t="s">
        <v>359</v>
      </c>
      <c r="I158" s="395" t="s">
        <v>729</v>
      </c>
      <c r="J158" s="495"/>
      <c r="K158" s="495">
        <f>IFERROR(CPQL!K52/('3.Thanh pham'!F$97+'3.Thanh pham'!F$136+'3.Thanh pham'!F$155),0)</f>
        <v>0</v>
      </c>
      <c r="L158" s="495">
        <f>IFERROR(CPQL!L52/('3.Thanh pham'!G$97+'3.Thanh pham'!G$136+'3.Thanh pham'!G$155),0)</f>
        <v>0</v>
      </c>
      <c r="M158" s="495">
        <f>IFERROR(CPQL!M52/('3.Thanh pham'!H$97+'3.Thanh pham'!H$136+'3.Thanh pham'!H$155),0)</f>
        <v>0</v>
      </c>
      <c r="N158" s="495">
        <f>IFERROR(CPQL!N52/('3.Thanh pham'!I$97+'3.Thanh pham'!I$136+'3.Thanh pham'!I$155),0)</f>
        <v>0</v>
      </c>
      <c r="O158" s="495">
        <f>IFERROR(CPQL!O52/('3.Thanh pham'!J$97+'3.Thanh pham'!J$136+'3.Thanh pham'!J$155),0)</f>
        <v>0</v>
      </c>
      <c r="P158" s="495">
        <f>IFERROR(CPQL!P52/('3.Thanh pham'!K$97+'3.Thanh pham'!K$136+'3.Thanh pham'!K$155),0)</f>
        <v>0</v>
      </c>
      <c r="Q158" s="495">
        <f>IFERROR(CPQL!Q52/('3.Thanh pham'!L$97+'3.Thanh pham'!L$136+'3.Thanh pham'!L$155),0)</f>
        <v>0</v>
      </c>
      <c r="R158" s="495">
        <f>IFERROR(CPQL!R52/('3.Thanh pham'!M$97+'3.Thanh pham'!M$136+'3.Thanh pham'!M$155),0)</f>
        <v>0</v>
      </c>
      <c r="S158" s="495">
        <f>IFERROR(CPQL!S52/('3.Thanh pham'!N$97+'3.Thanh pham'!N$136+'3.Thanh pham'!N$155),0)</f>
        <v>0</v>
      </c>
      <c r="T158" s="495">
        <f>IFERROR(CPQL!T52/('3.Thanh pham'!O$97+'3.Thanh pham'!O$136+'3.Thanh pham'!O$155),0)</f>
        <v>0</v>
      </c>
      <c r="U158" s="495">
        <f>IFERROR(CPQL!U52/('3.Thanh pham'!P$97+'3.Thanh pham'!P$136+'3.Thanh pham'!P$155),0)</f>
        <v>0</v>
      </c>
      <c r="V158" s="495">
        <f>IFERROR(CPQL!V52/('3.Thanh pham'!Q$97+'3.Thanh pham'!Q$136+'3.Thanh pham'!Q$155),0)</f>
        <v>0</v>
      </c>
      <c r="W158" s="495">
        <f>IFERROR(CPQL!W52/('3.Thanh pham'!R$97+'3.Thanh pham'!R$136+'3.Thanh pham'!R$155),0)</f>
        <v>0</v>
      </c>
      <c r="X158" s="302"/>
      <c r="Y158" s="494">
        <f>IFERROR(CPQL!AK52/CP_Kg!$Y$1,0)</f>
        <v>0</v>
      </c>
      <c r="Z158" s="158">
        <f t="shared" si="8"/>
        <v>0</v>
      </c>
    </row>
    <row r="159" spans="2:26" s="6" customFormat="1" outlineLevel="1">
      <c r="B159" s="410">
        <v>49</v>
      </c>
      <c r="C159" s="410"/>
      <c r="D159" s="393">
        <v>6428004108</v>
      </c>
      <c r="E159" s="394" t="s">
        <v>1023</v>
      </c>
      <c r="F159" s="394" t="s">
        <v>1024</v>
      </c>
      <c r="G159" s="395" t="s">
        <v>1023</v>
      </c>
      <c r="H159" s="395" t="s">
        <v>392</v>
      </c>
      <c r="I159" s="395" t="s">
        <v>729</v>
      </c>
      <c r="J159" s="495"/>
      <c r="K159" s="495">
        <f>IFERROR(CPQL!K53/('3.Thanh pham'!F$97+'3.Thanh pham'!F$136+'3.Thanh pham'!F$155),0)</f>
        <v>0</v>
      </c>
      <c r="L159" s="495">
        <f>IFERROR(CPQL!L53/('3.Thanh pham'!G$97+'3.Thanh pham'!G$136+'3.Thanh pham'!G$155),0)</f>
        <v>0</v>
      </c>
      <c r="M159" s="495">
        <f>IFERROR(CPQL!M53/('3.Thanh pham'!H$97+'3.Thanh pham'!H$136+'3.Thanh pham'!H$155),0)</f>
        <v>0</v>
      </c>
      <c r="N159" s="495">
        <f>IFERROR(CPQL!N53/('3.Thanh pham'!I$97+'3.Thanh pham'!I$136+'3.Thanh pham'!I$155),0)</f>
        <v>0</v>
      </c>
      <c r="O159" s="495">
        <f>IFERROR(CPQL!O53/('3.Thanh pham'!J$97+'3.Thanh pham'!J$136+'3.Thanh pham'!J$155),0)</f>
        <v>0</v>
      </c>
      <c r="P159" s="495">
        <f>IFERROR(CPQL!P53/('3.Thanh pham'!K$97+'3.Thanh pham'!K$136+'3.Thanh pham'!K$155),0)</f>
        <v>0</v>
      </c>
      <c r="Q159" s="495">
        <f>IFERROR(CPQL!Q53/('3.Thanh pham'!L$97+'3.Thanh pham'!L$136+'3.Thanh pham'!L$155),0)</f>
        <v>0</v>
      </c>
      <c r="R159" s="495">
        <f>IFERROR(CPQL!R53/('3.Thanh pham'!M$97+'3.Thanh pham'!M$136+'3.Thanh pham'!M$155),0)</f>
        <v>0</v>
      </c>
      <c r="S159" s="495">
        <f>IFERROR(CPQL!S53/('3.Thanh pham'!N$97+'3.Thanh pham'!N$136+'3.Thanh pham'!N$155),0)</f>
        <v>0</v>
      </c>
      <c r="T159" s="495">
        <f>IFERROR(CPQL!T53/('3.Thanh pham'!O$97+'3.Thanh pham'!O$136+'3.Thanh pham'!O$155),0)</f>
        <v>0</v>
      </c>
      <c r="U159" s="495">
        <f>IFERROR(CPQL!U53/('3.Thanh pham'!P$97+'3.Thanh pham'!P$136+'3.Thanh pham'!P$155),0)</f>
        <v>0</v>
      </c>
      <c r="V159" s="495">
        <f>IFERROR(CPQL!V53/('3.Thanh pham'!Q$97+'3.Thanh pham'!Q$136+'3.Thanh pham'!Q$155),0)</f>
        <v>0</v>
      </c>
      <c r="W159" s="495">
        <f>IFERROR(CPQL!W53/('3.Thanh pham'!R$97+'3.Thanh pham'!R$136+'3.Thanh pham'!R$155),0)</f>
        <v>0</v>
      </c>
      <c r="X159" s="302"/>
      <c r="Y159" s="494">
        <f>IFERROR(CPQL!AK53/CP_Kg!$Y$1,0)</f>
        <v>0</v>
      </c>
      <c r="Z159" s="158">
        <f t="shared" si="8"/>
        <v>0</v>
      </c>
    </row>
    <row r="160" spans="2:26" s="6" customFormat="1" outlineLevel="1">
      <c r="B160" s="410">
        <v>50</v>
      </c>
      <c r="C160" s="410"/>
      <c r="D160" s="393">
        <v>6428004202</v>
      </c>
      <c r="E160" s="394" t="s">
        <v>1025</v>
      </c>
      <c r="F160" s="394" t="s">
        <v>732</v>
      </c>
      <c r="G160" s="395" t="s">
        <v>1025</v>
      </c>
      <c r="H160" s="395" t="s">
        <v>369</v>
      </c>
      <c r="I160" s="395" t="s">
        <v>729</v>
      </c>
      <c r="J160" s="495"/>
      <c r="K160" s="495">
        <f>IFERROR(CPQL!K54/('3.Thanh pham'!F$97+'3.Thanh pham'!F$136+'3.Thanh pham'!F$155),0)</f>
        <v>0</v>
      </c>
      <c r="L160" s="495">
        <f>IFERROR(CPQL!L54/('3.Thanh pham'!G$97+'3.Thanh pham'!G$136+'3.Thanh pham'!G$155),0)</f>
        <v>0</v>
      </c>
      <c r="M160" s="495">
        <f>IFERROR(CPQL!M54/('3.Thanh pham'!H$97+'3.Thanh pham'!H$136+'3.Thanh pham'!H$155),0)</f>
        <v>0</v>
      </c>
      <c r="N160" s="495">
        <f>IFERROR(CPQL!N54/('3.Thanh pham'!I$97+'3.Thanh pham'!I$136+'3.Thanh pham'!I$155),0)</f>
        <v>0</v>
      </c>
      <c r="O160" s="495">
        <f>IFERROR(CPQL!O54/('3.Thanh pham'!J$97+'3.Thanh pham'!J$136+'3.Thanh pham'!J$155),0)</f>
        <v>0</v>
      </c>
      <c r="P160" s="495">
        <f>IFERROR(CPQL!P54/('3.Thanh pham'!K$97+'3.Thanh pham'!K$136+'3.Thanh pham'!K$155),0)</f>
        <v>0</v>
      </c>
      <c r="Q160" s="495">
        <f>IFERROR(CPQL!Q54/('3.Thanh pham'!L$97+'3.Thanh pham'!L$136+'3.Thanh pham'!L$155),0)</f>
        <v>0</v>
      </c>
      <c r="R160" s="495">
        <f>IFERROR(CPQL!R54/('3.Thanh pham'!M$97+'3.Thanh pham'!M$136+'3.Thanh pham'!M$155),0)</f>
        <v>0</v>
      </c>
      <c r="S160" s="495">
        <f>IFERROR(CPQL!S54/('3.Thanh pham'!N$97+'3.Thanh pham'!N$136+'3.Thanh pham'!N$155),0)</f>
        <v>0</v>
      </c>
      <c r="T160" s="495">
        <f>IFERROR(CPQL!T54/('3.Thanh pham'!O$97+'3.Thanh pham'!O$136+'3.Thanh pham'!O$155),0)</f>
        <v>0</v>
      </c>
      <c r="U160" s="495">
        <f>IFERROR(CPQL!U54/('3.Thanh pham'!P$97+'3.Thanh pham'!P$136+'3.Thanh pham'!P$155),0)</f>
        <v>0</v>
      </c>
      <c r="V160" s="495">
        <f>IFERROR(CPQL!V54/('3.Thanh pham'!Q$97+'3.Thanh pham'!Q$136+'3.Thanh pham'!Q$155),0)</f>
        <v>0</v>
      </c>
      <c r="W160" s="495">
        <f>IFERROR(CPQL!W54/('3.Thanh pham'!R$97+'3.Thanh pham'!R$136+'3.Thanh pham'!R$155),0)</f>
        <v>0</v>
      </c>
      <c r="X160" s="302"/>
      <c r="Y160" s="494">
        <f>IFERROR(CPQL!AK54/CP_Kg!$Y$1,0)</f>
        <v>0</v>
      </c>
      <c r="Z160" s="158">
        <f t="shared" si="8"/>
        <v>0</v>
      </c>
    </row>
    <row r="161" spans="2:26" s="6" customFormat="1" outlineLevel="1">
      <c r="B161" s="410">
        <v>51</v>
      </c>
      <c r="C161" s="410"/>
      <c r="D161" s="393">
        <v>6428004302</v>
      </c>
      <c r="E161" s="394" t="s">
        <v>947</v>
      </c>
      <c r="F161" s="394" t="s">
        <v>493</v>
      </c>
      <c r="G161" s="395" t="s">
        <v>947</v>
      </c>
      <c r="H161" s="394" t="s">
        <v>359</v>
      </c>
      <c r="I161" s="395" t="s">
        <v>729</v>
      </c>
      <c r="J161" s="495"/>
      <c r="K161" s="495">
        <f>IFERROR(CPQL!K55/('3.Thanh pham'!F$97+'3.Thanh pham'!F$136+'3.Thanh pham'!F$155),0)</f>
        <v>0</v>
      </c>
      <c r="L161" s="495">
        <f>IFERROR(CPQL!L55/('3.Thanh pham'!G$97+'3.Thanh pham'!G$136+'3.Thanh pham'!G$155),0)</f>
        <v>0</v>
      </c>
      <c r="M161" s="495">
        <f>IFERROR(CPQL!M55/('3.Thanh pham'!H$97+'3.Thanh pham'!H$136+'3.Thanh pham'!H$155),0)</f>
        <v>0</v>
      </c>
      <c r="N161" s="495">
        <f>IFERROR(CPQL!N55/('3.Thanh pham'!I$97+'3.Thanh pham'!I$136+'3.Thanh pham'!I$155),0)</f>
        <v>0</v>
      </c>
      <c r="O161" s="495">
        <f>IFERROR(CPQL!O55/('3.Thanh pham'!J$97+'3.Thanh pham'!J$136+'3.Thanh pham'!J$155),0)</f>
        <v>0</v>
      </c>
      <c r="P161" s="495">
        <f>IFERROR(CPQL!P55/('3.Thanh pham'!K$97+'3.Thanh pham'!K$136+'3.Thanh pham'!K$155),0)</f>
        <v>0</v>
      </c>
      <c r="Q161" s="495">
        <f>IFERROR(CPQL!Q55/('3.Thanh pham'!L$97+'3.Thanh pham'!L$136+'3.Thanh pham'!L$155),0)</f>
        <v>0</v>
      </c>
      <c r="R161" s="495">
        <f>IFERROR(CPQL!R55/('3.Thanh pham'!M$97+'3.Thanh pham'!M$136+'3.Thanh pham'!M$155),0)</f>
        <v>0</v>
      </c>
      <c r="S161" s="495">
        <f>IFERROR(CPQL!S55/('3.Thanh pham'!N$97+'3.Thanh pham'!N$136+'3.Thanh pham'!N$155),0)</f>
        <v>0</v>
      </c>
      <c r="T161" s="495">
        <f>IFERROR(CPQL!T55/('3.Thanh pham'!O$97+'3.Thanh pham'!O$136+'3.Thanh pham'!O$155),0)</f>
        <v>0</v>
      </c>
      <c r="U161" s="495">
        <f>IFERROR(CPQL!U55/('3.Thanh pham'!P$97+'3.Thanh pham'!P$136+'3.Thanh pham'!P$155),0)</f>
        <v>0</v>
      </c>
      <c r="V161" s="495">
        <f>IFERROR(CPQL!V55/('3.Thanh pham'!Q$97+'3.Thanh pham'!Q$136+'3.Thanh pham'!Q$155),0)</f>
        <v>0</v>
      </c>
      <c r="W161" s="495">
        <f>IFERROR(CPQL!W55/('3.Thanh pham'!R$97+'3.Thanh pham'!R$136+'3.Thanh pham'!R$155),0)</f>
        <v>0</v>
      </c>
      <c r="X161" s="302"/>
      <c r="Y161" s="494">
        <f>IFERROR(CPQL!AK55/CP_Kg!$Y$1,0)</f>
        <v>0</v>
      </c>
      <c r="Z161" s="158">
        <f t="shared" si="8"/>
        <v>0</v>
      </c>
    </row>
    <row r="162" spans="2:26" s="5" customFormat="1" outlineLevel="1">
      <c r="B162" s="410">
        <v>52</v>
      </c>
      <c r="C162" s="410"/>
      <c r="D162" s="393">
        <v>6428004701</v>
      </c>
      <c r="E162" s="394" t="s">
        <v>1026</v>
      </c>
      <c r="F162" s="394" t="s">
        <v>1027</v>
      </c>
      <c r="G162" s="395" t="s">
        <v>1026</v>
      </c>
      <c r="H162" s="394" t="s">
        <v>356</v>
      </c>
      <c r="I162" s="395" t="s">
        <v>729</v>
      </c>
      <c r="J162" s="495"/>
      <c r="K162" s="495">
        <f>IFERROR(CPQL!K56/('3.Thanh pham'!F$97+'3.Thanh pham'!F$136+'3.Thanh pham'!F$155),0)</f>
        <v>0</v>
      </c>
      <c r="L162" s="495">
        <f>IFERROR(CPQL!L56/('3.Thanh pham'!G$97+'3.Thanh pham'!G$136+'3.Thanh pham'!G$155),0)</f>
        <v>0</v>
      </c>
      <c r="M162" s="495">
        <f>IFERROR(CPQL!M56/('3.Thanh pham'!H$97+'3.Thanh pham'!H$136+'3.Thanh pham'!H$155),0)</f>
        <v>0</v>
      </c>
      <c r="N162" s="495">
        <f>IFERROR(CPQL!N56/('3.Thanh pham'!I$97+'3.Thanh pham'!I$136+'3.Thanh pham'!I$155),0)</f>
        <v>0</v>
      </c>
      <c r="O162" s="495">
        <f>IFERROR(CPQL!O56/('3.Thanh pham'!J$97+'3.Thanh pham'!J$136+'3.Thanh pham'!J$155),0)</f>
        <v>0</v>
      </c>
      <c r="P162" s="495">
        <f>IFERROR(CPQL!P56/('3.Thanh pham'!K$97+'3.Thanh pham'!K$136+'3.Thanh pham'!K$155),0)</f>
        <v>0</v>
      </c>
      <c r="Q162" s="495">
        <f>IFERROR(CPQL!Q56/('3.Thanh pham'!L$97+'3.Thanh pham'!L$136+'3.Thanh pham'!L$155),0)</f>
        <v>0</v>
      </c>
      <c r="R162" s="495">
        <f>IFERROR(CPQL!R56/('3.Thanh pham'!M$97+'3.Thanh pham'!M$136+'3.Thanh pham'!M$155),0)</f>
        <v>0</v>
      </c>
      <c r="S162" s="495">
        <f>IFERROR(CPQL!S56/('3.Thanh pham'!N$97+'3.Thanh pham'!N$136+'3.Thanh pham'!N$155),0)</f>
        <v>0</v>
      </c>
      <c r="T162" s="495">
        <f>IFERROR(CPQL!T56/('3.Thanh pham'!O$97+'3.Thanh pham'!O$136+'3.Thanh pham'!O$155),0)</f>
        <v>0</v>
      </c>
      <c r="U162" s="495">
        <f>IFERROR(CPQL!U56/('3.Thanh pham'!P$97+'3.Thanh pham'!P$136+'3.Thanh pham'!P$155),0)</f>
        <v>0</v>
      </c>
      <c r="V162" s="495">
        <f>IFERROR(CPQL!V56/('3.Thanh pham'!Q$97+'3.Thanh pham'!Q$136+'3.Thanh pham'!Q$155),0)</f>
        <v>0</v>
      </c>
      <c r="W162" s="495">
        <f>IFERROR(CPQL!W56/('3.Thanh pham'!R$97+'3.Thanh pham'!R$136+'3.Thanh pham'!R$155),0)</f>
        <v>0</v>
      </c>
      <c r="X162" s="302"/>
      <c r="Y162" s="494">
        <f>IFERROR(CPQL!AK56/CP_Kg!$Y$1,0)</f>
        <v>0</v>
      </c>
      <c r="Z162" s="158">
        <f t="shared" si="8"/>
        <v>0</v>
      </c>
    </row>
    <row r="163" spans="2:26" s="6" customFormat="1" outlineLevel="1">
      <c r="B163" s="410">
        <v>53</v>
      </c>
      <c r="C163" s="410"/>
      <c r="D163" s="393">
        <v>6428004802</v>
      </c>
      <c r="E163" s="394" t="s">
        <v>1028</v>
      </c>
      <c r="F163" s="394" t="s">
        <v>758</v>
      </c>
      <c r="G163" s="395" t="s">
        <v>1028</v>
      </c>
      <c r="H163" s="395" t="s">
        <v>388</v>
      </c>
      <c r="I163" s="395" t="s">
        <v>729</v>
      </c>
      <c r="J163" s="495"/>
      <c r="K163" s="495">
        <f>IFERROR(CPQL!K57/('3.Thanh pham'!F$97+'3.Thanh pham'!F$136+'3.Thanh pham'!F$155),0)</f>
        <v>0</v>
      </c>
      <c r="L163" s="495">
        <f>IFERROR(CPQL!L57/('3.Thanh pham'!G$97+'3.Thanh pham'!G$136+'3.Thanh pham'!G$155),0)</f>
        <v>0</v>
      </c>
      <c r="M163" s="495">
        <f>IFERROR(CPQL!M57/('3.Thanh pham'!H$97+'3.Thanh pham'!H$136+'3.Thanh pham'!H$155),0)</f>
        <v>0</v>
      </c>
      <c r="N163" s="495">
        <f>IFERROR(CPQL!N57/('3.Thanh pham'!I$97+'3.Thanh pham'!I$136+'3.Thanh pham'!I$155),0)</f>
        <v>0</v>
      </c>
      <c r="O163" s="495">
        <f>IFERROR(CPQL!O57/('3.Thanh pham'!J$97+'3.Thanh pham'!J$136+'3.Thanh pham'!J$155),0)</f>
        <v>0</v>
      </c>
      <c r="P163" s="495">
        <f>IFERROR(CPQL!P57/('3.Thanh pham'!K$97+'3.Thanh pham'!K$136+'3.Thanh pham'!K$155),0)</f>
        <v>0</v>
      </c>
      <c r="Q163" s="495">
        <f>IFERROR(CPQL!Q57/('3.Thanh pham'!L$97+'3.Thanh pham'!L$136+'3.Thanh pham'!L$155),0)</f>
        <v>0</v>
      </c>
      <c r="R163" s="495">
        <f>IFERROR(CPQL!R57/('3.Thanh pham'!M$97+'3.Thanh pham'!M$136+'3.Thanh pham'!M$155),0)</f>
        <v>0</v>
      </c>
      <c r="S163" s="495">
        <f>IFERROR(CPQL!S57/('3.Thanh pham'!N$97+'3.Thanh pham'!N$136+'3.Thanh pham'!N$155),0)</f>
        <v>0</v>
      </c>
      <c r="T163" s="495">
        <f>IFERROR(CPQL!T57/('3.Thanh pham'!O$97+'3.Thanh pham'!O$136+'3.Thanh pham'!O$155),0)</f>
        <v>0</v>
      </c>
      <c r="U163" s="495">
        <f>IFERROR(CPQL!U57/('3.Thanh pham'!P$97+'3.Thanh pham'!P$136+'3.Thanh pham'!P$155),0)</f>
        <v>0</v>
      </c>
      <c r="V163" s="495">
        <f>IFERROR(CPQL!V57/('3.Thanh pham'!Q$97+'3.Thanh pham'!Q$136+'3.Thanh pham'!Q$155),0)</f>
        <v>0</v>
      </c>
      <c r="W163" s="495">
        <f>IFERROR(CPQL!W57/('3.Thanh pham'!R$97+'3.Thanh pham'!R$136+'3.Thanh pham'!R$155),0)</f>
        <v>0</v>
      </c>
      <c r="X163" s="302"/>
      <c r="Y163" s="494">
        <f>IFERROR(CPQL!AK57/CP_Kg!$Y$1,0)</f>
        <v>0</v>
      </c>
      <c r="Z163" s="158">
        <f t="shared" si="8"/>
        <v>0</v>
      </c>
    </row>
    <row r="164" spans="2:26" s="6" customFormat="1" outlineLevel="1">
      <c r="B164" s="410">
        <v>54</v>
      </c>
      <c r="C164" s="410"/>
      <c r="D164" s="393">
        <v>6428005703</v>
      </c>
      <c r="E164" s="394" t="s">
        <v>1029</v>
      </c>
      <c r="F164" s="394" t="s">
        <v>1013</v>
      </c>
      <c r="G164" s="395" t="s">
        <v>1029</v>
      </c>
      <c r="H164" s="394" t="s">
        <v>359</v>
      </c>
      <c r="I164" s="395" t="s">
        <v>729</v>
      </c>
      <c r="J164" s="495"/>
      <c r="K164" s="495">
        <f>IFERROR(CPQL!K58/('3.Thanh pham'!F$97+'3.Thanh pham'!F$136+'3.Thanh pham'!F$155),0)</f>
        <v>0</v>
      </c>
      <c r="L164" s="495">
        <f>IFERROR(CPQL!L58/('3.Thanh pham'!G$97+'3.Thanh pham'!G$136+'3.Thanh pham'!G$155),0)</f>
        <v>0</v>
      </c>
      <c r="M164" s="495">
        <f>IFERROR(CPQL!M58/('3.Thanh pham'!H$97+'3.Thanh pham'!H$136+'3.Thanh pham'!H$155),0)</f>
        <v>0</v>
      </c>
      <c r="N164" s="495">
        <f>IFERROR(CPQL!N58/('3.Thanh pham'!I$97+'3.Thanh pham'!I$136+'3.Thanh pham'!I$155),0)</f>
        <v>0</v>
      </c>
      <c r="O164" s="495">
        <f>IFERROR(CPQL!O58/('3.Thanh pham'!J$97+'3.Thanh pham'!J$136+'3.Thanh pham'!J$155),0)</f>
        <v>0</v>
      </c>
      <c r="P164" s="495">
        <f>IFERROR(CPQL!P58/('3.Thanh pham'!K$97+'3.Thanh pham'!K$136+'3.Thanh pham'!K$155),0)</f>
        <v>0</v>
      </c>
      <c r="Q164" s="495">
        <f>IFERROR(CPQL!Q58/('3.Thanh pham'!L$97+'3.Thanh pham'!L$136+'3.Thanh pham'!L$155),0)</f>
        <v>0</v>
      </c>
      <c r="R164" s="495">
        <f>IFERROR(CPQL!R58/('3.Thanh pham'!M$97+'3.Thanh pham'!M$136+'3.Thanh pham'!M$155),0)</f>
        <v>0</v>
      </c>
      <c r="S164" s="495">
        <f>IFERROR(CPQL!S58/('3.Thanh pham'!N$97+'3.Thanh pham'!N$136+'3.Thanh pham'!N$155),0)</f>
        <v>0</v>
      </c>
      <c r="T164" s="495">
        <f>IFERROR(CPQL!T58/('3.Thanh pham'!O$97+'3.Thanh pham'!O$136+'3.Thanh pham'!O$155),0)</f>
        <v>0</v>
      </c>
      <c r="U164" s="495">
        <f>IFERROR(CPQL!U58/('3.Thanh pham'!P$97+'3.Thanh pham'!P$136+'3.Thanh pham'!P$155),0)</f>
        <v>0</v>
      </c>
      <c r="V164" s="495">
        <f>IFERROR(CPQL!V58/('3.Thanh pham'!Q$97+'3.Thanh pham'!Q$136+'3.Thanh pham'!Q$155),0)</f>
        <v>0</v>
      </c>
      <c r="W164" s="495">
        <f>IFERROR(CPQL!W58/('3.Thanh pham'!R$97+'3.Thanh pham'!R$136+'3.Thanh pham'!R$155),0)</f>
        <v>0</v>
      </c>
      <c r="X164" s="302"/>
      <c r="Y164" s="494">
        <f>IFERROR(CPQL!AK58/CP_Kg!$Y$1,0)</f>
        <v>0</v>
      </c>
      <c r="Z164" s="158">
        <f t="shared" si="8"/>
        <v>0</v>
      </c>
    </row>
    <row r="165" spans="2:26" s="6" customFormat="1" outlineLevel="1">
      <c r="B165" s="410">
        <v>55</v>
      </c>
      <c r="C165" s="410"/>
      <c r="D165" s="393" t="s">
        <v>849</v>
      </c>
      <c r="E165" s="394" t="s">
        <v>737</v>
      </c>
      <c r="F165" s="394" t="s">
        <v>732</v>
      </c>
      <c r="G165" s="395" t="s">
        <v>737</v>
      </c>
      <c r="H165" s="394" t="s">
        <v>359</v>
      </c>
      <c r="I165" s="395" t="s">
        <v>729</v>
      </c>
      <c r="J165" s="495"/>
      <c r="K165" s="495">
        <f>IFERROR(CPQL!K59/('3.Thanh pham'!F$97+'3.Thanh pham'!F$136+'3.Thanh pham'!F$155),0)</f>
        <v>7.8872128561569559</v>
      </c>
      <c r="L165" s="495">
        <f>IFERROR(CPQL!L59/('3.Thanh pham'!G$97+'3.Thanh pham'!G$136+'3.Thanh pham'!G$155),0)</f>
        <v>6.7604681624202474</v>
      </c>
      <c r="M165" s="495">
        <f>IFERROR(CPQL!M59/('3.Thanh pham'!H$97+'3.Thanh pham'!H$136+'3.Thanh pham'!H$155),0)</f>
        <v>17.746228926353151</v>
      </c>
      <c r="N165" s="495">
        <f>IFERROR(CPQL!N59/('3.Thanh pham'!I$97+'3.Thanh pham'!I$136+'3.Thanh pham'!I$155),0)</f>
        <v>3.7905709547500592</v>
      </c>
      <c r="O165" s="495">
        <f>IFERROR(CPQL!O59/('3.Thanh pham'!J$97+'3.Thanh pham'!J$136+'3.Thanh pham'!J$155),0)</f>
        <v>3.7905709547500592</v>
      </c>
      <c r="P165" s="495">
        <f>IFERROR(CPQL!P59/('3.Thanh pham'!K$97+'3.Thanh pham'!K$136+'3.Thanh pham'!K$155),0)</f>
        <v>3.7905709547500592</v>
      </c>
      <c r="Q165" s="495">
        <f>IFERROR(CPQL!Q59/('3.Thanh pham'!L$97+'3.Thanh pham'!L$136+'3.Thanh pham'!L$155),0)</f>
        <v>3.7905709547500592</v>
      </c>
      <c r="R165" s="495">
        <f>IFERROR(CPQL!R59/('3.Thanh pham'!M$97+'3.Thanh pham'!M$136+'3.Thanh pham'!M$155),0)</f>
        <v>5.2120350627813314</v>
      </c>
      <c r="S165" s="495">
        <f>IFERROR(CPQL!S59/('3.Thanh pham'!N$97+'3.Thanh pham'!N$136+'3.Thanh pham'!N$155),0)</f>
        <v>3.7905709547500592</v>
      </c>
      <c r="T165" s="495">
        <f>IFERROR(CPQL!T59/('3.Thanh pham'!O$97+'3.Thanh pham'!O$136+'3.Thanh pham'!O$155),0)</f>
        <v>3.7835363200569043</v>
      </c>
      <c r="U165" s="495">
        <f>IFERROR(CPQL!U59/('3.Thanh pham'!P$97+'3.Thanh pham'!P$136+'3.Thanh pham'!P$155),0)</f>
        <v>3.7835363200569043</v>
      </c>
      <c r="V165" s="495">
        <f>IFERROR(CPQL!V59/('3.Thanh pham'!Q$97+'3.Thanh pham'!Q$136+'3.Thanh pham'!Q$155),0)</f>
        <v>5.5437963246728188</v>
      </c>
      <c r="W165" s="495">
        <f>IFERROR(CPQL!W59/('3.Thanh pham'!R$97+'3.Thanh pham'!R$136+'3.Thanh pham'!R$155),0)</f>
        <v>5.5005679105660077</v>
      </c>
      <c r="X165" s="302"/>
      <c r="Y165" s="494">
        <f>IFERROR(CPQL!AK59/CP_Kg!$Y$1,0)</f>
        <v>3.8659943495009945</v>
      </c>
      <c r="Z165" s="158">
        <f t="shared" si="8"/>
        <v>9.3665622600670027</v>
      </c>
    </row>
    <row r="166" spans="2:26" s="6" customFormat="1" outlineLevel="1">
      <c r="B166" s="410">
        <v>56</v>
      </c>
      <c r="C166" s="410"/>
      <c r="D166" s="393">
        <v>6423001908</v>
      </c>
      <c r="E166" s="394" t="s">
        <v>754</v>
      </c>
      <c r="F166" s="394" t="s">
        <v>728</v>
      </c>
      <c r="G166" s="395" t="s">
        <v>754</v>
      </c>
      <c r="H166" s="395" t="s">
        <v>369</v>
      </c>
      <c r="I166" s="395" t="s">
        <v>706</v>
      </c>
      <c r="J166" s="495"/>
      <c r="K166" s="495">
        <f>IFERROR(CPQL!K60/('3.Thanh pham'!F$97+'3.Thanh pham'!F$136+'3.Thanh pham'!F$155),0)</f>
        <v>2.6108135148852885</v>
      </c>
      <c r="L166" s="495">
        <f>IFERROR(CPQL!L60/('3.Thanh pham'!G$97+'3.Thanh pham'!G$136+'3.Thanh pham'!G$155),0)</f>
        <v>4.0609756670093855</v>
      </c>
      <c r="M166" s="495">
        <f>IFERROR(CPQL!M60/('3.Thanh pham'!H$97+'3.Thanh pham'!H$136+'3.Thanh pham'!H$155),0)</f>
        <v>3.5574616319957935</v>
      </c>
      <c r="N166" s="495">
        <f>IFERROR(CPQL!N60/('3.Thanh pham'!I$97+'3.Thanh pham'!I$136+'3.Thanh pham'!I$155),0)</f>
        <v>3.1653899813103794</v>
      </c>
      <c r="O166" s="495">
        <f>IFERROR(CPQL!O60/('3.Thanh pham'!J$97+'3.Thanh pham'!J$136+'3.Thanh pham'!J$155),0)</f>
        <v>3.1653899813103794</v>
      </c>
      <c r="P166" s="495">
        <f>IFERROR(CPQL!P60/('3.Thanh pham'!K$97+'3.Thanh pham'!K$136+'3.Thanh pham'!K$155),0)</f>
        <v>3.6655347600621231</v>
      </c>
      <c r="Q166" s="495">
        <f>IFERROR(CPQL!Q60/('3.Thanh pham'!L$97+'3.Thanh pham'!L$136+'3.Thanh pham'!L$155),0)</f>
        <v>3.6655347600621231</v>
      </c>
      <c r="R166" s="495">
        <f>IFERROR(CPQL!R60/('3.Thanh pham'!M$97+'3.Thanh pham'!M$136+'3.Thanh pham'!M$155),0)</f>
        <v>3.6655347600621231</v>
      </c>
      <c r="S166" s="495">
        <f>IFERROR(CPQL!S60/('3.Thanh pham'!N$97+'3.Thanh pham'!N$136+'3.Thanh pham'!N$155),0)</f>
        <v>3.6655347600621231</v>
      </c>
      <c r="T166" s="495">
        <f>IFERROR(CPQL!T60/('3.Thanh pham'!O$97+'3.Thanh pham'!O$136+'3.Thanh pham'!O$155),0)</f>
        <v>3.6587321706105826</v>
      </c>
      <c r="U166" s="495">
        <f>IFERROR(CPQL!U60/('3.Thanh pham'!P$97+'3.Thanh pham'!P$136+'3.Thanh pham'!P$155),0)</f>
        <v>3.6587321706105826</v>
      </c>
      <c r="V166" s="495">
        <f>IFERROR(CPQL!V60/('3.Thanh pham'!Q$97+'3.Thanh pham'!Q$136+'3.Thanh pham'!Q$155),0)</f>
        <v>3.6587321706105826</v>
      </c>
      <c r="W166" s="495">
        <f>IFERROR(CPQL!W60/('3.Thanh pham'!R$97+'3.Thanh pham'!R$136+'3.Thanh pham'!R$155),0)</f>
        <v>3.5170951573490683</v>
      </c>
      <c r="X166" s="302"/>
      <c r="Y166" s="494">
        <f>IFERROR(CPQL!AK60/CP_Kg!$Y$1,0)</f>
        <v>0.12992801419796129</v>
      </c>
      <c r="Z166" s="158">
        <f t="shared" si="8"/>
        <v>3.6470231715470298</v>
      </c>
    </row>
    <row r="167" spans="2:26" s="6" customFormat="1" outlineLevel="1">
      <c r="B167" s="410">
        <v>57</v>
      </c>
      <c r="C167" s="410"/>
      <c r="D167" s="393"/>
      <c r="E167" s="394" t="s">
        <v>759</v>
      </c>
      <c r="F167" s="394" t="s">
        <v>760</v>
      </c>
      <c r="G167" s="395" t="s">
        <v>759</v>
      </c>
      <c r="H167" s="395" t="s">
        <v>369</v>
      </c>
      <c r="I167" s="395" t="s">
        <v>706</v>
      </c>
      <c r="J167" s="496"/>
      <c r="K167" s="495">
        <f>IFERROR(CPQL!K61/('3.Thanh pham'!F$97+'3.Thanh pham'!F$136+'3.Thanh pham'!F$155),0)</f>
        <v>3.474929859730993</v>
      </c>
      <c r="L167" s="495">
        <f>IFERROR(CPQL!L61/('3.Thanh pham'!G$97+'3.Thanh pham'!G$136+'3.Thanh pham'!G$155),0)</f>
        <v>4.467766962511277</v>
      </c>
      <c r="M167" s="495">
        <f>IFERROR(CPQL!M61/('3.Thanh pham'!H$97+'3.Thanh pham'!H$136+'3.Thanh pham'!H$155),0)</f>
        <v>3.1274368737578939</v>
      </c>
      <c r="N167" s="495">
        <f>IFERROR(CPQL!N61/('3.Thanh pham'!I$97+'3.Thanh pham'!I$136+'3.Thanh pham'!I$155),0)</f>
        <v>2.5050613764926415</v>
      </c>
      <c r="O167" s="495">
        <f>IFERROR(CPQL!O61/('3.Thanh pham'!J$97+'3.Thanh pham'!J$136+'3.Thanh pham'!J$155),0)</f>
        <v>2.5050613764926415</v>
      </c>
      <c r="P167" s="495">
        <f>IFERROR(CPQL!P61/('3.Thanh pham'!K$97+'3.Thanh pham'!K$136+'3.Thanh pham'!K$155),0)</f>
        <v>2.5050613764926415</v>
      </c>
      <c r="Q167" s="495">
        <f>IFERROR(CPQL!Q61/('3.Thanh pham'!L$97+'3.Thanh pham'!L$136+'3.Thanh pham'!L$155),0)</f>
        <v>2.5050613764926415</v>
      </c>
      <c r="R167" s="495">
        <f>IFERROR(CPQL!R61/('3.Thanh pham'!M$97+'3.Thanh pham'!M$136+'3.Thanh pham'!M$155),0)</f>
        <v>2.5050613764926415</v>
      </c>
      <c r="S167" s="495">
        <f>IFERROR(CPQL!S61/('3.Thanh pham'!N$97+'3.Thanh pham'!N$136+'3.Thanh pham'!N$155),0)</f>
        <v>2.5050613764926415</v>
      </c>
      <c r="T167" s="495">
        <f>IFERROR(CPQL!T61/('3.Thanh pham'!O$97+'3.Thanh pham'!O$136+'3.Thanh pham'!O$155),0)</f>
        <v>2.5004124220533437</v>
      </c>
      <c r="U167" s="495">
        <f>IFERROR(CPQL!U61/('3.Thanh pham'!P$97+'3.Thanh pham'!P$136+'3.Thanh pham'!P$155),0)</f>
        <v>2.5004124220533437</v>
      </c>
      <c r="V167" s="495">
        <f>IFERROR(CPQL!V61/('3.Thanh pham'!Q$97+'3.Thanh pham'!Q$136+'3.Thanh pham'!Q$155),0)</f>
        <v>2.5004124220533437</v>
      </c>
      <c r="W167" s="495">
        <f>IFERROR(CPQL!W61/('3.Thanh pham'!R$97+'3.Thanh pham'!R$136+'3.Thanh pham'!R$155),0)</f>
        <v>2.7110650695198011</v>
      </c>
      <c r="X167" s="302"/>
      <c r="Y167" s="494">
        <f>IFERROR(CPQL!AK61/CP_Kg!$Y$1,0)</f>
        <v>9.060399790404233</v>
      </c>
      <c r="Z167" s="158">
        <f t="shared" si="8"/>
        <v>11.771464859924034</v>
      </c>
    </row>
    <row r="168" spans="2:26" s="6" customFormat="1" outlineLevel="1">
      <c r="B168" s="413">
        <v>58</v>
      </c>
      <c r="C168" s="413"/>
      <c r="D168" s="398">
        <v>6427004904</v>
      </c>
      <c r="E168" s="477" t="s">
        <v>744</v>
      </c>
      <c r="F168" s="477"/>
      <c r="G168" s="478"/>
      <c r="H168" s="478"/>
      <c r="I168" s="478"/>
      <c r="J168" s="496"/>
      <c r="K168" s="495">
        <f>IFERROR(CPQL!K62/('3.Thanh pham'!F$97+'3.Thanh pham'!F$136+'3.Thanh pham'!F$155),0)</f>
        <v>54.47506099218176</v>
      </c>
      <c r="L168" s="495">
        <f>IFERROR(CPQL!L62/('3.Thanh pham'!G$97+'3.Thanh pham'!G$136+'3.Thanh pham'!G$155),0)</f>
        <v>70.039364132805119</v>
      </c>
      <c r="M168" s="495">
        <f>IFERROR(CPQL!M62/('3.Thanh pham'!H$97+'3.Thanh pham'!H$136+'3.Thanh pham'!H$155),0)</f>
        <v>49.027554892963586</v>
      </c>
      <c r="N168" s="495">
        <f>IFERROR(CPQL!N62/('3.Thanh pham'!I$97+'3.Thanh pham'!I$136+'3.Thanh pham'!I$155),0)</f>
        <v>38.599163964252519</v>
      </c>
      <c r="O168" s="495">
        <f>IFERROR(CPQL!O62/('3.Thanh pham'!J$97+'3.Thanh pham'!J$136+'3.Thanh pham'!J$155),0)</f>
        <v>38.599163964252519</v>
      </c>
      <c r="P168" s="495">
        <f>IFERROR(CPQL!P62/('3.Thanh pham'!K$97+'3.Thanh pham'!K$136+'3.Thanh pham'!K$155),0)</f>
        <v>38.599163964252519</v>
      </c>
      <c r="Q168" s="495">
        <f>IFERROR(CPQL!Q62/('3.Thanh pham'!L$97+'3.Thanh pham'!L$136+'3.Thanh pham'!L$155),0)</f>
        <v>38.599163964252519</v>
      </c>
      <c r="R168" s="495">
        <f>IFERROR(CPQL!R62/('3.Thanh pham'!M$97+'3.Thanh pham'!M$136+'3.Thanh pham'!M$155),0)</f>
        <v>38.599163964252519</v>
      </c>
      <c r="S168" s="495">
        <f>IFERROR(CPQL!S62/('3.Thanh pham'!N$97+'3.Thanh pham'!N$136+'3.Thanh pham'!N$155),0)</f>
        <v>38.599163964252519</v>
      </c>
      <c r="T168" s="495">
        <f>IFERROR(CPQL!T62/('3.Thanh pham'!O$97+'3.Thanh pham'!O$136+'3.Thanh pham'!O$155),0)</f>
        <v>38.527530687579663</v>
      </c>
      <c r="U168" s="495">
        <f>IFERROR(CPQL!U62/('3.Thanh pham'!P$97+'3.Thanh pham'!P$136+'3.Thanh pham'!P$155),0)</f>
        <v>38.527530687579663</v>
      </c>
      <c r="V168" s="495">
        <f>IFERROR(CPQL!V62/('3.Thanh pham'!Q$97+'3.Thanh pham'!Q$136+'3.Thanh pham'!Q$155),0)</f>
        <v>38.527530687579663</v>
      </c>
      <c r="W168" s="495">
        <f>IFERROR(CPQL!W62/('3.Thanh pham'!R$97+'3.Thanh pham'!R$136+'3.Thanh pham'!R$155),0)</f>
        <v>41.955090220377471</v>
      </c>
      <c r="X168" s="302"/>
      <c r="Y168" s="494">
        <f>IFERROR(CPQL!AK62/CP_Kg!$Y$1,0)</f>
        <v>34.949612884993975</v>
      </c>
      <c r="Z168" s="158">
        <f t="shared" si="8"/>
        <v>76.904703105371453</v>
      </c>
    </row>
    <row r="169" spans="2:26" s="6" customFormat="1" outlineLevel="1">
      <c r="B169" s="413">
        <v>59</v>
      </c>
      <c r="C169" s="413"/>
      <c r="D169" s="398">
        <v>6421002901</v>
      </c>
      <c r="E169" s="477" t="s">
        <v>1030</v>
      </c>
      <c r="F169" s="477"/>
      <c r="G169" s="478"/>
      <c r="H169" s="478"/>
      <c r="I169" s="478"/>
      <c r="J169" s="496"/>
      <c r="K169" s="495">
        <f>IFERROR(CPQL!K63/('3.Thanh pham'!F$97+'3.Thanh pham'!F$136+'3.Thanh pham'!F$155),0)</f>
        <v>0</v>
      </c>
      <c r="L169" s="495">
        <f>IFERROR(CPQL!L63/('3.Thanh pham'!G$97+'3.Thanh pham'!G$136+'3.Thanh pham'!G$155),0)</f>
        <v>0</v>
      </c>
      <c r="M169" s="495">
        <f>IFERROR(CPQL!M63/('3.Thanh pham'!H$97+'3.Thanh pham'!H$136+'3.Thanh pham'!H$155),0)</f>
        <v>0</v>
      </c>
      <c r="N169" s="495">
        <f>IFERROR(CPQL!N63/('3.Thanh pham'!I$97+'3.Thanh pham'!I$136+'3.Thanh pham'!I$155),0)</f>
        <v>0</v>
      </c>
      <c r="O169" s="495">
        <f>IFERROR(CPQL!O63/('3.Thanh pham'!J$97+'3.Thanh pham'!J$136+'3.Thanh pham'!J$155),0)</f>
        <v>0</v>
      </c>
      <c r="P169" s="495">
        <f>IFERROR(CPQL!P63/('3.Thanh pham'!K$97+'3.Thanh pham'!K$136+'3.Thanh pham'!K$155),0)</f>
        <v>0</v>
      </c>
      <c r="Q169" s="495">
        <f>IFERROR(CPQL!Q63/('3.Thanh pham'!L$97+'3.Thanh pham'!L$136+'3.Thanh pham'!L$155),0)</f>
        <v>0</v>
      </c>
      <c r="R169" s="495">
        <f>IFERROR(CPQL!R63/('3.Thanh pham'!M$97+'3.Thanh pham'!M$136+'3.Thanh pham'!M$155),0)</f>
        <v>0</v>
      </c>
      <c r="S169" s="495">
        <f>IFERROR(CPQL!S63/('3.Thanh pham'!N$97+'3.Thanh pham'!N$136+'3.Thanh pham'!N$155),0)</f>
        <v>0</v>
      </c>
      <c r="T169" s="495">
        <f>IFERROR(CPQL!T63/('3.Thanh pham'!O$97+'3.Thanh pham'!O$136+'3.Thanh pham'!O$155),0)</f>
        <v>0</v>
      </c>
      <c r="U169" s="495">
        <f>IFERROR(CPQL!U63/('3.Thanh pham'!P$97+'3.Thanh pham'!P$136+'3.Thanh pham'!P$155),0)</f>
        <v>0</v>
      </c>
      <c r="V169" s="495">
        <f>IFERROR(CPQL!V63/('3.Thanh pham'!Q$97+'3.Thanh pham'!Q$136+'3.Thanh pham'!Q$155),0)</f>
        <v>0</v>
      </c>
      <c r="W169" s="495">
        <f>IFERROR(CPQL!W63/('3.Thanh pham'!R$97+'3.Thanh pham'!R$136+'3.Thanh pham'!R$155),0)</f>
        <v>0</v>
      </c>
      <c r="X169" s="302"/>
      <c r="Y169" s="494">
        <f>IFERROR(CPQL!AK63/CP_Kg!$Y$1,0)</f>
        <v>0</v>
      </c>
      <c r="Z169" s="158">
        <f t="shared" si="8"/>
        <v>0</v>
      </c>
    </row>
    <row r="170" spans="2:26" s="6" customFormat="1" outlineLevel="1">
      <c r="B170" s="413"/>
      <c r="C170" s="413"/>
      <c r="D170" s="398"/>
      <c r="E170" s="477"/>
      <c r="F170" s="477"/>
      <c r="G170" s="478"/>
      <c r="H170" s="478"/>
      <c r="I170" s="478"/>
      <c r="J170" s="496"/>
      <c r="K170" s="495">
        <f>IFERROR(CPQL!K64/('3.Thanh pham'!F$97+'3.Thanh pham'!F$136+'3.Thanh pham'!F$155),0)</f>
        <v>0</v>
      </c>
      <c r="L170" s="495">
        <f>IFERROR(CPQL!L64/('3.Thanh pham'!G$97+'3.Thanh pham'!G$136+'3.Thanh pham'!G$155),0)</f>
        <v>0</v>
      </c>
      <c r="M170" s="495">
        <f>IFERROR(CPQL!M64/('3.Thanh pham'!H$97+'3.Thanh pham'!H$136+'3.Thanh pham'!H$155),0)</f>
        <v>0</v>
      </c>
      <c r="N170" s="495">
        <f>IFERROR(CPQL!N64/('3.Thanh pham'!I$97+'3.Thanh pham'!I$136+'3.Thanh pham'!I$155),0)</f>
        <v>0</v>
      </c>
      <c r="O170" s="495">
        <f>IFERROR(CPQL!O64/('3.Thanh pham'!J$97+'3.Thanh pham'!J$136+'3.Thanh pham'!J$155),0)</f>
        <v>0</v>
      </c>
      <c r="P170" s="495">
        <f>IFERROR(CPQL!P64/('3.Thanh pham'!K$97+'3.Thanh pham'!K$136+'3.Thanh pham'!K$155),0)</f>
        <v>0</v>
      </c>
      <c r="Q170" s="495">
        <f>IFERROR(CPQL!Q64/('3.Thanh pham'!L$97+'3.Thanh pham'!L$136+'3.Thanh pham'!L$155),0)</f>
        <v>0</v>
      </c>
      <c r="R170" s="495">
        <f>IFERROR(CPQL!R64/('3.Thanh pham'!M$97+'3.Thanh pham'!M$136+'3.Thanh pham'!M$155),0)</f>
        <v>0</v>
      </c>
      <c r="S170" s="495">
        <f>IFERROR(CPQL!S64/('3.Thanh pham'!N$97+'3.Thanh pham'!N$136+'3.Thanh pham'!N$155),0)</f>
        <v>0</v>
      </c>
      <c r="T170" s="495">
        <f>IFERROR(CPQL!T64/('3.Thanh pham'!O$97+'3.Thanh pham'!O$136+'3.Thanh pham'!O$155),0)</f>
        <v>0</v>
      </c>
      <c r="U170" s="495">
        <f>IFERROR(CPQL!U64/('3.Thanh pham'!P$97+'3.Thanh pham'!P$136+'3.Thanh pham'!P$155),0)</f>
        <v>0</v>
      </c>
      <c r="V170" s="495">
        <f>IFERROR(CPQL!V64/('3.Thanh pham'!Q$97+'3.Thanh pham'!Q$136+'3.Thanh pham'!Q$155),0)</f>
        <v>0</v>
      </c>
      <c r="W170" s="495">
        <f>IFERROR(CPQL!W64/('3.Thanh pham'!R$97+'3.Thanh pham'!R$136+'3.Thanh pham'!R$155),0)</f>
        <v>0</v>
      </c>
      <c r="X170" s="302"/>
      <c r="Y170" s="494">
        <f>IFERROR(CPQL!AK64/CP_Kg!$Y$1,0)</f>
        <v>0</v>
      </c>
      <c r="Z170" s="158">
        <f t="shared" si="8"/>
        <v>0</v>
      </c>
    </row>
    <row r="171" spans="2:26" s="12" customFormat="1" ht="12.75">
      <c r="B171" s="193"/>
      <c r="C171" s="193"/>
      <c r="D171" s="476"/>
      <c r="E171" s="476" t="s">
        <v>1031</v>
      </c>
      <c r="F171" s="479"/>
      <c r="G171" s="480"/>
      <c r="H171" s="480"/>
      <c r="I171" s="481"/>
      <c r="J171" s="488"/>
      <c r="K171" s="488">
        <f>SUM(K111:K170)</f>
        <v>724.9521521819305</v>
      </c>
      <c r="L171" s="488">
        <f t="shared" ref="L171:W171" si="9">SUM(L111:L170)</f>
        <v>820.28947586980325</v>
      </c>
      <c r="M171" s="488">
        <f t="shared" si="9"/>
        <v>608.76594179465542</v>
      </c>
      <c r="N171" s="488">
        <f t="shared" si="9"/>
        <v>492.19734920291586</v>
      </c>
      <c r="O171" s="488">
        <f t="shared" si="9"/>
        <v>474.68968514226668</v>
      </c>
      <c r="P171" s="488">
        <f t="shared" si="9"/>
        <v>628.95351479821977</v>
      </c>
      <c r="Q171" s="488">
        <f t="shared" si="9"/>
        <v>462.90105121139203</v>
      </c>
      <c r="R171" s="488">
        <f t="shared" si="9"/>
        <v>491.6856992094967</v>
      </c>
      <c r="S171" s="488">
        <f t="shared" si="9"/>
        <v>471.49162358760617</v>
      </c>
      <c r="T171" s="488">
        <f t="shared" si="9"/>
        <v>453.13666050343221</v>
      </c>
      <c r="U171" s="488">
        <f t="shared" si="9"/>
        <v>467.83260039060718</v>
      </c>
      <c r="V171" s="488">
        <f t="shared" si="9"/>
        <v>464.07186555218311</v>
      </c>
      <c r="W171" s="488">
        <f t="shared" si="9"/>
        <v>530.26826205814734</v>
      </c>
      <c r="Y171" s="488">
        <f>SUM(Y111:Y170)</f>
        <v>412.45413914021009</v>
      </c>
      <c r="Z171" s="158">
        <f t="shared" si="8"/>
        <v>942.72240119835737</v>
      </c>
    </row>
    <row r="172" spans="2:26" s="508" customFormat="1" ht="19.899999999999999" customHeight="1">
      <c r="B172" s="1005" t="s">
        <v>1036</v>
      </c>
      <c r="C172" s="497"/>
      <c r="D172" s="498"/>
      <c r="E172" s="498" t="s">
        <v>1037</v>
      </c>
      <c r="F172" s="499"/>
      <c r="G172" s="482"/>
      <c r="H172" s="482"/>
      <c r="I172" s="483"/>
      <c r="J172" s="507"/>
      <c r="K172" s="507">
        <f t="shared" ref="K172:W172" si="10">K104+K109+K171</f>
        <v>5196.5611597605648</v>
      </c>
      <c r="L172" s="507">
        <f t="shared" si="10"/>
        <v>5841.2468744912658</v>
      </c>
      <c r="M172" s="507">
        <f t="shared" si="10"/>
        <v>4808.1382652628936</v>
      </c>
      <c r="N172" s="507">
        <f t="shared" si="10"/>
        <v>4188.3366124495633</v>
      </c>
      <c r="O172" s="507">
        <f t="shared" si="10"/>
        <v>4172.9098206669432</v>
      </c>
      <c r="P172" s="507">
        <f t="shared" si="10"/>
        <v>4381.6543582621889</v>
      </c>
      <c r="Q172" s="507">
        <f t="shared" si="10"/>
        <v>4232.6306555587116</v>
      </c>
      <c r="R172" s="507">
        <f t="shared" si="10"/>
        <v>4268.1456666908389</v>
      </c>
      <c r="S172" s="507">
        <f t="shared" si="10"/>
        <v>4244.4429579674834</v>
      </c>
      <c r="T172" s="507">
        <f t="shared" si="10"/>
        <v>4214.5581584955653</v>
      </c>
      <c r="U172" s="507">
        <f t="shared" si="10"/>
        <v>4280.6291622977897</v>
      </c>
      <c r="V172" s="507">
        <f t="shared" si="10"/>
        <v>4257.2590037421751</v>
      </c>
      <c r="W172" s="507">
        <f t="shared" si="10"/>
        <v>4430.7620834979671</v>
      </c>
      <c r="Y172" s="507">
        <f>Y104+Y109+Y171</f>
        <v>3375.6329055932651</v>
      </c>
      <c r="Z172" s="158">
        <f t="shared" si="8"/>
        <v>7806.3949890912318</v>
      </c>
    </row>
    <row r="176" spans="2:26" ht="18.75">
      <c r="E176" s="502"/>
    </row>
  </sheetData>
  <pageMargins left="0.7" right="0.7" top="0.75" bottom="0.75" header="0.3" footer="0.3"/>
  <pageSetup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7" tint="0.39997558519241921"/>
  </sheetPr>
  <dimension ref="A1:AV142"/>
  <sheetViews>
    <sheetView showGridLines="0" zoomScale="80" zoomScaleNormal="80" workbookViewId="0">
      <pane xSplit="1" ySplit="7" topLeftCell="W117" activePane="bottomRight" state="frozen"/>
      <selection pane="topRight" activeCell="B1" sqref="B1"/>
      <selection pane="bottomLeft" activeCell="A8" sqref="A8"/>
      <selection pane="bottomRight" activeCell="AF134" sqref="AF134:AQ134"/>
    </sheetView>
  </sheetViews>
  <sheetFormatPr defaultColWidth="8.85546875" defaultRowHeight="12.75" outlineLevelRow="3" outlineLevelCol="2"/>
  <cols>
    <col min="1" max="1" width="5.7109375" style="233" customWidth="1"/>
    <col min="2" max="2" width="11.85546875" style="233" hidden="1" customWidth="1" outlineLevel="1"/>
    <col min="3" max="3" width="13" style="233" hidden="1" customWidth="1" outlineLevel="1"/>
    <col min="4" max="4" width="28.7109375" style="233" hidden="1" customWidth="1" outlineLevel="2"/>
    <col min="5" max="5" width="10.140625" style="233" hidden="1" customWidth="1" outlineLevel="2"/>
    <col min="6" max="6" width="18.7109375" style="233" hidden="1" customWidth="1" outlineLevel="2"/>
    <col min="7" max="7" width="28.28515625" style="233" hidden="1" customWidth="1" outlineLevel="2"/>
    <col min="8" max="8" width="16.140625" style="233" hidden="1" customWidth="1" outlineLevel="1" collapsed="1"/>
    <col min="9" max="9" width="16.140625" style="233" hidden="1" customWidth="1" outlineLevel="1"/>
    <col min="10" max="10" width="16.140625" style="233" hidden="1" customWidth="1" outlineLevel="2"/>
    <col min="11" max="11" width="12.7109375" style="233" hidden="1" customWidth="1" outlineLevel="2"/>
    <col min="12" max="12" width="16.140625" style="233" hidden="1" customWidth="1" outlineLevel="2"/>
    <col min="13" max="13" width="11.28515625" style="233" hidden="1" customWidth="1" outlineLevel="2"/>
    <col min="14" max="14" width="12.140625" style="233" hidden="1" customWidth="1" outlineLevel="1" collapsed="1"/>
    <col min="15" max="15" width="12.28515625" style="233" hidden="1" customWidth="1" outlineLevel="1"/>
    <col min="16" max="16" width="17.42578125" style="233" hidden="1" customWidth="1" outlineLevel="2"/>
    <col min="17" max="17" width="14" style="233" hidden="1" customWidth="1" outlineLevel="2"/>
    <col min="18" max="18" width="12.28515625" style="233" hidden="1" customWidth="1" outlineLevel="1" collapsed="1"/>
    <col min="19" max="19" width="29" style="233" hidden="1" customWidth="1" outlineLevel="1"/>
    <col min="20" max="20" width="24.85546875" style="233" hidden="1" customWidth="1" outlineLevel="1"/>
    <col min="21" max="21" width="13.7109375" style="4" hidden="1" customWidth="1" outlineLevel="1"/>
    <col min="22" max="22" width="13.7109375" style="233" hidden="1" customWidth="1" outlineLevel="1"/>
    <col min="23" max="23" width="13.7109375" style="233" customWidth="1" collapsed="1"/>
    <col min="24" max="24" width="29" style="839" customWidth="1"/>
    <col min="25" max="25" width="13.7109375" style="236" customWidth="1"/>
    <col min="26" max="26" width="13.7109375" style="253" hidden="1" customWidth="1" outlineLevel="1"/>
    <col min="27" max="27" width="24.85546875" style="233" hidden="1" customWidth="1" outlineLevel="1"/>
    <col min="28" max="28" width="21.140625" style="233" hidden="1" customWidth="1" outlineLevel="1"/>
    <col min="29" max="29" width="18.42578125" style="237" hidden="1" customWidth="1" collapsed="1"/>
    <col min="30" max="30" width="19.5703125" style="237" hidden="1" customWidth="1"/>
    <col min="31" max="31" width="14.28515625" style="237" hidden="1" customWidth="1"/>
    <col min="32" max="32" width="7" style="233" customWidth="1" outlineLevel="1"/>
    <col min="33" max="40" width="7" style="4" customWidth="1" outlineLevel="1"/>
    <col min="41" max="43" width="7" style="233" customWidth="1" outlineLevel="1"/>
    <col min="44" max="44" width="11.7109375" style="237" customWidth="1"/>
    <col min="45" max="45" width="17.42578125" style="237" customWidth="1"/>
    <col min="46" max="46" width="8.85546875" style="1352" customWidth="1"/>
    <col min="47" max="16384" width="8.85546875" style="233"/>
  </cols>
  <sheetData>
    <row r="1" spans="1:46">
      <c r="D1" s="234" t="s">
        <v>767</v>
      </c>
      <c r="E1" s="235"/>
      <c r="U1" s="233"/>
      <c r="AG1" s="233"/>
      <c r="AH1" s="233"/>
      <c r="AI1" s="233"/>
      <c r="AJ1" s="233"/>
      <c r="AK1" s="233"/>
      <c r="AL1" s="233"/>
      <c r="AM1" s="233"/>
      <c r="AN1" s="233"/>
    </row>
    <row r="2" spans="1:46">
      <c r="D2" s="238" t="s">
        <v>768</v>
      </c>
      <c r="E2" s="235"/>
      <c r="U2" s="233"/>
      <c r="AG2" s="233"/>
      <c r="AH2" s="233"/>
      <c r="AI2" s="233"/>
      <c r="AJ2" s="233"/>
      <c r="AK2" s="233"/>
      <c r="AL2" s="233"/>
      <c r="AM2" s="233"/>
      <c r="AN2" s="233"/>
    </row>
    <row r="3" spans="1:46">
      <c r="D3" s="239" t="s">
        <v>1038</v>
      </c>
      <c r="E3" s="235"/>
      <c r="U3" s="233"/>
      <c r="AG3" s="233"/>
      <c r="AH3" s="233"/>
      <c r="AI3" s="233"/>
      <c r="AJ3" s="233"/>
      <c r="AK3" s="233"/>
      <c r="AL3" s="233"/>
      <c r="AM3" s="233"/>
      <c r="AN3" s="233"/>
    </row>
    <row r="4" spans="1:46">
      <c r="D4" s="240"/>
      <c r="E4" s="240"/>
      <c r="U4" s="233"/>
      <c r="AG4" s="233"/>
      <c r="AH4" s="233"/>
      <c r="AI4" s="233"/>
      <c r="AJ4" s="233"/>
      <c r="AK4" s="233"/>
      <c r="AL4" s="233"/>
      <c r="AM4" s="233"/>
      <c r="AN4" s="233"/>
    </row>
    <row r="5" spans="1:46">
      <c r="L5" s="241" t="s">
        <v>770</v>
      </c>
      <c r="M5" s="242">
        <v>26500</v>
      </c>
      <c r="U5" s="233"/>
      <c r="AF5" s="1074">
        <f>AF8-AF6</f>
        <v>-271824497.94186723</v>
      </c>
      <c r="AG5" s="1074">
        <f t="shared" ref="AG5:AR5" si="0">AG8-AG6</f>
        <v>-271824497.94186723</v>
      </c>
      <c r="AH5" s="1074">
        <f t="shared" si="0"/>
        <v>-271824497.94186723</v>
      </c>
      <c r="AI5" s="1074">
        <f t="shared" si="0"/>
        <v>-271824497.94186723</v>
      </c>
      <c r="AJ5" s="1074">
        <f t="shared" si="0"/>
        <v>-271824497.94186723</v>
      </c>
      <c r="AK5" s="1074">
        <f t="shared" si="0"/>
        <v>-271824497.94186723</v>
      </c>
      <c r="AL5" s="1074">
        <f t="shared" si="0"/>
        <v>-271824497.94186723</v>
      </c>
      <c r="AM5" s="1074">
        <f t="shared" si="0"/>
        <v>-232365649.94186723</v>
      </c>
      <c r="AN5" s="1074">
        <f t="shared" si="0"/>
        <v>-232365649.94186723</v>
      </c>
      <c r="AO5" s="1074">
        <f t="shared" si="0"/>
        <v>-232365649.94186723</v>
      </c>
      <c r="AP5" s="1074">
        <f t="shared" si="0"/>
        <v>-232365649.94186723</v>
      </c>
      <c r="AQ5" s="1074">
        <f t="shared" si="0"/>
        <v>-232365649.94186723</v>
      </c>
      <c r="AR5" s="1074">
        <f t="shared" si="0"/>
        <v>-3064599735.3024073</v>
      </c>
    </row>
    <row r="6" spans="1:46" s="243" customFormat="1" ht="25.5">
      <c r="B6" s="244" t="s">
        <v>771</v>
      </c>
      <c r="C6" s="244"/>
      <c r="D6" s="244" t="s">
        <v>771</v>
      </c>
      <c r="E6" s="244"/>
      <c r="F6" s="244"/>
      <c r="G6" s="244"/>
      <c r="H6" s="244" t="s">
        <v>771</v>
      </c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 t="s">
        <v>771</v>
      </c>
      <c r="T6" s="244"/>
      <c r="U6" s="244"/>
      <c r="V6" s="244"/>
      <c r="W6" s="244"/>
      <c r="X6" s="540"/>
      <c r="Y6" s="245"/>
      <c r="Z6" s="540" t="s">
        <v>772</v>
      </c>
      <c r="AA6" s="540" t="s">
        <v>772</v>
      </c>
      <c r="AB6" s="540" t="s">
        <v>772</v>
      </c>
      <c r="AC6" s="246"/>
      <c r="AD6" s="246"/>
      <c r="AE6" s="246"/>
      <c r="AF6" s="243">
        <v>624238779</v>
      </c>
      <c r="AG6" s="243">
        <v>624238779</v>
      </c>
      <c r="AH6" s="243">
        <v>621675143</v>
      </c>
      <c r="AI6" s="243">
        <v>621675143</v>
      </c>
      <c r="AJ6" s="243">
        <v>621675143</v>
      </c>
      <c r="AK6" s="243">
        <v>621675143</v>
      </c>
      <c r="AL6" s="243">
        <v>621675143</v>
      </c>
      <c r="AM6" s="243">
        <v>582216295</v>
      </c>
      <c r="AN6" s="243">
        <v>582216295</v>
      </c>
      <c r="AO6" s="243">
        <v>582216295</v>
      </c>
      <c r="AP6" s="243">
        <v>582216295</v>
      </c>
      <c r="AQ6" s="243">
        <v>582216295</v>
      </c>
      <c r="AR6" s="247">
        <v>7267934748</v>
      </c>
      <c r="AS6" s="246"/>
      <c r="AT6" s="1353"/>
    </row>
    <row r="7" spans="1:46" ht="38.25">
      <c r="A7" s="517" t="s">
        <v>36</v>
      </c>
      <c r="B7" s="517" t="s">
        <v>773</v>
      </c>
      <c r="C7" s="517" t="s">
        <v>774</v>
      </c>
      <c r="D7" s="523" t="s">
        <v>775</v>
      </c>
      <c r="E7" s="523" t="s">
        <v>776</v>
      </c>
      <c r="F7" s="524" t="s">
        <v>777</v>
      </c>
      <c r="G7" s="524" t="s">
        <v>778</v>
      </c>
      <c r="H7" s="517" t="s">
        <v>779</v>
      </c>
      <c r="I7" s="517" t="s">
        <v>780</v>
      </c>
      <c r="J7" s="517" t="s">
        <v>781</v>
      </c>
      <c r="K7" s="517" t="s">
        <v>782</v>
      </c>
      <c r="L7" s="517" t="s">
        <v>783</v>
      </c>
      <c r="M7" s="517" t="s">
        <v>784</v>
      </c>
      <c r="N7" s="517" t="s">
        <v>785</v>
      </c>
      <c r="O7" s="518" t="s">
        <v>786</v>
      </c>
      <c r="P7" s="518" t="s">
        <v>787</v>
      </c>
      <c r="Q7" s="518" t="s">
        <v>788</v>
      </c>
      <c r="R7" s="518" t="s">
        <v>789</v>
      </c>
      <c r="S7" s="518" t="s">
        <v>790</v>
      </c>
      <c r="T7" s="517" t="s">
        <v>791</v>
      </c>
      <c r="U7" s="517" t="s">
        <v>792</v>
      </c>
      <c r="V7" s="517" t="s">
        <v>793</v>
      </c>
      <c r="W7" s="517" t="s">
        <v>794</v>
      </c>
      <c r="X7" s="517" t="s">
        <v>795</v>
      </c>
      <c r="Y7" s="519" t="s">
        <v>796</v>
      </c>
      <c r="Z7" s="520" t="s">
        <v>482</v>
      </c>
      <c r="AA7" s="520" t="s">
        <v>483</v>
      </c>
      <c r="AB7" s="1291" t="s">
        <v>484</v>
      </c>
      <c r="AC7" s="522" t="s">
        <v>797</v>
      </c>
      <c r="AD7" s="522" t="s">
        <v>798</v>
      </c>
      <c r="AE7" s="522" t="s">
        <v>799</v>
      </c>
      <c r="AF7" s="384" t="s">
        <v>149</v>
      </c>
      <c r="AG7" s="384" t="s">
        <v>150</v>
      </c>
      <c r="AH7" s="384" t="s">
        <v>151</v>
      </c>
      <c r="AI7" s="384" t="s">
        <v>152</v>
      </c>
      <c r="AJ7" s="384" t="s">
        <v>153</v>
      </c>
      <c r="AK7" s="384" t="s">
        <v>154</v>
      </c>
      <c r="AL7" s="384" t="s">
        <v>155</v>
      </c>
      <c r="AM7" s="384" t="s">
        <v>156</v>
      </c>
      <c r="AN7" s="384" t="s">
        <v>157</v>
      </c>
      <c r="AO7" s="384" t="s">
        <v>158</v>
      </c>
      <c r="AP7" s="384" t="s">
        <v>159</v>
      </c>
      <c r="AQ7" s="384" t="s">
        <v>160</v>
      </c>
      <c r="AR7" s="521" t="s">
        <v>2150</v>
      </c>
      <c r="AS7" s="522" t="s">
        <v>800</v>
      </c>
    </row>
    <row r="8" spans="1:46" s="532" customFormat="1">
      <c r="A8" s="67" t="s">
        <v>1039</v>
      </c>
      <c r="B8" s="525"/>
      <c r="C8" s="525"/>
      <c r="D8" s="525"/>
      <c r="E8" s="525"/>
      <c r="F8" s="525"/>
      <c r="G8" s="525"/>
      <c r="H8" s="525"/>
      <c r="I8" s="525"/>
      <c r="J8" s="525"/>
      <c r="K8" s="525"/>
      <c r="L8" s="525"/>
      <c r="M8" s="525"/>
      <c r="N8" s="533"/>
      <c r="O8" s="525"/>
      <c r="P8" s="526"/>
      <c r="Q8" s="527"/>
      <c r="R8" s="527"/>
      <c r="S8" s="527"/>
      <c r="T8" s="526"/>
      <c r="U8" s="527"/>
      <c r="V8" s="527"/>
      <c r="W8" s="527"/>
      <c r="X8" s="840"/>
      <c r="Y8" s="528"/>
      <c r="Z8" s="529"/>
      <c r="AA8" s="1274"/>
      <c r="AB8" s="530"/>
      <c r="AC8" s="217">
        <f t="shared" ref="AC8:AQ8" si="1">SUM(AC9,AC16,AC24,AC27,AC30,AC38,AC42,AC45,AC46,AC47,AC50,AC55,AC59,AC61,AC72)</f>
        <v>35916388860</v>
      </c>
      <c r="AD8" s="217">
        <f t="shared" si="1"/>
        <v>17576005191</v>
      </c>
      <c r="AE8" s="217">
        <f t="shared" si="1"/>
        <v>18340383669</v>
      </c>
      <c r="AF8" s="217">
        <f>SUM(AF9,AF16,AF24,AF27,AF30,AF38,AF42,AF45,AF46,AF47,AF50,AF55,AF59,AF61,AF72)</f>
        <v>352414281.05813277</v>
      </c>
      <c r="AG8" s="217">
        <f t="shared" si="1"/>
        <v>352414281.05813277</v>
      </c>
      <c r="AH8" s="217">
        <f t="shared" si="1"/>
        <v>349850645.05813277</v>
      </c>
      <c r="AI8" s="217">
        <f t="shared" si="1"/>
        <v>349850645.05813277</v>
      </c>
      <c r="AJ8" s="217">
        <f t="shared" si="1"/>
        <v>349850645.05813277</v>
      </c>
      <c r="AK8" s="217">
        <f t="shared" si="1"/>
        <v>349850645.05813277</v>
      </c>
      <c r="AL8" s="217">
        <f t="shared" si="1"/>
        <v>349850645.05813277</v>
      </c>
      <c r="AM8" s="217">
        <f t="shared" si="1"/>
        <v>349850645.05813277</v>
      </c>
      <c r="AN8" s="217">
        <f t="shared" si="1"/>
        <v>349850645.05813277</v>
      </c>
      <c r="AO8" s="217">
        <f t="shared" si="1"/>
        <v>349850645.05813277</v>
      </c>
      <c r="AP8" s="217">
        <f t="shared" si="1"/>
        <v>349850645.05813277</v>
      </c>
      <c r="AQ8" s="217">
        <f t="shared" si="1"/>
        <v>349850645.05813277</v>
      </c>
      <c r="AR8" s="217">
        <f>SUM(AR9,AR16,AR24,AR27,AR30,AR38,AR42,AR45,AR46,AR47,AR50,AR55,AR59,AR61,AR72)</f>
        <v>4203335012.6975927</v>
      </c>
      <c r="AS8" s="217">
        <f>SUM(AS9,AS16,AS24,AS27,AS30,AS38,AS42,AS45,AS46,AS47,AS50,AS55,AS59)</f>
        <v>7804522358.9697046</v>
      </c>
      <c r="AT8" s="1353"/>
    </row>
    <row r="9" spans="1:46" ht="38.25" outlineLevel="1">
      <c r="A9" s="251" t="s">
        <v>164</v>
      </c>
      <c r="B9" s="512"/>
      <c r="C9" s="512"/>
      <c r="D9" s="512"/>
      <c r="E9" s="512"/>
      <c r="F9" s="512"/>
      <c r="G9" s="512"/>
      <c r="H9" s="512"/>
      <c r="I9" s="1024"/>
      <c r="J9" s="512"/>
      <c r="K9" s="512"/>
      <c r="L9" s="512"/>
      <c r="M9" s="512"/>
      <c r="N9" s="512"/>
      <c r="O9" s="512"/>
      <c r="P9" s="513"/>
      <c r="Q9" s="514"/>
      <c r="R9" s="514"/>
      <c r="S9" s="513" t="s">
        <v>1040</v>
      </c>
      <c r="T9" s="513"/>
      <c r="U9" s="514"/>
      <c r="V9" s="514"/>
      <c r="W9" s="514"/>
      <c r="X9" s="841" t="s">
        <v>1040</v>
      </c>
      <c r="Y9" s="249">
        <v>627</v>
      </c>
      <c r="Z9" s="516">
        <v>6274001903</v>
      </c>
      <c r="AA9" s="1275" t="s">
        <v>899</v>
      </c>
      <c r="AB9" s="1275" t="s">
        <v>1041</v>
      </c>
      <c r="AC9" s="381">
        <f>SUM(AC10:AC15)</f>
        <v>2903971700</v>
      </c>
      <c r="AD9" s="212">
        <f>AC9-AE9</f>
        <v>1880693019</v>
      </c>
      <c r="AE9" s="381">
        <f>SUM(AE10:AE15)</f>
        <v>1023278681</v>
      </c>
      <c r="AF9" s="1381">
        <f>SUM(AF10:AF15)</f>
        <v>11142052.008421317</v>
      </c>
      <c r="AG9" s="1381">
        <f t="shared" ref="AG9:AQ9" si="2">SUM(AG10:AG15)</f>
        <v>11142052.008421317</v>
      </c>
      <c r="AH9" s="1381">
        <f t="shared" si="2"/>
        <v>11142052.008421317</v>
      </c>
      <c r="AI9" s="1381">
        <f t="shared" si="2"/>
        <v>11142052.008421317</v>
      </c>
      <c r="AJ9" s="1381">
        <f t="shared" si="2"/>
        <v>11142052.008421317</v>
      </c>
      <c r="AK9" s="1381">
        <f t="shared" si="2"/>
        <v>11142052.008421317</v>
      </c>
      <c r="AL9" s="1381">
        <f t="shared" si="2"/>
        <v>11142052.008421317</v>
      </c>
      <c r="AM9" s="1381">
        <f t="shared" si="2"/>
        <v>11142052.008421317</v>
      </c>
      <c r="AN9" s="1381">
        <f t="shared" si="2"/>
        <v>11142052.008421317</v>
      </c>
      <c r="AO9" s="1381">
        <f t="shared" si="2"/>
        <v>11142052.008421317</v>
      </c>
      <c r="AP9" s="1381">
        <f t="shared" si="2"/>
        <v>11142052.008421317</v>
      </c>
      <c r="AQ9" s="1381">
        <f t="shared" si="2"/>
        <v>11142052.008421317</v>
      </c>
      <c r="AR9" s="1382">
        <f>SUM(AF9:AQ9)</f>
        <v>133704624.1010558</v>
      </c>
      <c r="AS9" s="845">
        <f t="shared" ref="AS9:AS14" si="3">AE9-AR9</f>
        <v>889574056.89894414</v>
      </c>
    </row>
    <row r="10" spans="1:46" s="873" customFormat="1" ht="38.25" hidden="1" outlineLevel="2">
      <c r="A10" s="861"/>
      <c r="B10" s="861"/>
      <c r="C10" s="861"/>
      <c r="D10" s="862"/>
      <c r="E10" s="862"/>
      <c r="F10" s="861"/>
      <c r="G10" s="863"/>
      <c r="H10" s="861" t="s">
        <v>802</v>
      </c>
      <c r="I10" s="1025" t="s">
        <v>1042</v>
      </c>
      <c r="J10" s="861"/>
      <c r="K10" s="861"/>
      <c r="L10" s="861"/>
      <c r="M10" s="861"/>
      <c r="N10" s="864"/>
      <c r="O10" s="865"/>
      <c r="P10" s="866" t="s">
        <v>1044</v>
      </c>
      <c r="Q10" s="866"/>
      <c r="R10" s="866" t="s">
        <v>860</v>
      </c>
      <c r="S10" s="866" t="s">
        <v>1045</v>
      </c>
      <c r="T10" s="867"/>
      <c r="U10" s="868"/>
      <c r="V10" s="868"/>
      <c r="W10" s="869">
        <v>44571</v>
      </c>
      <c r="X10" s="876" t="s">
        <v>1046</v>
      </c>
      <c r="Y10" s="515"/>
      <c r="Z10" s="870" t="s">
        <v>898</v>
      </c>
      <c r="AA10" s="1276" t="s">
        <v>899</v>
      </c>
      <c r="AB10" s="1276" t="s">
        <v>1041</v>
      </c>
      <c r="AC10" s="871">
        <v>847880000</v>
      </c>
      <c r="AD10" s="871">
        <v>593515999</v>
      </c>
      <c r="AE10" s="871">
        <v>254364001</v>
      </c>
      <c r="AF10" s="1351">
        <v>2493764.7156862747</v>
      </c>
      <c r="AG10" s="1351">
        <v>2493764.7156862747</v>
      </c>
      <c r="AH10" s="1351">
        <v>2493764.7156862747</v>
      </c>
      <c r="AI10" s="1351">
        <v>2493764.7156862747</v>
      </c>
      <c r="AJ10" s="1351">
        <v>2493764.7156862747</v>
      </c>
      <c r="AK10" s="1351">
        <v>2493764.7156862747</v>
      </c>
      <c r="AL10" s="1351">
        <v>2493764.7156862747</v>
      </c>
      <c r="AM10" s="1351">
        <v>2493764.7156862747</v>
      </c>
      <c r="AN10" s="1351">
        <v>2493764.7156862747</v>
      </c>
      <c r="AO10" s="1351">
        <v>2493764.7156862747</v>
      </c>
      <c r="AP10" s="1351">
        <v>2493764.7156862747</v>
      </c>
      <c r="AQ10" s="1351">
        <v>2493764.7156862747</v>
      </c>
      <c r="AR10" s="1383">
        <f t="shared" ref="AR10:AR15" si="4">SUM(AF10:AQ10)</f>
        <v>29925176.588235304</v>
      </c>
      <c r="AS10" s="1034">
        <f t="shared" si="3"/>
        <v>224438824.41176468</v>
      </c>
      <c r="AT10" s="1352" t="s">
        <v>2221</v>
      </c>
    </row>
    <row r="11" spans="1:46" s="873" customFormat="1" ht="38.25" hidden="1" outlineLevel="2">
      <c r="A11" s="861"/>
      <c r="B11" s="861"/>
      <c r="C11" s="861"/>
      <c r="D11" s="862"/>
      <c r="E11" s="862"/>
      <c r="F11" s="861"/>
      <c r="G11" s="863"/>
      <c r="H11" s="861" t="s">
        <v>802</v>
      </c>
      <c r="I11" s="1025" t="s">
        <v>1047</v>
      </c>
      <c r="J11" s="861"/>
      <c r="K11" s="861"/>
      <c r="L11" s="861"/>
      <c r="M11" s="861"/>
      <c r="N11" s="864"/>
      <c r="O11" s="865"/>
      <c r="P11" s="866" t="s">
        <v>1044</v>
      </c>
      <c r="Q11" s="866"/>
      <c r="R11" s="866" t="s">
        <v>860</v>
      </c>
      <c r="S11" s="866" t="s">
        <v>1045</v>
      </c>
      <c r="T11" s="867"/>
      <c r="U11" s="868"/>
      <c r="V11" s="868"/>
      <c r="W11" s="869">
        <v>44629</v>
      </c>
      <c r="X11" s="876" t="s">
        <v>1048</v>
      </c>
      <c r="Y11" s="515"/>
      <c r="Z11" s="870" t="s">
        <v>898</v>
      </c>
      <c r="AA11" s="1276" t="s">
        <v>899</v>
      </c>
      <c r="AB11" s="1276" t="s">
        <v>1041</v>
      </c>
      <c r="AC11" s="871">
        <v>1177830000</v>
      </c>
      <c r="AD11" s="871">
        <v>785220000</v>
      </c>
      <c r="AE11" s="871">
        <v>392610000</v>
      </c>
      <c r="AF11" s="1351">
        <v>3775096.153846154</v>
      </c>
      <c r="AG11" s="1351">
        <v>3775096.153846154</v>
      </c>
      <c r="AH11" s="1351">
        <v>3775096.153846154</v>
      </c>
      <c r="AI11" s="1351">
        <v>3775096.153846154</v>
      </c>
      <c r="AJ11" s="1351">
        <v>3775096.153846154</v>
      </c>
      <c r="AK11" s="1351">
        <v>3775096.153846154</v>
      </c>
      <c r="AL11" s="1351">
        <v>3775096.153846154</v>
      </c>
      <c r="AM11" s="1351">
        <v>3775096.153846154</v>
      </c>
      <c r="AN11" s="1351">
        <v>3775096.153846154</v>
      </c>
      <c r="AO11" s="1351">
        <v>3775096.153846154</v>
      </c>
      <c r="AP11" s="1351">
        <v>3775096.153846154</v>
      </c>
      <c r="AQ11" s="1351">
        <v>3775096.153846154</v>
      </c>
      <c r="AR11" s="1383">
        <f t="shared" si="4"/>
        <v>45301153.846153833</v>
      </c>
      <c r="AS11" s="1034">
        <f t="shared" si="3"/>
        <v>347308846.15384614</v>
      </c>
      <c r="AT11" s="1352" t="s">
        <v>2222</v>
      </c>
    </row>
    <row r="12" spans="1:46" s="873" customFormat="1" ht="38.25" hidden="1" outlineLevel="2">
      <c r="A12" s="861"/>
      <c r="B12" s="861"/>
      <c r="C12" s="861"/>
      <c r="D12" s="862"/>
      <c r="E12" s="862"/>
      <c r="F12" s="861"/>
      <c r="G12" s="863"/>
      <c r="H12" s="861" t="s">
        <v>802</v>
      </c>
      <c r="I12" s="1025" t="s">
        <v>1047</v>
      </c>
      <c r="J12" s="861"/>
      <c r="K12" s="861"/>
      <c r="L12" s="861"/>
      <c r="M12" s="861"/>
      <c r="N12" s="864"/>
      <c r="O12" s="865"/>
      <c r="P12" s="866" t="s">
        <v>1044</v>
      </c>
      <c r="Q12" s="866"/>
      <c r="R12" s="866" t="s">
        <v>860</v>
      </c>
      <c r="S12" s="866" t="s">
        <v>1045</v>
      </c>
      <c r="T12" s="867"/>
      <c r="U12" s="868"/>
      <c r="V12" s="868"/>
      <c r="W12" s="869">
        <v>44698</v>
      </c>
      <c r="X12" s="876" t="s">
        <v>1049</v>
      </c>
      <c r="Y12" s="515"/>
      <c r="Z12" s="870" t="s">
        <v>898</v>
      </c>
      <c r="AA12" s="1276" t="s">
        <v>899</v>
      </c>
      <c r="AB12" s="1276" t="s">
        <v>1041</v>
      </c>
      <c r="AC12" s="871">
        <v>753261700</v>
      </c>
      <c r="AD12" s="871">
        <v>451957021</v>
      </c>
      <c r="AE12" s="871">
        <v>301304679</v>
      </c>
      <c r="AF12" s="1351">
        <v>2789858.138888889</v>
      </c>
      <c r="AG12" s="1351">
        <v>2789858.138888889</v>
      </c>
      <c r="AH12" s="1351">
        <v>2789858.138888889</v>
      </c>
      <c r="AI12" s="1351">
        <v>2789858.138888889</v>
      </c>
      <c r="AJ12" s="1351">
        <v>2789858.138888889</v>
      </c>
      <c r="AK12" s="1351">
        <v>2789858.138888889</v>
      </c>
      <c r="AL12" s="1351">
        <v>2789858.138888889</v>
      </c>
      <c r="AM12" s="1351">
        <v>2789858.138888889</v>
      </c>
      <c r="AN12" s="1351">
        <v>2789858.138888889</v>
      </c>
      <c r="AO12" s="1351">
        <v>2789858.138888889</v>
      </c>
      <c r="AP12" s="1351">
        <v>2789858.138888889</v>
      </c>
      <c r="AQ12" s="1351">
        <v>2789858.138888889</v>
      </c>
      <c r="AR12" s="1383">
        <f t="shared" si="4"/>
        <v>33478297.66666666</v>
      </c>
      <c r="AS12" s="1034">
        <f t="shared" si="3"/>
        <v>267826381.33333334</v>
      </c>
      <c r="AT12" s="1352" t="s">
        <v>2223</v>
      </c>
    </row>
    <row r="13" spans="1:46" s="873" customFormat="1" ht="38.25" hidden="1" outlineLevel="2">
      <c r="A13" s="861"/>
      <c r="B13" s="861"/>
      <c r="C13" s="861"/>
      <c r="D13" s="862"/>
      <c r="E13" s="862"/>
      <c r="F13" s="861"/>
      <c r="G13" s="863"/>
      <c r="H13" s="861" t="s">
        <v>802</v>
      </c>
      <c r="I13" s="1025" t="s">
        <v>1050</v>
      </c>
      <c r="J13" s="861"/>
      <c r="K13" s="861"/>
      <c r="L13" s="861"/>
      <c r="M13" s="861"/>
      <c r="N13" s="864"/>
      <c r="O13" s="865"/>
      <c r="P13" s="866" t="s">
        <v>1044</v>
      </c>
      <c r="Q13" s="866"/>
      <c r="R13" s="866" t="s">
        <v>860</v>
      </c>
      <c r="S13" s="866" t="s">
        <v>1045</v>
      </c>
      <c r="T13" s="867"/>
      <c r="U13" s="868"/>
      <c r="V13" s="868"/>
      <c r="W13" s="869"/>
      <c r="X13" s="876" t="s">
        <v>1051</v>
      </c>
      <c r="Y13" s="515"/>
      <c r="Z13" s="870" t="s">
        <v>898</v>
      </c>
      <c r="AA13" s="1276" t="s">
        <v>899</v>
      </c>
      <c r="AB13" s="1276" t="s">
        <v>1041</v>
      </c>
      <c r="AC13" s="871">
        <v>125000000</v>
      </c>
      <c r="AD13" s="871">
        <v>49999999</v>
      </c>
      <c r="AE13" s="871">
        <v>75000001</v>
      </c>
      <c r="AF13" s="1351">
        <v>2083333</v>
      </c>
      <c r="AG13" s="1351">
        <v>2083333</v>
      </c>
      <c r="AH13" s="1351">
        <v>2083333</v>
      </c>
      <c r="AI13" s="1351">
        <v>2083333</v>
      </c>
      <c r="AJ13" s="1351">
        <v>2083333</v>
      </c>
      <c r="AK13" s="1351">
        <v>2083333</v>
      </c>
      <c r="AL13" s="1351">
        <v>2083333</v>
      </c>
      <c r="AM13" s="1351">
        <v>2083333</v>
      </c>
      <c r="AN13" s="1351">
        <v>2083333</v>
      </c>
      <c r="AO13" s="1351">
        <v>2083333</v>
      </c>
      <c r="AP13" s="1351">
        <v>2083333</v>
      </c>
      <c r="AQ13" s="1351">
        <v>2083333</v>
      </c>
      <c r="AR13" s="1383">
        <f t="shared" si="4"/>
        <v>24999996</v>
      </c>
      <c r="AS13" s="1034">
        <f t="shared" si="3"/>
        <v>50000005</v>
      </c>
      <c r="AT13" s="1352" t="s">
        <v>2224</v>
      </c>
    </row>
    <row r="14" spans="1:46" s="873" customFormat="1" hidden="1" outlineLevel="2">
      <c r="A14" s="861"/>
      <c r="B14" s="861"/>
      <c r="C14" s="861"/>
      <c r="D14" s="862"/>
      <c r="E14" s="862"/>
      <c r="F14" s="861"/>
      <c r="G14" s="863"/>
      <c r="H14" s="861"/>
      <c r="I14" s="1025"/>
      <c r="J14" s="861"/>
      <c r="K14" s="861"/>
      <c r="L14" s="861"/>
      <c r="M14" s="861"/>
      <c r="N14" s="864"/>
      <c r="O14" s="865"/>
      <c r="P14" s="866"/>
      <c r="Q14" s="866"/>
      <c r="R14" s="866"/>
      <c r="S14" s="866"/>
      <c r="T14" s="867"/>
      <c r="U14" s="868"/>
      <c r="V14" s="868"/>
      <c r="W14" s="869"/>
      <c r="X14" s="876"/>
      <c r="Y14" s="874"/>
      <c r="Z14" s="870"/>
      <c r="AA14" s="1276"/>
      <c r="AB14" s="1276"/>
      <c r="AC14" s="875"/>
      <c r="AD14" s="848">
        <f>AC14-AE14</f>
        <v>0</v>
      </c>
      <c r="AE14" s="848"/>
      <c r="AF14" s="1035"/>
      <c r="AG14" s="1035"/>
      <c r="AH14" s="1035"/>
      <c r="AI14" s="1035"/>
      <c r="AJ14" s="1035"/>
      <c r="AK14" s="1035"/>
      <c r="AL14" s="1035"/>
      <c r="AM14" s="1035"/>
      <c r="AN14" s="1035"/>
      <c r="AO14" s="1035"/>
      <c r="AP14" s="1035"/>
      <c r="AQ14" s="1035"/>
      <c r="AR14" s="1383">
        <f t="shared" si="4"/>
        <v>0</v>
      </c>
      <c r="AS14" s="1034">
        <f t="shared" si="3"/>
        <v>0</v>
      </c>
      <c r="AT14" s="1352" t="e">
        <v>#N/A</v>
      </c>
    </row>
    <row r="15" spans="1:46" s="873" customFormat="1" hidden="1" outlineLevel="2">
      <c r="A15" s="861"/>
      <c r="B15" s="861"/>
      <c r="C15" s="861"/>
      <c r="D15" s="862"/>
      <c r="E15" s="862"/>
      <c r="F15" s="861"/>
      <c r="G15" s="863"/>
      <c r="H15" s="861"/>
      <c r="I15" s="1025"/>
      <c r="J15" s="861"/>
      <c r="K15" s="861"/>
      <c r="L15" s="861"/>
      <c r="M15" s="861"/>
      <c r="N15" s="864"/>
      <c r="O15" s="865"/>
      <c r="P15" s="866"/>
      <c r="Q15" s="866"/>
      <c r="R15" s="866"/>
      <c r="S15" s="866"/>
      <c r="T15" s="867"/>
      <c r="U15" s="868"/>
      <c r="V15" s="868"/>
      <c r="W15" s="869"/>
      <c r="X15" s="876"/>
      <c r="Y15" s="874"/>
      <c r="Z15" s="870"/>
      <c r="AA15" s="1276"/>
      <c r="AB15" s="1276"/>
      <c r="AC15" s="875"/>
      <c r="AD15" s="848">
        <f>AC15-AE15</f>
        <v>0</v>
      </c>
      <c r="AE15" s="848"/>
      <c r="AF15" s="1035"/>
      <c r="AG15" s="1035"/>
      <c r="AH15" s="1035"/>
      <c r="AI15" s="1035"/>
      <c r="AJ15" s="1035"/>
      <c r="AK15" s="1035"/>
      <c r="AL15" s="1035"/>
      <c r="AM15" s="1035"/>
      <c r="AN15" s="1035"/>
      <c r="AO15" s="1035"/>
      <c r="AP15" s="1035"/>
      <c r="AQ15" s="1035"/>
      <c r="AR15" s="1383">
        <f t="shared" si="4"/>
        <v>0</v>
      </c>
      <c r="AS15" s="1034"/>
      <c r="AT15" s="1352" t="e">
        <v>#N/A</v>
      </c>
    </row>
    <row r="16" spans="1:46" ht="38.25" outlineLevel="1" collapsed="1">
      <c r="A16" s="251" t="s">
        <v>166</v>
      </c>
      <c r="B16" s="251"/>
      <c r="C16" s="251"/>
      <c r="D16" s="251"/>
      <c r="E16" s="251"/>
      <c r="F16" s="251"/>
      <c r="G16" s="251"/>
      <c r="H16" s="251"/>
      <c r="I16" s="1026"/>
      <c r="J16" s="251"/>
      <c r="K16" s="251"/>
      <c r="L16" s="251"/>
      <c r="M16" s="251"/>
      <c r="N16" s="512"/>
      <c r="O16" s="251"/>
      <c r="P16" s="510"/>
      <c r="Q16" s="248"/>
      <c r="R16" s="248"/>
      <c r="S16" s="513" t="s">
        <v>1052</v>
      </c>
      <c r="T16" s="510"/>
      <c r="U16" s="248"/>
      <c r="V16" s="248"/>
      <c r="W16" s="248"/>
      <c r="X16" s="841" t="s">
        <v>1052</v>
      </c>
      <c r="Y16" s="1067">
        <v>627</v>
      </c>
      <c r="Z16" s="252">
        <v>6274001903</v>
      </c>
      <c r="AA16" s="1277" t="s">
        <v>899</v>
      </c>
      <c r="AB16" s="1277" t="s">
        <v>1041</v>
      </c>
      <c r="AC16" s="212">
        <f>SUM(AC17:AC23)</f>
        <v>5533954619</v>
      </c>
      <c r="AD16" s="212">
        <f>AC16-AE16</f>
        <v>1978417268</v>
      </c>
      <c r="AE16" s="212">
        <f>SUM(AE17:AE23)</f>
        <v>3555537351</v>
      </c>
      <c r="AF16" s="845">
        <f>SUM(AF17:AF23)</f>
        <v>27899187.110193375</v>
      </c>
      <c r="AG16" s="845">
        <f t="shared" ref="AG16:AQ16" si="5">SUM(AG17:AG23)</f>
        <v>27899187.110193375</v>
      </c>
      <c r="AH16" s="845">
        <f t="shared" si="5"/>
        <v>27899187.110193375</v>
      </c>
      <c r="AI16" s="845">
        <f t="shared" si="5"/>
        <v>27899187.110193375</v>
      </c>
      <c r="AJ16" s="845">
        <f t="shared" si="5"/>
        <v>27899187.110193375</v>
      </c>
      <c r="AK16" s="845">
        <f t="shared" si="5"/>
        <v>27899187.110193375</v>
      </c>
      <c r="AL16" s="845">
        <f t="shared" si="5"/>
        <v>27899187.110193375</v>
      </c>
      <c r="AM16" s="845">
        <f t="shared" si="5"/>
        <v>27899187.110193375</v>
      </c>
      <c r="AN16" s="845">
        <f t="shared" si="5"/>
        <v>27899187.110193375</v>
      </c>
      <c r="AO16" s="845">
        <f t="shared" si="5"/>
        <v>27899187.110193375</v>
      </c>
      <c r="AP16" s="845">
        <f t="shared" si="5"/>
        <v>27899187.110193375</v>
      </c>
      <c r="AQ16" s="845">
        <f t="shared" si="5"/>
        <v>27899187.110193375</v>
      </c>
      <c r="AR16" s="1382">
        <f t="shared" ref="AR16:AR23" si="6">SUM(AF16:AQ16)</f>
        <v>334790245.32232052</v>
      </c>
      <c r="AS16" s="845">
        <f>AE16-AR16</f>
        <v>3220747105.6776795</v>
      </c>
      <c r="AT16" s="1352" t="s">
        <v>2198</v>
      </c>
    </row>
    <row r="17" spans="1:46" s="873" customFormat="1" ht="25.5" hidden="1" outlineLevel="2">
      <c r="A17" s="861"/>
      <c r="B17" s="861"/>
      <c r="C17" s="861"/>
      <c r="D17" s="861"/>
      <c r="E17" s="861"/>
      <c r="F17" s="861"/>
      <c r="G17" s="861"/>
      <c r="H17" s="861" t="s">
        <v>802</v>
      </c>
      <c r="I17" s="1027" t="s">
        <v>1047</v>
      </c>
      <c r="J17" s="861"/>
      <c r="K17" s="861"/>
      <c r="L17" s="861"/>
      <c r="M17" s="861"/>
      <c r="N17" s="882"/>
      <c r="O17" s="865"/>
      <c r="P17" s="883" t="s">
        <v>1044</v>
      </c>
      <c r="Q17" s="884"/>
      <c r="R17" s="884" t="s">
        <v>865</v>
      </c>
      <c r="S17" s="885" t="s">
        <v>1053</v>
      </c>
      <c r="T17" s="867"/>
      <c r="U17" s="868"/>
      <c r="V17" s="868"/>
      <c r="W17" s="886">
        <v>44599</v>
      </c>
      <c r="X17" s="876" t="s">
        <v>1054</v>
      </c>
      <c r="Y17" s="1082"/>
      <c r="Z17" s="887" t="s">
        <v>898</v>
      </c>
      <c r="AA17" s="1278" t="s">
        <v>899</v>
      </c>
      <c r="AB17" s="1278"/>
      <c r="AC17" s="888">
        <v>641608000</v>
      </c>
      <c r="AD17" s="888">
        <v>449125601</v>
      </c>
      <c r="AE17" s="888">
        <v>192482399</v>
      </c>
      <c r="AF17" s="1351">
        <v>1887082.3431372549</v>
      </c>
      <c r="AG17" s="1351">
        <v>1887082.3431372549</v>
      </c>
      <c r="AH17" s="1351">
        <v>1887082.3431372549</v>
      </c>
      <c r="AI17" s="1351">
        <v>1887082.3431372549</v>
      </c>
      <c r="AJ17" s="1351">
        <v>1887082.3431372549</v>
      </c>
      <c r="AK17" s="1351">
        <v>1887082.3431372549</v>
      </c>
      <c r="AL17" s="1351">
        <v>1887082.3431372549</v>
      </c>
      <c r="AM17" s="1351">
        <v>1887082.3431372549</v>
      </c>
      <c r="AN17" s="1351">
        <v>1887082.3431372549</v>
      </c>
      <c r="AO17" s="1351">
        <v>1887082.3431372549</v>
      </c>
      <c r="AP17" s="1351">
        <v>1887082.3431372549</v>
      </c>
      <c r="AQ17" s="1351">
        <v>1887082.3431372549</v>
      </c>
      <c r="AR17" s="1034">
        <f t="shared" si="6"/>
        <v>22644988.117647067</v>
      </c>
      <c r="AS17" s="1034">
        <f t="shared" ref="AS17:AS135" si="7">AE17-AR17</f>
        <v>169837410.88235295</v>
      </c>
      <c r="AT17" s="1352" t="s">
        <v>1055</v>
      </c>
    </row>
    <row r="18" spans="1:46" s="873" customFormat="1" ht="25.5" hidden="1" outlineLevel="2">
      <c r="A18" s="861"/>
      <c r="B18" s="861"/>
      <c r="C18" s="861"/>
      <c r="D18" s="861"/>
      <c r="E18" s="861"/>
      <c r="F18" s="861"/>
      <c r="G18" s="861"/>
      <c r="H18" s="861" t="s">
        <v>802</v>
      </c>
      <c r="I18" s="1027" t="s">
        <v>1056</v>
      </c>
      <c r="J18" s="861"/>
      <c r="K18" s="861"/>
      <c r="L18" s="861"/>
      <c r="M18" s="861"/>
      <c r="N18" s="882"/>
      <c r="O18" s="865"/>
      <c r="P18" s="883" t="s">
        <v>1044</v>
      </c>
      <c r="Q18" s="884"/>
      <c r="R18" s="884" t="s">
        <v>865</v>
      </c>
      <c r="S18" s="885" t="s">
        <v>1053</v>
      </c>
      <c r="T18" s="867"/>
      <c r="U18" s="868"/>
      <c r="V18" s="868"/>
      <c r="W18" s="886">
        <v>44876</v>
      </c>
      <c r="X18" s="876" t="s">
        <v>1057</v>
      </c>
      <c r="Y18" s="1082"/>
      <c r="Z18" s="887" t="s">
        <v>898</v>
      </c>
      <c r="AA18" s="1278" t="s">
        <v>899</v>
      </c>
      <c r="AB18" s="1278"/>
      <c r="AC18" s="888">
        <v>988266537</v>
      </c>
      <c r="AD18" s="888">
        <v>589967225</v>
      </c>
      <c r="AE18" s="888">
        <v>398299312</v>
      </c>
      <c r="AF18" s="1351">
        <v>3687956.5925925928</v>
      </c>
      <c r="AG18" s="1351">
        <v>3687956.5925925928</v>
      </c>
      <c r="AH18" s="1351">
        <v>3687956.5925925928</v>
      </c>
      <c r="AI18" s="1351">
        <v>3687956.5925925928</v>
      </c>
      <c r="AJ18" s="1351">
        <v>3687956.5925925928</v>
      </c>
      <c r="AK18" s="1351">
        <v>3687956.5925925928</v>
      </c>
      <c r="AL18" s="1351">
        <v>3687956.5925925928</v>
      </c>
      <c r="AM18" s="1351">
        <v>3687956.5925925928</v>
      </c>
      <c r="AN18" s="1351">
        <v>3687956.5925925928</v>
      </c>
      <c r="AO18" s="1351">
        <v>3687956.5925925928</v>
      </c>
      <c r="AP18" s="1351">
        <v>3687956.5925925928</v>
      </c>
      <c r="AQ18" s="1351">
        <v>3687956.5925925928</v>
      </c>
      <c r="AR18" s="1034">
        <f t="shared" si="6"/>
        <v>44255479.111111104</v>
      </c>
      <c r="AS18" s="1034">
        <f t="shared" si="7"/>
        <v>354043832.8888889</v>
      </c>
      <c r="AT18" s="1352" t="s">
        <v>1058</v>
      </c>
    </row>
    <row r="19" spans="1:46" s="873" customFormat="1" ht="25.5" hidden="1" outlineLevel="2">
      <c r="A19" s="861"/>
      <c r="B19" s="861"/>
      <c r="C19" s="861"/>
      <c r="D19" s="861"/>
      <c r="E19" s="861"/>
      <c r="F19" s="861"/>
      <c r="G19" s="861"/>
      <c r="H19" s="861" t="s">
        <v>802</v>
      </c>
      <c r="I19" s="1027" t="s">
        <v>1059</v>
      </c>
      <c r="J19" s="861"/>
      <c r="K19" s="861"/>
      <c r="L19" s="861"/>
      <c r="M19" s="861"/>
      <c r="N19" s="882"/>
      <c r="O19" s="865"/>
      <c r="P19" s="883" t="s">
        <v>1044</v>
      </c>
      <c r="Q19" s="884"/>
      <c r="R19" s="884" t="s">
        <v>865</v>
      </c>
      <c r="S19" s="885" t="s">
        <v>1053</v>
      </c>
      <c r="T19" s="867"/>
      <c r="U19" s="868"/>
      <c r="V19" s="868"/>
      <c r="W19" s="886">
        <v>44872</v>
      </c>
      <c r="X19" s="876" t="s">
        <v>1060</v>
      </c>
      <c r="Y19" s="1082"/>
      <c r="Z19" s="887" t="s">
        <v>898</v>
      </c>
      <c r="AA19" s="1278" t="s">
        <v>899</v>
      </c>
      <c r="AB19" s="1278"/>
      <c r="AC19" s="888">
        <v>1021300257</v>
      </c>
      <c r="AD19" s="888">
        <v>612398458</v>
      </c>
      <c r="AE19" s="888">
        <v>408901799</v>
      </c>
      <c r="AF19" s="1351">
        <v>3786127.7685185187</v>
      </c>
      <c r="AG19" s="1351">
        <v>3786127.7685185187</v>
      </c>
      <c r="AH19" s="1351">
        <v>3786127.7685185187</v>
      </c>
      <c r="AI19" s="1351">
        <v>3786127.7685185187</v>
      </c>
      <c r="AJ19" s="1351">
        <v>3786127.7685185187</v>
      </c>
      <c r="AK19" s="1351">
        <v>3786127.7685185187</v>
      </c>
      <c r="AL19" s="1351">
        <v>3786127.7685185187</v>
      </c>
      <c r="AM19" s="1351">
        <v>3786127.7685185187</v>
      </c>
      <c r="AN19" s="1351">
        <v>3786127.7685185187</v>
      </c>
      <c r="AO19" s="1351">
        <v>3786127.7685185187</v>
      </c>
      <c r="AP19" s="1351">
        <v>3786127.7685185187</v>
      </c>
      <c r="AQ19" s="1351">
        <v>3786127.7685185187</v>
      </c>
      <c r="AR19" s="1034">
        <f t="shared" si="6"/>
        <v>45433533.222222239</v>
      </c>
      <c r="AS19" s="1034">
        <f t="shared" si="7"/>
        <v>363468265.77777779</v>
      </c>
      <c r="AT19" s="1352" t="s">
        <v>1061</v>
      </c>
    </row>
    <row r="20" spans="1:46" s="873" customFormat="1" ht="25.5" hidden="1" outlineLevel="2">
      <c r="A20" s="861"/>
      <c r="B20" s="861"/>
      <c r="C20" s="861"/>
      <c r="D20" s="861"/>
      <c r="E20" s="861"/>
      <c r="F20" s="861"/>
      <c r="G20" s="861"/>
      <c r="H20" s="861" t="s">
        <v>802</v>
      </c>
      <c r="I20" s="1027" t="s">
        <v>1059</v>
      </c>
      <c r="J20" s="861"/>
      <c r="K20" s="861"/>
      <c r="L20" s="861"/>
      <c r="M20" s="861"/>
      <c r="N20" s="882"/>
      <c r="O20" s="865"/>
      <c r="P20" s="883" t="s">
        <v>1044</v>
      </c>
      <c r="Q20" s="884"/>
      <c r="R20" s="884" t="s">
        <v>865</v>
      </c>
      <c r="S20" s="885" t="s">
        <v>1053</v>
      </c>
      <c r="T20" s="867"/>
      <c r="U20" s="868"/>
      <c r="V20" s="868"/>
      <c r="W20" s="886">
        <v>45519</v>
      </c>
      <c r="X20" s="876" t="s">
        <v>1063</v>
      </c>
      <c r="Y20" s="1082"/>
      <c r="Z20" s="887" t="s">
        <v>898</v>
      </c>
      <c r="AA20" s="1278" t="s">
        <v>899</v>
      </c>
      <c r="AB20" s="1278"/>
      <c r="AC20" s="888">
        <v>389131825</v>
      </c>
      <c r="AD20" s="888">
        <v>119121984</v>
      </c>
      <c r="AE20" s="888">
        <v>270009841</v>
      </c>
      <c r="AF20" s="1351">
        <v>2093099.542635659</v>
      </c>
      <c r="AG20" s="1351">
        <v>2093099.542635659</v>
      </c>
      <c r="AH20" s="1351">
        <v>2093099.542635659</v>
      </c>
      <c r="AI20" s="1351">
        <v>2093099.542635659</v>
      </c>
      <c r="AJ20" s="1351">
        <v>2093099.542635659</v>
      </c>
      <c r="AK20" s="1351">
        <v>2093099.542635659</v>
      </c>
      <c r="AL20" s="1351">
        <v>2093099.542635659</v>
      </c>
      <c r="AM20" s="1351">
        <v>2093099.542635659</v>
      </c>
      <c r="AN20" s="1351">
        <v>2093099.542635659</v>
      </c>
      <c r="AO20" s="1351">
        <v>2093099.542635659</v>
      </c>
      <c r="AP20" s="1351">
        <v>2093099.542635659</v>
      </c>
      <c r="AQ20" s="1351">
        <v>2093099.542635659</v>
      </c>
      <c r="AR20" s="1034">
        <f t="shared" si="6"/>
        <v>25117194.511627913</v>
      </c>
      <c r="AS20" s="1034">
        <f t="shared" si="7"/>
        <v>244892646.48837209</v>
      </c>
      <c r="AT20" s="1352" t="s">
        <v>1064</v>
      </c>
    </row>
    <row r="21" spans="1:46" s="873" customFormat="1" ht="25.5" hidden="1" outlineLevel="2">
      <c r="A21" s="861"/>
      <c r="B21" s="861"/>
      <c r="C21" s="861"/>
      <c r="D21" s="861"/>
      <c r="E21" s="861"/>
      <c r="F21" s="861"/>
      <c r="G21" s="861"/>
      <c r="H21" s="861" t="s">
        <v>802</v>
      </c>
      <c r="I21" s="1027" t="s">
        <v>1065</v>
      </c>
      <c r="J21" s="861"/>
      <c r="K21" s="861"/>
      <c r="L21" s="861"/>
      <c r="M21" s="861"/>
      <c r="N21" s="882"/>
      <c r="O21" s="865"/>
      <c r="P21" s="883" t="s">
        <v>1044</v>
      </c>
      <c r="Q21" s="884"/>
      <c r="R21" s="884" t="s">
        <v>865</v>
      </c>
      <c r="S21" s="885" t="s">
        <v>1066</v>
      </c>
      <c r="T21" s="867"/>
      <c r="U21" s="868"/>
      <c r="V21" s="868"/>
      <c r="W21" s="886">
        <v>45775</v>
      </c>
      <c r="X21" s="876" t="s">
        <v>1067</v>
      </c>
      <c r="Y21" s="1082"/>
      <c r="Z21" s="887" t="s">
        <v>898</v>
      </c>
      <c r="AA21" s="1278" t="s">
        <v>899</v>
      </c>
      <c r="AB21" s="1278"/>
      <c r="AC21" s="888">
        <v>1193648000</v>
      </c>
      <c r="AD21" s="888">
        <v>99470669</v>
      </c>
      <c r="AE21" s="888">
        <v>1094177331</v>
      </c>
      <c r="AF21" s="1351">
        <v>7871779.35971223</v>
      </c>
      <c r="AG21" s="1351">
        <v>7871779.35971223</v>
      </c>
      <c r="AH21" s="1351">
        <v>7871779.35971223</v>
      </c>
      <c r="AI21" s="1351">
        <v>7871779.35971223</v>
      </c>
      <c r="AJ21" s="1351">
        <v>7871779.35971223</v>
      </c>
      <c r="AK21" s="1351">
        <v>7871779.35971223</v>
      </c>
      <c r="AL21" s="1351">
        <v>7871779.35971223</v>
      </c>
      <c r="AM21" s="1351">
        <v>7871779.35971223</v>
      </c>
      <c r="AN21" s="1351">
        <v>7871779.35971223</v>
      </c>
      <c r="AO21" s="1351">
        <v>7871779.35971223</v>
      </c>
      <c r="AP21" s="1351">
        <v>7871779.35971223</v>
      </c>
      <c r="AQ21" s="1351">
        <v>7871779.35971223</v>
      </c>
      <c r="AR21" s="1034">
        <f t="shared" si="6"/>
        <v>94461352.316546753</v>
      </c>
      <c r="AS21" s="1034">
        <f t="shared" si="7"/>
        <v>999715978.6834532</v>
      </c>
      <c r="AT21" s="1352" t="s">
        <v>1068</v>
      </c>
    </row>
    <row r="22" spans="1:46" s="873" customFormat="1" ht="25.5" hidden="1" outlineLevel="2">
      <c r="A22" s="861"/>
      <c r="B22" s="861"/>
      <c r="C22" s="861"/>
      <c r="D22" s="861"/>
      <c r="E22" s="861"/>
      <c r="F22" s="861"/>
      <c r="G22" s="861"/>
      <c r="H22" s="861" t="s">
        <v>802</v>
      </c>
      <c r="I22" s="1027" t="s">
        <v>1065</v>
      </c>
      <c r="J22" s="861"/>
      <c r="K22" s="861"/>
      <c r="L22" s="861"/>
      <c r="M22" s="861"/>
      <c r="N22" s="882"/>
      <c r="O22" s="865"/>
      <c r="P22" s="883" t="s">
        <v>1044</v>
      </c>
      <c r="Q22" s="884"/>
      <c r="R22" s="884" t="s">
        <v>862</v>
      </c>
      <c r="S22" s="885" t="s">
        <v>1066</v>
      </c>
      <c r="T22" s="867"/>
      <c r="U22" s="868"/>
      <c r="V22" s="868"/>
      <c r="W22" s="886">
        <v>45839</v>
      </c>
      <c r="X22" s="876" t="s">
        <v>1069</v>
      </c>
      <c r="Y22" s="1082"/>
      <c r="Z22" s="887" t="s">
        <v>898</v>
      </c>
      <c r="AA22" s="1278" t="s">
        <v>899</v>
      </c>
      <c r="AB22" s="1278"/>
      <c r="AC22" s="888">
        <v>1300000000</v>
      </c>
      <c r="AD22" s="888">
        <v>108333331</v>
      </c>
      <c r="AE22" s="888">
        <v>1191666669</v>
      </c>
      <c r="AF22" s="1351">
        <v>8573141.5035971217</v>
      </c>
      <c r="AG22" s="1351">
        <v>8573141.5035971217</v>
      </c>
      <c r="AH22" s="1351">
        <v>8573141.5035971217</v>
      </c>
      <c r="AI22" s="1351">
        <v>8573141.5035971217</v>
      </c>
      <c r="AJ22" s="1351">
        <v>8573141.5035971217</v>
      </c>
      <c r="AK22" s="1351">
        <v>8573141.5035971217</v>
      </c>
      <c r="AL22" s="1351">
        <v>8573141.5035971217</v>
      </c>
      <c r="AM22" s="1351">
        <v>8573141.5035971217</v>
      </c>
      <c r="AN22" s="1351">
        <v>8573141.5035971217</v>
      </c>
      <c r="AO22" s="1351">
        <v>8573141.5035971217</v>
      </c>
      <c r="AP22" s="1351">
        <v>8573141.5035971217</v>
      </c>
      <c r="AQ22" s="1351">
        <v>8573141.5035971217</v>
      </c>
      <c r="AR22" s="1034">
        <f t="shared" si="6"/>
        <v>102877698.04316549</v>
      </c>
      <c r="AS22" s="1034">
        <f t="shared" si="7"/>
        <v>1088788970.9568346</v>
      </c>
      <c r="AT22" s="1352" t="s">
        <v>1070</v>
      </c>
    </row>
    <row r="23" spans="1:46" s="873" customFormat="1" hidden="1" outlineLevel="2">
      <c r="A23" s="861"/>
      <c r="B23" s="861"/>
      <c r="C23" s="861"/>
      <c r="D23" s="861"/>
      <c r="E23" s="861"/>
      <c r="F23" s="861"/>
      <c r="G23" s="861"/>
      <c r="H23" s="861"/>
      <c r="I23" s="1027"/>
      <c r="J23" s="861"/>
      <c r="K23" s="861"/>
      <c r="L23" s="861"/>
      <c r="M23" s="861"/>
      <c r="N23" s="895"/>
      <c r="O23" s="865"/>
      <c r="P23" s="883"/>
      <c r="Q23" s="884"/>
      <c r="R23" s="884"/>
      <c r="S23" s="885"/>
      <c r="T23" s="867"/>
      <c r="U23" s="868"/>
      <c r="V23" s="868"/>
      <c r="W23" s="886"/>
      <c r="X23" s="876"/>
      <c r="Y23" s="1083"/>
      <c r="Z23" s="896"/>
      <c r="AA23" s="1279"/>
      <c r="AB23" s="1279"/>
      <c r="AC23" s="888"/>
      <c r="AD23" s="888">
        <f t="shared" ref="AD23:AD30" si="8">AC23-AE23</f>
        <v>0</v>
      </c>
      <c r="AE23" s="888"/>
      <c r="AF23" s="888"/>
      <c r="AG23" s="888"/>
      <c r="AH23" s="888"/>
      <c r="AI23" s="888"/>
      <c r="AJ23" s="888"/>
      <c r="AK23" s="888"/>
      <c r="AL23" s="888"/>
      <c r="AM23" s="888"/>
      <c r="AN23" s="888"/>
      <c r="AO23" s="888"/>
      <c r="AP23" s="888"/>
      <c r="AQ23" s="888"/>
      <c r="AR23" s="1034">
        <f t="shared" si="6"/>
        <v>0</v>
      </c>
      <c r="AS23" s="1034">
        <f t="shared" si="7"/>
        <v>0</v>
      </c>
      <c r="AT23" s="1352" t="e">
        <v>#N/A</v>
      </c>
    </row>
    <row r="24" spans="1:46" ht="38.25" outlineLevel="1" collapsed="1">
      <c r="A24" s="251" t="s">
        <v>168</v>
      </c>
      <c r="B24" s="251"/>
      <c r="C24" s="251"/>
      <c r="D24" s="251"/>
      <c r="E24" s="251"/>
      <c r="F24" s="251"/>
      <c r="G24" s="251"/>
      <c r="H24" s="251"/>
      <c r="I24" s="1026"/>
      <c r="J24" s="251"/>
      <c r="K24" s="251"/>
      <c r="L24" s="251"/>
      <c r="M24" s="251"/>
      <c r="N24" s="512"/>
      <c r="O24" s="251"/>
      <c r="P24" s="510"/>
      <c r="Q24" s="248"/>
      <c r="R24" s="248"/>
      <c r="S24" s="248"/>
      <c r="T24" s="510"/>
      <c r="U24" s="248"/>
      <c r="V24" s="248"/>
      <c r="W24" s="248"/>
      <c r="X24" s="842" t="s">
        <v>1071</v>
      </c>
      <c r="Y24" s="1067">
        <v>627</v>
      </c>
      <c r="Z24" s="252">
        <v>6274001903</v>
      </c>
      <c r="AA24" s="1277" t="s">
        <v>899</v>
      </c>
      <c r="AB24" s="1277" t="s">
        <v>1041</v>
      </c>
      <c r="AC24" s="212">
        <f>SUM(AC25:AC26)</f>
        <v>0</v>
      </c>
      <c r="AD24" s="212">
        <f t="shared" si="8"/>
        <v>0</v>
      </c>
      <c r="AE24" s="212">
        <f t="shared" ref="AE24:AR24" si="9">SUM(AE25:AE26)</f>
        <v>0</v>
      </c>
      <c r="AF24" s="845">
        <f t="shared" si="9"/>
        <v>0</v>
      </c>
      <c r="AG24" s="845">
        <f t="shared" si="9"/>
        <v>0</v>
      </c>
      <c r="AH24" s="845">
        <f t="shared" si="9"/>
        <v>0</v>
      </c>
      <c r="AI24" s="845">
        <f t="shared" si="9"/>
        <v>0</v>
      </c>
      <c r="AJ24" s="845">
        <f t="shared" si="9"/>
        <v>0</v>
      </c>
      <c r="AK24" s="845">
        <f t="shared" si="9"/>
        <v>0</v>
      </c>
      <c r="AL24" s="845">
        <f t="shared" si="9"/>
        <v>0</v>
      </c>
      <c r="AM24" s="845">
        <f t="shared" si="9"/>
        <v>0</v>
      </c>
      <c r="AN24" s="845">
        <f t="shared" si="9"/>
        <v>0</v>
      </c>
      <c r="AO24" s="845">
        <f t="shared" si="9"/>
        <v>0</v>
      </c>
      <c r="AP24" s="845">
        <f t="shared" si="9"/>
        <v>0</v>
      </c>
      <c r="AQ24" s="845">
        <f t="shared" si="9"/>
        <v>0</v>
      </c>
      <c r="AR24" s="845">
        <f t="shared" si="9"/>
        <v>0</v>
      </c>
      <c r="AS24" s="845">
        <f t="shared" si="7"/>
        <v>0</v>
      </c>
      <c r="AT24" s="1352" t="s">
        <v>2198</v>
      </c>
    </row>
    <row r="25" spans="1:46" outlineLevel="2">
      <c r="A25" s="251"/>
      <c r="B25" s="251"/>
      <c r="C25" s="251"/>
      <c r="D25" s="251"/>
      <c r="E25" s="251"/>
      <c r="F25" s="251"/>
      <c r="G25" s="251"/>
      <c r="H25" s="251"/>
      <c r="I25" s="1026"/>
      <c r="J25" s="251"/>
      <c r="K25" s="251"/>
      <c r="L25" s="251"/>
      <c r="M25" s="251"/>
      <c r="N25" s="512"/>
      <c r="O25" s="251"/>
      <c r="P25" s="510"/>
      <c r="Q25" s="248"/>
      <c r="R25" s="248"/>
      <c r="S25" s="248"/>
      <c r="T25" s="510"/>
      <c r="U25" s="248"/>
      <c r="V25" s="248"/>
      <c r="W25" s="248"/>
      <c r="X25" s="842"/>
      <c r="Y25" s="1067"/>
      <c r="Z25" s="252"/>
      <c r="AA25" s="1277"/>
      <c r="AB25" s="1277"/>
      <c r="AC25" s="212"/>
      <c r="AD25" s="212">
        <f t="shared" si="8"/>
        <v>0</v>
      </c>
      <c r="AE25" s="212"/>
      <c r="AF25" s="845"/>
      <c r="AG25" s="845"/>
      <c r="AH25" s="845"/>
      <c r="AI25" s="845"/>
      <c r="AJ25" s="845"/>
      <c r="AK25" s="845"/>
      <c r="AL25" s="845"/>
      <c r="AM25" s="845"/>
      <c r="AN25" s="845"/>
      <c r="AO25" s="845"/>
      <c r="AP25" s="845"/>
      <c r="AQ25" s="845"/>
      <c r="AR25" s="845">
        <f t="shared" ref="AR25:AR34" si="10">SUM(AF25:AQ25)</f>
        <v>0</v>
      </c>
      <c r="AS25" s="207">
        <f t="shared" si="7"/>
        <v>0</v>
      </c>
      <c r="AT25" s="1352" t="e">
        <v>#N/A</v>
      </c>
    </row>
    <row r="26" spans="1:46" outlineLevel="2">
      <c r="A26" s="251"/>
      <c r="B26" s="251"/>
      <c r="C26" s="251"/>
      <c r="D26" s="251"/>
      <c r="E26" s="251"/>
      <c r="F26" s="251"/>
      <c r="G26" s="251"/>
      <c r="H26" s="251"/>
      <c r="I26" s="1026"/>
      <c r="J26" s="251"/>
      <c r="K26" s="251"/>
      <c r="L26" s="251"/>
      <c r="M26" s="251"/>
      <c r="N26" s="512"/>
      <c r="O26" s="251"/>
      <c r="P26" s="510"/>
      <c r="Q26" s="248"/>
      <c r="R26" s="248"/>
      <c r="S26" s="248"/>
      <c r="T26" s="510"/>
      <c r="U26" s="248"/>
      <c r="V26" s="248"/>
      <c r="W26" s="248"/>
      <c r="X26" s="842"/>
      <c r="Y26" s="1067"/>
      <c r="Z26" s="252"/>
      <c r="AA26" s="1277"/>
      <c r="AB26" s="1277"/>
      <c r="AC26" s="212"/>
      <c r="AD26" s="212">
        <f t="shared" si="8"/>
        <v>0</v>
      </c>
      <c r="AE26" s="212"/>
      <c r="AF26" s="845"/>
      <c r="AG26" s="845"/>
      <c r="AH26" s="845"/>
      <c r="AI26" s="845"/>
      <c r="AJ26" s="845"/>
      <c r="AK26" s="845"/>
      <c r="AL26" s="845"/>
      <c r="AM26" s="845"/>
      <c r="AN26" s="845"/>
      <c r="AO26" s="845"/>
      <c r="AP26" s="845"/>
      <c r="AQ26" s="845"/>
      <c r="AR26" s="845">
        <f t="shared" si="10"/>
        <v>0</v>
      </c>
      <c r="AS26" s="845"/>
      <c r="AT26" s="1352" t="e">
        <v>#N/A</v>
      </c>
    </row>
    <row r="27" spans="1:46" ht="38.25">
      <c r="A27" s="251">
        <v>1.4</v>
      </c>
      <c r="B27" s="251"/>
      <c r="C27" s="251"/>
      <c r="D27" s="251"/>
      <c r="E27" s="251"/>
      <c r="F27" s="251"/>
      <c r="G27" s="251"/>
      <c r="H27" s="251"/>
      <c r="I27" s="1026"/>
      <c r="J27" s="251"/>
      <c r="K27" s="251"/>
      <c r="L27" s="251"/>
      <c r="M27" s="251"/>
      <c r="N27" s="512"/>
      <c r="O27" s="251"/>
      <c r="P27" s="510"/>
      <c r="Q27" s="248"/>
      <c r="R27" s="248"/>
      <c r="S27" s="248"/>
      <c r="T27" s="510"/>
      <c r="U27" s="248"/>
      <c r="V27" s="248"/>
      <c r="W27" s="248"/>
      <c r="X27" s="842" t="s">
        <v>1072</v>
      </c>
      <c r="Y27" s="1067">
        <v>627</v>
      </c>
      <c r="Z27" s="252">
        <v>6274001903</v>
      </c>
      <c r="AA27" s="1277" t="s">
        <v>899</v>
      </c>
      <c r="AB27" s="1277" t="s">
        <v>1041</v>
      </c>
      <c r="AC27" s="212">
        <f>SUM(AC28:AC29)</f>
        <v>0</v>
      </c>
      <c r="AD27" s="212">
        <f t="shared" si="8"/>
        <v>0</v>
      </c>
      <c r="AE27" s="212">
        <f t="shared" ref="AE27:AQ27" si="11">SUM(AE28:AE29)</f>
        <v>0</v>
      </c>
      <c r="AF27" s="845">
        <f t="shared" si="11"/>
        <v>0</v>
      </c>
      <c r="AG27" s="845">
        <f t="shared" si="11"/>
        <v>0</v>
      </c>
      <c r="AH27" s="845">
        <f t="shared" si="11"/>
        <v>0</v>
      </c>
      <c r="AI27" s="845">
        <f t="shared" si="11"/>
        <v>0</v>
      </c>
      <c r="AJ27" s="845">
        <f t="shared" si="11"/>
        <v>0</v>
      </c>
      <c r="AK27" s="845">
        <f t="shared" si="11"/>
        <v>0</v>
      </c>
      <c r="AL27" s="845">
        <f t="shared" si="11"/>
        <v>0</v>
      </c>
      <c r="AM27" s="845">
        <f t="shared" si="11"/>
        <v>0</v>
      </c>
      <c r="AN27" s="845">
        <f t="shared" si="11"/>
        <v>0</v>
      </c>
      <c r="AO27" s="845">
        <f t="shared" si="11"/>
        <v>0</v>
      </c>
      <c r="AP27" s="845">
        <f t="shared" si="11"/>
        <v>0</v>
      </c>
      <c r="AQ27" s="845">
        <f t="shared" si="11"/>
        <v>0</v>
      </c>
      <c r="AR27" s="845">
        <f t="shared" si="10"/>
        <v>0</v>
      </c>
      <c r="AS27" s="845">
        <f t="shared" si="7"/>
        <v>0</v>
      </c>
      <c r="AT27" s="1352" t="s">
        <v>2198</v>
      </c>
    </row>
    <row r="28" spans="1:46" outlineLevel="2">
      <c r="A28" s="251"/>
      <c r="B28" s="251"/>
      <c r="C28" s="251"/>
      <c r="D28" s="251"/>
      <c r="E28" s="251"/>
      <c r="F28" s="251"/>
      <c r="G28" s="251"/>
      <c r="H28" s="251"/>
      <c r="I28" s="1026"/>
      <c r="J28" s="251"/>
      <c r="K28" s="251"/>
      <c r="L28" s="251"/>
      <c r="M28" s="251"/>
      <c r="N28" s="512"/>
      <c r="O28" s="251"/>
      <c r="P28" s="510"/>
      <c r="Q28" s="248"/>
      <c r="R28" s="248"/>
      <c r="S28" s="248"/>
      <c r="T28" s="510"/>
      <c r="U28" s="248"/>
      <c r="V28" s="248"/>
      <c r="W28" s="248"/>
      <c r="X28" s="842"/>
      <c r="Y28" s="1067"/>
      <c r="Z28" s="252"/>
      <c r="AA28" s="1277"/>
      <c r="AB28" s="1277"/>
      <c r="AC28" s="212"/>
      <c r="AD28" s="212">
        <f t="shared" si="8"/>
        <v>0</v>
      </c>
      <c r="AE28" s="212"/>
      <c r="AF28" s="845"/>
      <c r="AG28" s="845"/>
      <c r="AH28" s="845"/>
      <c r="AI28" s="845"/>
      <c r="AJ28" s="845"/>
      <c r="AK28" s="845"/>
      <c r="AL28" s="845"/>
      <c r="AM28" s="845"/>
      <c r="AN28" s="845"/>
      <c r="AO28" s="845"/>
      <c r="AP28" s="845"/>
      <c r="AQ28" s="845"/>
      <c r="AR28" s="845">
        <f t="shared" si="10"/>
        <v>0</v>
      </c>
      <c r="AS28" s="845"/>
      <c r="AT28" s="1352" t="e">
        <v>#N/A</v>
      </c>
    </row>
    <row r="29" spans="1:46" outlineLevel="2">
      <c r="A29" s="251"/>
      <c r="B29" s="251"/>
      <c r="C29" s="251"/>
      <c r="D29" s="251"/>
      <c r="E29" s="251"/>
      <c r="F29" s="251"/>
      <c r="G29" s="251"/>
      <c r="H29" s="251"/>
      <c r="I29" s="1026"/>
      <c r="J29" s="251"/>
      <c r="K29" s="251"/>
      <c r="L29" s="251"/>
      <c r="M29" s="251"/>
      <c r="N29" s="512"/>
      <c r="O29" s="251"/>
      <c r="P29" s="510"/>
      <c r="Q29" s="248"/>
      <c r="R29" s="248"/>
      <c r="S29" s="248"/>
      <c r="T29" s="510"/>
      <c r="U29" s="248"/>
      <c r="V29" s="248"/>
      <c r="W29" s="248"/>
      <c r="X29" s="842"/>
      <c r="Y29" s="1067"/>
      <c r="Z29" s="252"/>
      <c r="AA29" s="1277"/>
      <c r="AB29" s="1277"/>
      <c r="AC29" s="212"/>
      <c r="AD29" s="212">
        <f t="shared" si="8"/>
        <v>0</v>
      </c>
      <c r="AE29" s="212"/>
      <c r="AF29" s="845"/>
      <c r="AG29" s="845"/>
      <c r="AH29" s="845"/>
      <c r="AI29" s="845"/>
      <c r="AJ29" s="845"/>
      <c r="AK29" s="845"/>
      <c r="AL29" s="845"/>
      <c r="AM29" s="845"/>
      <c r="AN29" s="845"/>
      <c r="AO29" s="845"/>
      <c r="AP29" s="845"/>
      <c r="AQ29" s="845"/>
      <c r="AR29" s="845">
        <f t="shared" si="10"/>
        <v>0</v>
      </c>
      <c r="AS29" s="845"/>
      <c r="AT29" s="1352" t="e">
        <v>#N/A</v>
      </c>
    </row>
    <row r="30" spans="1:46" ht="38.25" outlineLevel="1">
      <c r="A30" s="251" t="s">
        <v>804</v>
      </c>
      <c r="B30" s="251"/>
      <c r="C30" s="251"/>
      <c r="D30" s="251"/>
      <c r="E30" s="251"/>
      <c r="F30" s="251"/>
      <c r="G30" s="251"/>
      <c r="H30" s="251"/>
      <c r="I30" s="1026"/>
      <c r="J30" s="251"/>
      <c r="K30" s="251"/>
      <c r="L30" s="251"/>
      <c r="M30" s="251"/>
      <c r="N30" s="512"/>
      <c r="O30" s="251"/>
      <c r="P30" s="510"/>
      <c r="Q30" s="248"/>
      <c r="R30" s="248"/>
      <c r="S30" s="248"/>
      <c r="T30" s="510"/>
      <c r="U30" s="248"/>
      <c r="V30" s="248"/>
      <c r="W30" s="248"/>
      <c r="X30" s="842" t="s">
        <v>1073</v>
      </c>
      <c r="Y30" s="1067">
        <v>627</v>
      </c>
      <c r="Z30" s="252">
        <v>6274001906</v>
      </c>
      <c r="AA30" s="1277" t="s">
        <v>1074</v>
      </c>
      <c r="AB30" s="1277" t="s">
        <v>1041</v>
      </c>
      <c r="AC30" s="212">
        <f>SUM(AC31:AC37)</f>
        <v>1237265000</v>
      </c>
      <c r="AD30" s="212">
        <f t="shared" si="8"/>
        <v>622272297</v>
      </c>
      <c r="AE30" s="212">
        <f t="shared" ref="AE30:AQ30" si="12">SUM(AE31:AE37)</f>
        <v>614992703</v>
      </c>
      <c r="AF30" s="845">
        <f>SUM(AF31:AF37)</f>
        <v>8327686.9962943345</v>
      </c>
      <c r="AG30" s="845">
        <f t="shared" si="12"/>
        <v>8327686.9962943345</v>
      </c>
      <c r="AH30" s="845">
        <f t="shared" si="12"/>
        <v>5764050.9962943345</v>
      </c>
      <c r="AI30" s="845">
        <f t="shared" si="12"/>
        <v>5764050.9962943345</v>
      </c>
      <c r="AJ30" s="845">
        <f t="shared" si="12"/>
        <v>5764050.9962943345</v>
      </c>
      <c r="AK30" s="845">
        <f t="shared" si="12"/>
        <v>5764050.9962943345</v>
      </c>
      <c r="AL30" s="845">
        <f t="shared" si="12"/>
        <v>5764050.9962943345</v>
      </c>
      <c r="AM30" s="845">
        <f t="shared" si="12"/>
        <v>5764050.9962943345</v>
      </c>
      <c r="AN30" s="845">
        <f t="shared" si="12"/>
        <v>5764050.9962943345</v>
      </c>
      <c r="AO30" s="845">
        <f t="shared" si="12"/>
        <v>5764050.9962943345</v>
      </c>
      <c r="AP30" s="845">
        <f t="shared" si="12"/>
        <v>5764050.9962943345</v>
      </c>
      <c r="AQ30" s="845">
        <f t="shared" si="12"/>
        <v>5764050.9962943345</v>
      </c>
      <c r="AR30" s="1382">
        <f t="shared" si="10"/>
        <v>74295883.955532014</v>
      </c>
      <c r="AS30" s="845">
        <f>AE30-AR30</f>
        <v>540696819.04446793</v>
      </c>
      <c r="AT30" s="1352" t="s">
        <v>2198</v>
      </c>
    </row>
    <row r="31" spans="1:46" ht="25.5" outlineLevel="2">
      <c r="A31" s="251"/>
      <c r="B31" s="251"/>
      <c r="C31" s="251"/>
      <c r="D31" s="251"/>
      <c r="E31" s="251"/>
      <c r="F31" s="251"/>
      <c r="G31" s="251"/>
      <c r="H31" s="251" t="s">
        <v>802</v>
      </c>
      <c r="I31" s="1026" t="s">
        <v>952</v>
      </c>
      <c r="J31" s="251"/>
      <c r="K31" s="251"/>
      <c r="L31" s="251"/>
      <c r="M31" s="251"/>
      <c r="N31" s="512"/>
      <c r="O31" s="251"/>
      <c r="P31" s="877" t="s">
        <v>1044</v>
      </c>
      <c r="Q31" s="248"/>
      <c r="R31" s="248" t="s">
        <v>864</v>
      </c>
      <c r="S31" s="248" t="s">
        <v>1075</v>
      </c>
      <c r="T31" s="877"/>
      <c r="U31" s="248"/>
      <c r="V31" s="248"/>
      <c r="W31" s="844">
        <v>44907</v>
      </c>
      <c r="X31" s="878" t="s">
        <v>1076</v>
      </c>
      <c r="Y31" s="1067"/>
      <c r="Z31" s="880" t="s">
        <v>898</v>
      </c>
      <c r="AA31" s="1280" t="s">
        <v>899</v>
      </c>
      <c r="AB31" s="1280"/>
      <c r="AC31" s="860">
        <v>318800000</v>
      </c>
      <c r="AD31" s="860">
        <v>185966665</v>
      </c>
      <c r="AE31" s="860">
        <v>132833335</v>
      </c>
      <c r="AF31" s="1351">
        <v>1218654.4495412845</v>
      </c>
      <c r="AG31" s="1351">
        <v>1218654.4495412845</v>
      </c>
      <c r="AH31" s="1351">
        <v>1218654.4495412845</v>
      </c>
      <c r="AI31" s="1351">
        <v>1218654.4495412845</v>
      </c>
      <c r="AJ31" s="1351">
        <v>1218654.4495412845</v>
      </c>
      <c r="AK31" s="1351">
        <v>1218654.4495412845</v>
      </c>
      <c r="AL31" s="1351">
        <v>1218654.4495412845</v>
      </c>
      <c r="AM31" s="1351">
        <v>1218654.4495412845</v>
      </c>
      <c r="AN31" s="1351">
        <v>1218654.4495412845</v>
      </c>
      <c r="AO31" s="1351">
        <v>1218654.4495412845</v>
      </c>
      <c r="AP31" s="1351">
        <v>1218654.4495412845</v>
      </c>
      <c r="AQ31" s="1351">
        <v>1218654.4495412845</v>
      </c>
      <c r="AR31" s="207">
        <f t="shared" si="10"/>
        <v>14623853.394495411</v>
      </c>
      <c r="AS31" s="207"/>
      <c r="AT31" s="1352" t="s">
        <v>2225</v>
      </c>
    </row>
    <row r="32" spans="1:46" ht="25.5" outlineLevel="2">
      <c r="A32" s="251"/>
      <c r="B32" s="251"/>
      <c r="C32" s="251"/>
      <c r="D32" s="251"/>
      <c r="E32" s="251"/>
      <c r="F32" s="251"/>
      <c r="G32" s="251"/>
      <c r="H32" s="251" t="s">
        <v>802</v>
      </c>
      <c r="I32" s="1026" t="s">
        <v>1077</v>
      </c>
      <c r="J32" s="251"/>
      <c r="K32" s="251"/>
      <c r="L32" s="251"/>
      <c r="M32" s="251"/>
      <c r="N32" s="512"/>
      <c r="O32" s="251"/>
      <c r="P32" s="877" t="s">
        <v>1044</v>
      </c>
      <c r="Q32" s="248"/>
      <c r="R32" s="248" t="s">
        <v>862</v>
      </c>
      <c r="S32" s="248" t="s">
        <v>1066</v>
      </c>
      <c r="T32" s="877"/>
      <c r="U32" s="248"/>
      <c r="V32" s="248"/>
      <c r="W32" s="844">
        <v>45383</v>
      </c>
      <c r="X32" s="878" t="s">
        <v>1079</v>
      </c>
      <c r="Y32" s="1067"/>
      <c r="Z32" s="880" t="s">
        <v>898</v>
      </c>
      <c r="AA32" s="1280" t="s">
        <v>899</v>
      </c>
      <c r="AB32" s="1280"/>
      <c r="AC32" s="860">
        <v>56400000</v>
      </c>
      <c r="AD32" s="860">
        <v>51272726</v>
      </c>
      <c r="AE32" s="860">
        <v>5127274</v>
      </c>
      <c r="AF32" s="1351">
        <v>2563636</v>
      </c>
      <c r="AG32" s="1351">
        <v>2563636</v>
      </c>
      <c r="AH32" s="1351">
        <v>0</v>
      </c>
      <c r="AI32" s="1351">
        <v>0</v>
      </c>
      <c r="AJ32" s="1351">
        <v>0</v>
      </c>
      <c r="AK32" s="1351">
        <v>0</v>
      </c>
      <c r="AL32" s="1351">
        <v>0</v>
      </c>
      <c r="AM32" s="1351">
        <v>0</v>
      </c>
      <c r="AN32" s="1351">
        <v>0</v>
      </c>
      <c r="AO32" s="1351">
        <v>0</v>
      </c>
      <c r="AP32" s="1351">
        <v>0</v>
      </c>
      <c r="AQ32" s="1351">
        <v>0</v>
      </c>
      <c r="AR32" s="207">
        <f t="shared" si="10"/>
        <v>5127272</v>
      </c>
      <c r="AS32" s="207"/>
      <c r="AT32" s="1352" t="s">
        <v>2226</v>
      </c>
    </row>
    <row r="33" spans="1:48" ht="38.25" outlineLevel="2">
      <c r="A33" s="251"/>
      <c r="B33" s="251"/>
      <c r="C33" s="251"/>
      <c r="D33" s="251"/>
      <c r="E33" s="251"/>
      <c r="F33" s="251"/>
      <c r="G33" s="251"/>
      <c r="H33" s="251" t="s">
        <v>802</v>
      </c>
      <c r="I33" s="1026" t="s">
        <v>1080</v>
      </c>
      <c r="J33" s="251"/>
      <c r="K33" s="251"/>
      <c r="L33" s="251"/>
      <c r="M33" s="251"/>
      <c r="N33" s="512"/>
      <c r="O33" s="251"/>
      <c r="P33" s="877" t="s">
        <v>1044</v>
      </c>
      <c r="Q33" s="248"/>
      <c r="R33" s="248" t="s">
        <v>862</v>
      </c>
      <c r="S33" s="248" t="s">
        <v>1066</v>
      </c>
      <c r="T33" s="877"/>
      <c r="U33" s="248"/>
      <c r="V33" s="248"/>
      <c r="W33" s="844">
        <v>45421</v>
      </c>
      <c r="X33" s="878" t="s">
        <v>1081</v>
      </c>
      <c r="Y33" s="1067"/>
      <c r="Z33" s="880" t="s">
        <v>898</v>
      </c>
      <c r="AA33" s="1280" t="s">
        <v>899</v>
      </c>
      <c r="AB33" s="1280"/>
      <c r="AC33" s="860">
        <v>133000000</v>
      </c>
      <c r="AD33" s="860">
        <v>37683334</v>
      </c>
      <c r="AE33" s="860">
        <v>95316666</v>
      </c>
      <c r="AF33" s="1351">
        <v>750524.9291338583</v>
      </c>
      <c r="AG33" s="1351">
        <v>750524.9291338583</v>
      </c>
      <c r="AH33" s="1351">
        <v>750524.9291338583</v>
      </c>
      <c r="AI33" s="1351">
        <v>750524.9291338583</v>
      </c>
      <c r="AJ33" s="1351">
        <v>750524.9291338583</v>
      </c>
      <c r="AK33" s="1351">
        <v>750524.9291338583</v>
      </c>
      <c r="AL33" s="1351">
        <v>750524.9291338583</v>
      </c>
      <c r="AM33" s="1351">
        <v>750524.9291338583</v>
      </c>
      <c r="AN33" s="1351">
        <v>750524.9291338583</v>
      </c>
      <c r="AO33" s="1351">
        <v>750524.9291338583</v>
      </c>
      <c r="AP33" s="1351">
        <v>750524.9291338583</v>
      </c>
      <c r="AQ33" s="1351">
        <v>750524.9291338583</v>
      </c>
      <c r="AR33" s="207">
        <f t="shared" si="10"/>
        <v>9006299.1496063005</v>
      </c>
      <c r="AS33" s="207"/>
      <c r="AT33" s="1352" t="s">
        <v>2227</v>
      </c>
    </row>
    <row r="34" spans="1:48" ht="25.5" outlineLevel="2">
      <c r="A34" s="251"/>
      <c r="B34" s="251"/>
      <c r="C34" s="251"/>
      <c r="D34" s="251"/>
      <c r="E34" s="251"/>
      <c r="F34" s="251"/>
      <c r="G34" s="251"/>
      <c r="H34" s="251" t="s">
        <v>802</v>
      </c>
      <c r="I34" s="1026"/>
      <c r="J34" s="251"/>
      <c r="K34" s="251"/>
      <c r="L34" s="251"/>
      <c r="M34" s="251"/>
      <c r="N34" s="512"/>
      <c r="O34" s="251"/>
      <c r="P34" s="877" t="s">
        <v>1044</v>
      </c>
      <c r="Q34" s="248"/>
      <c r="R34" s="248" t="s">
        <v>862</v>
      </c>
      <c r="S34" s="248" t="s">
        <v>1066</v>
      </c>
      <c r="T34" s="877"/>
      <c r="U34" s="248"/>
      <c r="V34" s="248"/>
      <c r="W34" s="844"/>
      <c r="X34" s="878" t="s">
        <v>1082</v>
      </c>
      <c r="Y34" s="1067"/>
      <c r="Z34" s="880" t="s">
        <v>898</v>
      </c>
      <c r="AA34" s="1280" t="s">
        <v>899</v>
      </c>
      <c r="AB34" s="1280"/>
      <c r="AC34" s="860">
        <v>322375000</v>
      </c>
      <c r="AD34" s="860">
        <v>107458334</v>
      </c>
      <c r="AE34" s="860">
        <v>214916666</v>
      </c>
      <c r="AF34" s="1351">
        <v>1733198.9193548388</v>
      </c>
      <c r="AG34" s="1351">
        <v>1733198.9193548388</v>
      </c>
      <c r="AH34" s="1351">
        <v>1733198.9193548388</v>
      </c>
      <c r="AI34" s="1351">
        <v>1733198.9193548388</v>
      </c>
      <c r="AJ34" s="1351">
        <v>1733198.9193548388</v>
      </c>
      <c r="AK34" s="1351">
        <v>1733198.9193548388</v>
      </c>
      <c r="AL34" s="1351">
        <v>1733198.9193548388</v>
      </c>
      <c r="AM34" s="1351">
        <v>1733198.9193548388</v>
      </c>
      <c r="AN34" s="1351">
        <v>1733198.9193548388</v>
      </c>
      <c r="AO34" s="1351">
        <v>1733198.9193548388</v>
      </c>
      <c r="AP34" s="1351">
        <v>1733198.9193548388</v>
      </c>
      <c r="AQ34" s="1351">
        <v>1733198.9193548388</v>
      </c>
      <c r="AR34" s="207">
        <f t="shared" si="10"/>
        <v>20798387.032258064</v>
      </c>
      <c r="AS34" s="207"/>
      <c r="AT34" s="1352" t="s">
        <v>2228</v>
      </c>
    </row>
    <row r="35" spans="1:48" ht="29.25" customHeight="1" outlineLevel="2">
      <c r="A35" s="251"/>
      <c r="B35" s="251"/>
      <c r="C35" s="251"/>
      <c r="D35" s="251"/>
      <c r="E35" s="251"/>
      <c r="F35" s="251"/>
      <c r="G35" s="251"/>
      <c r="H35" s="251" t="s">
        <v>802</v>
      </c>
      <c r="I35" s="1026" t="s">
        <v>1083</v>
      </c>
      <c r="J35" s="251"/>
      <c r="K35" s="251"/>
      <c r="L35" s="251"/>
      <c r="M35" s="251"/>
      <c r="N35" s="512"/>
      <c r="O35" s="251"/>
      <c r="P35" s="877" t="s">
        <v>1044</v>
      </c>
      <c r="Q35" s="248"/>
      <c r="R35" s="248" t="s">
        <v>862</v>
      </c>
      <c r="S35" s="248" t="s">
        <v>1066</v>
      </c>
      <c r="T35" s="877"/>
      <c r="U35" s="248"/>
      <c r="V35" s="248"/>
      <c r="W35" s="844">
        <v>45444</v>
      </c>
      <c r="X35" s="878" t="s">
        <v>1085</v>
      </c>
      <c r="Y35" s="1067"/>
      <c r="Z35" s="880" t="s">
        <v>909</v>
      </c>
      <c r="AA35" s="1280" t="s">
        <v>1086</v>
      </c>
      <c r="AB35" s="1280"/>
      <c r="AC35" s="860">
        <v>37980000</v>
      </c>
      <c r="AD35" s="860">
        <v>14242500</v>
      </c>
      <c r="AE35" s="860">
        <v>23737500</v>
      </c>
      <c r="AF35" s="1351">
        <v>188392.85714285713</v>
      </c>
      <c r="AG35" s="1351">
        <v>188392.85714285713</v>
      </c>
      <c r="AH35" s="1351">
        <v>188392.85714285713</v>
      </c>
      <c r="AI35" s="1351">
        <v>188392.85714285713</v>
      </c>
      <c r="AJ35" s="1351">
        <v>188392.85714285713</v>
      </c>
      <c r="AK35" s="1351">
        <v>188392.85714285713</v>
      </c>
      <c r="AL35" s="1351">
        <v>188392.85714285713</v>
      </c>
      <c r="AM35" s="1351">
        <v>188392.85714285713</v>
      </c>
      <c r="AN35" s="1351">
        <v>188392.85714285713</v>
      </c>
      <c r="AO35" s="1351">
        <v>188392.85714285713</v>
      </c>
      <c r="AP35" s="1351">
        <v>188392.85714285713</v>
      </c>
      <c r="AQ35" s="1351">
        <v>188392.85714285713</v>
      </c>
      <c r="AR35" s="207">
        <v>9495000</v>
      </c>
      <c r="AS35" s="207"/>
      <c r="AT35" s="1352" t="s">
        <v>2229</v>
      </c>
    </row>
    <row r="36" spans="1:48" ht="25.5" outlineLevel="2">
      <c r="A36" s="251"/>
      <c r="B36" s="251"/>
      <c r="C36" s="251"/>
      <c r="D36" s="251"/>
      <c r="E36" s="251"/>
      <c r="F36" s="251"/>
      <c r="G36" s="251"/>
      <c r="H36" s="251" t="s">
        <v>802</v>
      </c>
      <c r="I36" s="1026" t="s">
        <v>1087</v>
      </c>
      <c r="J36" s="251"/>
      <c r="K36" s="251"/>
      <c r="L36" s="251"/>
      <c r="M36" s="251"/>
      <c r="N36" s="889"/>
      <c r="O36" s="846"/>
      <c r="P36" s="890" t="s">
        <v>1044</v>
      </c>
      <c r="Q36" s="891"/>
      <c r="R36" s="891" t="s">
        <v>858</v>
      </c>
      <c r="S36" s="892" t="s">
        <v>1088</v>
      </c>
      <c r="T36" s="877"/>
      <c r="U36" s="248"/>
      <c r="V36" s="248"/>
      <c r="W36" s="844">
        <v>45016</v>
      </c>
      <c r="X36" s="878" t="s">
        <v>1089</v>
      </c>
      <c r="Y36" s="1082"/>
      <c r="Z36" s="847" t="s">
        <v>898</v>
      </c>
      <c r="AA36" s="1281" t="s">
        <v>899</v>
      </c>
      <c r="AB36" s="1281"/>
      <c r="AC36" s="893">
        <v>48560000</v>
      </c>
      <c r="AD36" s="893">
        <v>28222906</v>
      </c>
      <c r="AE36" s="893">
        <v>20337094</v>
      </c>
      <c r="AF36" s="1351">
        <v>726325</v>
      </c>
      <c r="AG36" s="1351">
        <v>726325</v>
      </c>
      <c r="AH36" s="1351">
        <v>726325</v>
      </c>
      <c r="AI36" s="1351">
        <v>726325</v>
      </c>
      <c r="AJ36" s="1351">
        <v>726325</v>
      </c>
      <c r="AK36" s="1351">
        <v>726325</v>
      </c>
      <c r="AL36" s="1351">
        <v>726325</v>
      </c>
      <c r="AM36" s="1351">
        <v>726325</v>
      </c>
      <c r="AN36" s="1351">
        <v>726325</v>
      </c>
      <c r="AO36" s="1351">
        <v>726325</v>
      </c>
      <c r="AP36" s="1351">
        <v>726325</v>
      </c>
      <c r="AQ36" s="1351">
        <v>726325</v>
      </c>
      <c r="AR36" s="207">
        <f>SUM(AF36:AQ36)</f>
        <v>8715900</v>
      </c>
      <c r="AS36" s="207"/>
      <c r="AT36" s="1352" t="s">
        <v>2230</v>
      </c>
    </row>
    <row r="37" spans="1:48" ht="25.5" outlineLevel="2">
      <c r="A37" s="251"/>
      <c r="B37" s="251"/>
      <c r="C37" s="251"/>
      <c r="D37" s="251"/>
      <c r="E37" s="251"/>
      <c r="F37" s="251"/>
      <c r="G37" s="251"/>
      <c r="H37" s="251" t="s">
        <v>802</v>
      </c>
      <c r="I37" s="1026" t="s">
        <v>1091</v>
      </c>
      <c r="J37" s="251"/>
      <c r="K37" s="251"/>
      <c r="L37" s="251"/>
      <c r="M37" s="251"/>
      <c r="N37" s="889"/>
      <c r="O37" s="846"/>
      <c r="P37" s="890" t="s">
        <v>1044</v>
      </c>
      <c r="Q37" s="891"/>
      <c r="R37" s="891" t="s">
        <v>863</v>
      </c>
      <c r="S37" s="892" t="s">
        <v>1092</v>
      </c>
      <c r="T37" s="877"/>
      <c r="U37" s="248"/>
      <c r="V37" s="248"/>
      <c r="W37" s="844">
        <v>44841</v>
      </c>
      <c r="X37" s="878" t="s">
        <v>1093</v>
      </c>
      <c r="Y37" s="1082"/>
      <c r="Z37" s="847" t="s">
        <v>906</v>
      </c>
      <c r="AA37" s="1281" t="s">
        <v>1095</v>
      </c>
      <c r="AB37" s="1281"/>
      <c r="AC37" s="893">
        <v>320150000</v>
      </c>
      <c r="AD37" s="893">
        <v>197425832</v>
      </c>
      <c r="AE37" s="893">
        <v>122724168</v>
      </c>
      <c r="AF37" s="1351">
        <v>1146954.8411214952</v>
      </c>
      <c r="AG37" s="1351">
        <v>1146954.8411214952</v>
      </c>
      <c r="AH37" s="1351">
        <v>1146954.8411214952</v>
      </c>
      <c r="AI37" s="1351">
        <v>1146954.8411214952</v>
      </c>
      <c r="AJ37" s="1351">
        <v>1146954.8411214952</v>
      </c>
      <c r="AK37" s="1351">
        <v>1146954.8411214952</v>
      </c>
      <c r="AL37" s="1351">
        <v>1146954.8411214952</v>
      </c>
      <c r="AM37" s="1351">
        <v>1146954.8411214952</v>
      </c>
      <c r="AN37" s="1351">
        <v>1146954.8411214952</v>
      </c>
      <c r="AO37" s="1351">
        <v>1146954.8411214952</v>
      </c>
      <c r="AP37" s="1351">
        <v>1146954.8411214952</v>
      </c>
      <c r="AQ37" s="1351">
        <v>1146954.8411214952</v>
      </c>
      <c r="AR37" s="207">
        <v>9495000</v>
      </c>
      <c r="AS37" s="207"/>
      <c r="AT37" s="1352" t="s">
        <v>2231</v>
      </c>
    </row>
    <row r="38" spans="1:48" ht="25.5" outlineLevel="1">
      <c r="A38" s="251" t="s">
        <v>805</v>
      </c>
      <c r="B38" s="251"/>
      <c r="C38" s="251"/>
      <c r="D38" s="251"/>
      <c r="E38" s="251"/>
      <c r="F38" s="251"/>
      <c r="G38" s="251"/>
      <c r="H38" s="251"/>
      <c r="I38" s="1026"/>
      <c r="J38" s="251"/>
      <c r="K38" s="251"/>
      <c r="L38" s="251"/>
      <c r="M38" s="251"/>
      <c r="N38" s="512"/>
      <c r="O38" s="251"/>
      <c r="P38" s="510"/>
      <c r="Q38" s="248"/>
      <c r="R38" s="248"/>
      <c r="S38" s="510" t="s">
        <v>1096</v>
      </c>
      <c r="T38" s="510"/>
      <c r="U38" s="248"/>
      <c r="V38" s="248"/>
      <c r="W38" s="248"/>
      <c r="X38" s="842" t="s">
        <v>1097</v>
      </c>
      <c r="Y38" s="1067">
        <v>627</v>
      </c>
      <c r="Z38" s="252">
        <v>6274001901</v>
      </c>
      <c r="AA38" s="1277" t="s">
        <v>1098</v>
      </c>
      <c r="AB38" s="1277" t="s">
        <v>1099</v>
      </c>
      <c r="AC38" s="212">
        <f>SUM(AC39:AC41)</f>
        <v>4068620825</v>
      </c>
      <c r="AD38" s="212">
        <f>AC38-AE38</f>
        <v>1418063419</v>
      </c>
      <c r="AE38" s="212">
        <f t="shared" ref="AE38:AQ38" si="13">SUM(AE39:AE41)</f>
        <v>2650557406</v>
      </c>
      <c r="AF38" s="845">
        <f t="shared" si="13"/>
        <v>17735120.620071687</v>
      </c>
      <c r="AG38" s="845">
        <f t="shared" si="13"/>
        <v>17735120.620071687</v>
      </c>
      <c r="AH38" s="845">
        <f t="shared" si="13"/>
        <v>17735120.620071687</v>
      </c>
      <c r="AI38" s="845">
        <f t="shared" si="13"/>
        <v>17735120.620071687</v>
      </c>
      <c r="AJ38" s="845">
        <f t="shared" si="13"/>
        <v>17735120.620071687</v>
      </c>
      <c r="AK38" s="845">
        <f t="shared" si="13"/>
        <v>17735120.620071687</v>
      </c>
      <c r="AL38" s="845">
        <f t="shared" si="13"/>
        <v>17735120.620071687</v>
      </c>
      <c r="AM38" s="845">
        <f t="shared" si="13"/>
        <v>17735120.620071687</v>
      </c>
      <c r="AN38" s="845">
        <f t="shared" si="13"/>
        <v>17735120.620071687</v>
      </c>
      <c r="AO38" s="845">
        <f t="shared" si="13"/>
        <v>17735120.620071687</v>
      </c>
      <c r="AP38" s="845">
        <f t="shared" si="13"/>
        <v>17735120.620071687</v>
      </c>
      <c r="AQ38" s="845">
        <f t="shared" si="13"/>
        <v>17735120.620071687</v>
      </c>
      <c r="AR38" s="1382">
        <f>SUM(AF38:AQ38)</f>
        <v>212821447.44086018</v>
      </c>
      <c r="AS38" s="845">
        <f t="shared" si="7"/>
        <v>2437735958.5591397</v>
      </c>
      <c r="AT38" s="1352" t="s">
        <v>2198</v>
      </c>
      <c r="AV38" s="873"/>
    </row>
    <row r="39" spans="1:48" ht="25.5" outlineLevel="2">
      <c r="A39" s="251"/>
      <c r="B39" s="251"/>
      <c r="C39" s="251"/>
      <c r="D39" s="251"/>
      <c r="E39" s="251"/>
      <c r="F39" s="251"/>
      <c r="G39" s="251"/>
      <c r="H39" s="251" t="s">
        <v>802</v>
      </c>
      <c r="I39" s="1026" t="s">
        <v>1100</v>
      </c>
      <c r="J39" s="251"/>
      <c r="K39" s="251"/>
      <c r="L39" s="251"/>
      <c r="M39" s="251"/>
      <c r="N39" s="889"/>
      <c r="O39" s="846"/>
      <c r="P39" s="890" t="s">
        <v>1044</v>
      </c>
      <c r="Q39" s="891"/>
      <c r="R39" s="891" t="s">
        <v>862</v>
      </c>
      <c r="S39" s="892" t="s">
        <v>1066</v>
      </c>
      <c r="T39" s="877"/>
      <c r="U39" s="248"/>
      <c r="V39" s="248"/>
      <c r="W39" s="844">
        <v>44801</v>
      </c>
      <c r="X39" s="878" t="s">
        <v>1101</v>
      </c>
      <c r="Y39" s="1082"/>
      <c r="Z39" s="847" t="s">
        <v>903</v>
      </c>
      <c r="AA39" s="1281" t="s">
        <v>1098</v>
      </c>
      <c r="AB39" s="1281"/>
      <c r="AC39" s="893">
        <v>394675925</v>
      </c>
      <c r="AD39" s="893">
        <v>230227621</v>
      </c>
      <c r="AE39" s="893">
        <v>180000000</v>
      </c>
      <c r="AF39" s="1351">
        <v>6852012</v>
      </c>
      <c r="AG39" s="1351">
        <v>6852012</v>
      </c>
      <c r="AH39" s="1351">
        <v>6852012</v>
      </c>
      <c r="AI39" s="1351">
        <v>6852012</v>
      </c>
      <c r="AJ39" s="1351">
        <v>6852012</v>
      </c>
      <c r="AK39" s="1351">
        <v>6852012</v>
      </c>
      <c r="AL39" s="1351">
        <v>6852012</v>
      </c>
      <c r="AM39" s="1351">
        <v>6852012</v>
      </c>
      <c r="AN39" s="1351">
        <v>6852012</v>
      </c>
      <c r="AO39" s="1351">
        <v>6852012</v>
      </c>
      <c r="AP39" s="1351">
        <v>6852012</v>
      </c>
      <c r="AQ39" s="1351">
        <v>6852012</v>
      </c>
      <c r="AR39" s="207">
        <f>SUM(AF39:AQ39)</f>
        <v>82224144</v>
      </c>
      <c r="AS39" s="207">
        <f t="shared" si="7"/>
        <v>97775856</v>
      </c>
      <c r="AT39" s="1352" t="s">
        <v>2232</v>
      </c>
    </row>
    <row r="40" spans="1:48" ht="25.5" outlineLevel="2">
      <c r="A40" s="251"/>
      <c r="B40" s="251"/>
      <c r="C40" s="251"/>
      <c r="D40" s="251"/>
      <c r="E40" s="251"/>
      <c r="F40" s="251"/>
      <c r="G40" s="251"/>
      <c r="H40" s="251" t="s">
        <v>802</v>
      </c>
      <c r="I40" s="1056" t="s">
        <v>971</v>
      </c>
      <c r="J40" s="251"/>
      <c r="K40" s="251"/>
      <c r="L40" s="251"/>
      <c r="M40" s="251"/>
      <c r="N40" s="889"/>
      <c r="O40" s="846"/>
      <c r="P40" s="890" t="s">
        <v>1044</v>
      </c>
      <c r="Q40" s="891"/>
      <c r="R40" s="891" t="s">
        <v>864</v>
      </c>
      <c r="S40" s="892" t="s">
        <v>1075</v>
      </c>
      <c r="T40" s="877"/>
      <c r="U40" s="248"/>
      <c r="V40" s="248"/>
      <c r="W40" s="844">
        <v>44694</v>
      </c>
      <c r="X40" s="878" t="s">
        <v>2113</v>
      </c>
      <c r="Y40" s="1082"/>
      <c r="Z40" s="847" t="s">
        <v>903</v>
      </c>
      <c r="AA40" s="1281" t="s">
        <v>1098</v>
      </c>
      <c r="AB40" s="1281"/>
      <c r="AC40" s="893">
        <v>219905500</v>
      </c>
      <c r="AD40" s="893">
        <v>99359129</v>
      </c>
      <c r="AE40" s="893">
        <v>120546371</v>
      </c>
      <c r="AF40" s="1351">
        <v>2460130</v>
      </c>
      <c r="AG40" s="1351">
        <v>2460130</v>
      </c>
      <c r="AH40" s="1351">
        <v>2460130</v>
      </c>
      <c r="AI40" s="1351">
        <v>2460130</v>
      </c>
      <c r="AJ40" s="1351">
        <v>2460130</v>
      </c>
      <c r="AK40" s="1351">
        <v>2460130</v>
      </c>
      <c r="AL40" s="1351">
        <v>2460130</v>
      </c>
      <c r="AM40" s="1351">
        <v>2460130</v>
      </c>
      <c r="AN40" s="1351">
        <v>2460130</v>
      </c>
      <c r="AO40" s="1351">
        <v>2460130</v>
      </c>
      <c r="AP40" s="1351">
        <v>2460130</v>
      </c>
      <c r="AQ40" s="1351">
        <v>2460130</v>
      </c>
      <c r="AR40" s="207">
        <f>SUM(AF40:AQ40)</f>
        <v>29521560</v>
      </c>
      <c r="AS40" s="207"/>
      <c r="AT40" s="1352" t="s">
        <v>2233</v>
      </c>
    </row>
    <row r="41" spans="1:48" ht="38.25" outlineLevel="2">
      <c r="A41" s="251"/>
      <c r="B41" s="251"/>
      <c r="C41" s="251"/>
      <c r="D41" s="251"/>
      <c r="E41" s="251"/>
      <c r="F41" s="251"/>
      <c r="G41" s="251"/>
      <c r="H41" s="251" t="s">
        <v>802</v>
      </c>
      <c r="I41" s="1026" t="s">
        <v>1103</v>
      </c>
      <c r="J41" s="251"/>
      <c r="K41" s="251"/>
      <c r="L41" s="251"/>
      <c r="M41" s="251"/>
      <c r="N41" s="889"/>
      <c r="O41" s="846"/>
      <c r="P41" s="890" t="s">
        <v>1044</v>
      </c>
      <c r="Q41" s="891"/>
      <c r="R41" s="891" t="s">
        <v>864</v>
      </c>
      <c r="S41" s="892" t="s">
        <v>1075</v>
      </c>
      <c r="T41" s="877"/>
      <c r="U41" s="248"/>
      <c r="V41" s="248"/>
      <c r="W41" s="844">
        <v>44840</v>
      </c>
      <c r="X41" s="878" t="s">
        <v>1104</v>
      </c>
      <c r="Y41" s="1082"/>
      <c r="Z41" s="847" t="s">
        <v>903</v>
      </c>
      <c r="AA41" s="1281" t="s">
        <v>1098</v>
      </c>
      <c r="AB41" s="1281"/>
      <c r="AC41" s="893">
        <v>3454039400</v>
      </c>
      <c r="AD41" s="893">
        <v>1104028365</v>
      </c>
      <c r="AE41" s="893">
        <v>2350011035</v>
      </c>
      <c r="AF41" s="1351">
        <v>8422978.6200716849</v>
      </c>
      <c r="AG41" s="1351">
        <v>8422978.6200716849</v>
      </c>
      <c r="AH41" s="1351">
        <v>8422978.6200716849</v>
      </c>
      <c r="AI41" s="1351">
        <v>8422978.6200716849</v>
      </c>
      <c r="AJ41" s="1351">
        <v>8422978.6200716849</v>
      </c>
      <c r="AK41" s="1351">
        <v>8422978.6200716849</v>
      </c>
      <c r="AL41" s="1351">
        <v>8422978.6200716849</v>
      </c>
      <c r="AM41" s="1351">
        <v>8422978.6200716849</v>
      </c>
      <c r="AN41" s="1351">
        <v>8422978.6200716849</v>
      </c>
      <c r="AO41" s="1351">
        <v>8422978.6200716849</v>
      </c>
      <c r="AP41" s="1351">
        <v>8422978.6200716849</v>
      </c>
      <c r="AQ41" s="1351">
        <v>8422978.6200716849</v>
      </c>
      <c r="AR41" s="207">
        <f>SUM(AF41:AQ41)</f>
        <v>101075743.4408602</v>
      </c>
      <c r="AS41" s="207">
        <f t="shared" si="7"/>
        <v>2248935291.5591397</v>
      </c>
      <c r="AT41" s="1352" t="s">
        <v>2234</v>
      </c>
    </row>
    <row r="42" spans="1:48" ht="25.5" outlineLevel="1">
      <c r="A42" s="251" t="s">
        <v>806</v>
      </c>
      <c r="B42" s="251"/>
      <c r="C42" s="251"/>
      <c r="D42" s="251"/>
      <c r="E42" s="251"/>
      <c r="F42" s="251"/>
      <c r="G42" s="251"/>
      <c r="H42" s="251"/>
      <c r="I42" s="1026"/>
      <c r="J42" s="251"/>
      <c r="K42" s="251"/>
      <c r="L42" s="251"/>
      <c r="M42" s="251"/>
      <c r="N42" s="512"/>
      <c r="O42" s="251"/>
      <c r="P42" s="510"/>
      <c r="Q42" s="248"/>
      <c r="R42" s="248"/>
      <c r="S42" s="510" t="s">
        <v>1096</v>
      </c>
      <c r="T42" s="510"/>
      <c r="U42" s="248"/>
      <c r="V42" s="248"/>
      <c r="W42" s="248"/>
      <c r="X42" s="842" t="s">
        <v>1105</v>
      </c>
      <c r="Y42" s="1067">
        <v>627</v>
      </c>
      <c r="Z42" s="252">
        <v>6274001901</v>
      </c>
      <c r="AA42" s="1277" t="s">
        <v>1098</v>
      </c>
      <c r="AB42" s="1277" t="s">
        <v>1099</v>
      </c>
      <c r="AC42" s="212">
        <f>SUM(AC43:AC44)</f>
        <v>797993464</v>
      </c>
      <c r="AD42" s="212">
        <f>AC42-AE42</f>
        <v>414582295</v>
      </c>
      <c r="AE42" s="212">
        <f>SUM(AE43:AE44)</f>
        <v>383411169</v>
      </c>
      <c r="AF42" s="845">
        <f t="shared" ref="AF42:AR42" si="14">SUM(AF43:AF44)</f>
        <v>13088523</v>
      </c>
      <c r="AG42" s="845">
        <f t="shared" si="14"/>
        <v>13088523</v>
      </c>
      <c r="AH42" s="845">
        <f t="shared" si="14"/>
        <v>13088523</v>
      </c>
      <c r="AI42" s="845">
        <f t="shared" si="14"/>
        <v>13088523</v>
      </c>
      <c r="AJ42" s="845">
        <f t="shared" si="14"/>
        <v>13088523</v>
      </c>
      <c r="AK42" s="845">
        <f t="shared" si="14"/>
        <v>13088523</v>
      </c>
      <c r="AL42" s="845">
        <f t="shared" si="14"/>
        <v>13088523</v>
      </c>
      <c r="AM42" s="845">
        <f t="shared" si="14"/>
        <v>13088523</v>
      </c>
      <c r="AN42" s="845">
        <f t="shared" si="14"/>
        <v>13088523</v>
      </c>
      <c r="AO42" s="845">
        <f t="shared" si="14"/>
        <v>13088523</v>
      </c>
      <c r="AP42" s="845">
        <f t="shared" si="14"/>
        <v>13088523</v>
      </c>
      <c r="AQ42" s="845">
        <f t="shared" si="14"/>
        <v>13088523</v>
      </c>
      <c r="AR42" s="1382">
        <f t="shared" si="14"/>
        <v>157062276</v>
      </c>
      <c r="AS42" s="845">
        <f>AE42-AR42</f>
        <v>226348893</v>
      </c>
      <c r="AT42" s="1352" t="s">
        <v>2198</v>
      </c>
    </row>
    <row r="43" spans="1:48" ht="25.5" hidden="1" outlineLevel="2">
      <c r="A43" s="251"/>
      <c r="B43" s="251"/>
      <c r="C43" s="251"/>
      <c r="D43" s="251"/>
      <c r="E43" s="251"/>
      <c r="F43" s="251"/>
      <c r="G43" s="251"/>
      <c r="H43" s="251" t="s">
        <v>802</v>
      </c>
      <c r="I43" s="1056" t="s">
        <v>971</v>
      </c>
      <c r="J43" s="251"/>
      <c r="K43" s="251"/>
      <c r="L43" s="251"/>
      <c r="M43" s="251"/>
      <c r="N43" s="889"/>
      <c r="O43" s="846"/>
      <c r="P43" s="890" t="s">
        <v>1044</v>
      </c>
      <c r="Q43" s="891"/>
      <c r="R43" s="891" t="s">
        <v>862</v>
      </c>
      <c r="S43" s="892" t="s">
        <v>1066</v>
      </c>
      <c r="T43" s="877"/>
      <c r="U43" s="248"/>
      <c r="V43" s="248"/>
      <c r="W43" s="844">
        <v>44694</v>
      </c>
      <c r="X43" s="878" t="s">
        <v>2112</v>
      </c>
      <c r="Y43" s="1082"/>
      <c r="Z43" s="847" t="s">
        <v>903</v>
      </c>
      <c r="AA43" s="1281" t="s">
        <v>1098</v>
      </c>
      <c r="AB43" s="1281"/>
      <c r="AC43" s="893">
        <v>219905500</v>
      </c>
      <c r="AD43" s="893">
        <v>102622565</v>
      </c>
      <c r="AE43" s="893">
        <v>117282935</v>
      </c>
      <c r="AF43" s="1351">
        <v>2443394</v>
      </c>
      <c r="AG43" s="1351">
        <v>2443394</v>
      </c>
      <c r="AH43" s="1351">
        <v>2443394</v>
      </c>
      <c r="AI43" s="1351">
        <v>2443394</v>
      </c>
      <c r="AJ43" s="1351">
        <v>2443394</v>
      </c>
      <c r="AK43" s="1351">
        <v>2443394</v>
      </c>
      <c r="AL43" s="1351">
        <v>2443394</v>
      </c>
      <c r="AM43" s="1351">
        <v>2443394</v>
      </c>
      <c r="AN43" s="1351">
        <v>2443394</v>
      </c>
      <c r="AO43" s="1351">
        <v>2443394</v>
      </c>
      <c r="AP43" s="1351">
        <v>2443394</v>
      </c>
      <c r="AQ43" s="1351">
        <v>2443394</v>
      </c>
      <c r="AR43" s="207">
        <f>SUM(AF43:AQ43)</f>
        <v>29320728</v>
      </c>
      <c r="AS43" s="207"/>
      <c r="AT43" s="1352" t="s">
        <v>2235</v>
      </c>
      <c r="AV43" s="873"/>
    </row>
    <row r="44" spans="1:48" ht="25.5" hidden="1" outlineLevel="2">
      <c r="A44" s="251"/>
      <c r="B44" s="251"/>
      <c r="C44" s="251"/>
      <c r="D44" s="251"/>
      <c r="E44" s="251"/>
      <c r="F44" s="251"/>
      <c r="G44" s="251"/>
      <c r="H44" s="251" t="s">
        <v>802</v>
      </c>
      <c r="I44" s="1026" t="s">
        <v>1100</v>
      </c>
      <c r="J44" s="251"/>
      <c r="K44" s="251"/>
      <c r="L44" s="251"/>
      <c r="M44" s="251"/>
      <c r="N44" s="889"/>
      <c r="O44" s="846"/>
      <c r="P44" s="890" t="s">
        <v>1044</v>
      </c>
      <c r="Q44" s="891"/>
      <c r="R44" s="891" t="s">
        <v>864</v>
      </c>
      <c r="S44" s="892" t="s">
        <v>1075</v>
      </c>
      <c r="T44" s="877"/>
      <c r="U44" s="248"/>
      <c r="V44" s="248"/>
      <c r="W44" s="844">
        <v>44801</v>
      </c>
      <c r="X44" s="878" t="s">
        <v>1102</v>
      </c>
      <c r="Y44" s="1082"/>
      <c r="Z44" s="847" t="s">
        <v>903</v>
      </c>
      <c r="AA44" s="1281" t="s">
        <v>1098</v>
      </c>
      <c r="AB44" s="1281"/>
      <c r="AC44" s="893">
        <v>578087964</v>
      </c>
      <c r="AD44" s="893">
        <v>311959730</v>
      </c>
      <c r="AE44" s="893">
        <v>266128234</v>
      </c>
      <c r="AF44" s="1351">
        <v>10645129</v>
      </c>
      <c r="AG44" s="1351">
        <v>10645129</v>
      </c>
      <c r="AH44" s="1351">
        <v>10645129</v>
      </c>
      <c r="AI44" s="1351">
        <v>10645129</v>
      </c>
      <c r="AJ44" s="1351">
        <v>10645129</v>
      </c>
      <c r="AK44" s="1351">
        <v>10645129</v>
      </c>
      <c r="AL44" s="1351">
        <v>10645129</v>
      </c>
      <c r="AM44" s="1351">
        <v>10645129</v>
      </c>
      <c r="AN44" s="1351">
        <v>10645129</v>
      </c>
      <c r="AO44" s="1351">
        <v>10645129</v>
      </c>
      <c r="AP44" s="1351">
        <v>10645129</v>
      </c>
      <c r="AQ44" s="1351">
        <v>10645129</v>
      </c>
      <c r="AR44" s="207">
        <f>SUM(AF44:AQ44)</f>
        <v>127741548</v>
      </c>
      <c r="AS44" s="207">
        <f>AE44-AR44</f>
        <v>138386686</v>
      </c>
      <c r="AT44" s="1352" t="s">
        <v>2236</v>
      </c>
    </row>
    <row r="45" spans="1:48" ht="25.5" outlineLevel="1" collapsed="1">
      <c r="A45" s="251" t="s">
        <v>807</v>
      </c>
      <c r="B45" s="251"/>
      <c r="C45" s="251"/>
      <c r="D45" s="251"/>
      <c r="E45" s="251"/>
      <c r="F45" s="251"/>
      <c r="G45" s="251"/>
      <c r="H45" s="251"/>
      <c r="I45" s="1026"/>
      <c r="J45" s="251"/>
      <c r="K45" s="251"/>
      <c r="L45" s="251"/>
      <c r="M45" s="251"/>
      <c r="N45" s="512"/>
      <c r="O45" s="251"/>
      <c r="P45" s="510"/>
      <c r="Q45" s="248"/>
      <c r="R45" s="248"/>
      <c r="S45" s="510" t="s">
        <v>1096</v>
      </c>
      <c r="T45" s="510"/>
      <c r="U45" s="248"/>
      <c r="V45" s="248"/>
      <c r="W45" s="248"/>
      <c r="X45" s="842" t="s">
        <v>1106</v>
      </c>
      <c r="Y45" s="1067">
        <v>627</v>
      </c>
      <c r="Z45" s="252">
        <v>6274001901</v>
      </c>
      <c r="AA45" s="1277" t="s">
        <v>1098</v>
      </c>
      <c r="AB45" s="1277" t="s">
        <v>1099</v>
      </c>
      <c r="AC45" s="212"/>
      <c r="AD45" s="212">
        <f>AC45-AE45</f>
        <v>0</v>
      </c>
      <c r="AE45" s="212"/>
      <c r="AF45" s="845"/>
      <c r="AG45" s="845"/>
      <c r="AH45" s="845"/>
      <c r="AI45" s="845"/>
      <c r="AJ45" s="845"/>
      <c r="AK45" s="845"/>
      <c r="AL45" s="845"/>
      <c r="AM45" s="845"/>
      <c r="AN45" s="845"/>
      <c r="AO45" s="845"/>
      <c r="AP45" s="845"/>
      <c r="AQ45" s="845"/>
      <c r="AR45" s="845"/>
      <c r="AS45" s="845">
        <f t="shared" si="7"/>
        <v>0</v>
      </c>
      <c r="AT45" s="1352" t="s">
        <v>2198</v>
      </c>
      <c r="AV45" s="873"/>
    </row>
    <row r="46" spans="1:48" ht="25.5" outlineLevel="1">
      <c r="A46" s="251" t="s">
        <v>808</v>
      </c>
      <c r="B46" s="251"/>
      <c r="C46" s="251"/>
      <c r="D46" s="251"/>
      <c r="E46" s="251"/>
      <c r="F46" s="251"/>
      <c r="G46" s="251"/>
      <c r="H46" s="251"/>
      <c r="I46" s="1026"/>
      <c r="J46" s="251"/>
      <c r="K46" s="251"/>
      <c r="L46" s="251"/>
      <c r="M46" s="251"/>
      <c r="N46" s="512"/>
      <c r="O46" s="251"/>
      <c r="P46" s="510"/>
      <c r="Q46" s="248"/>
      <c r="R46" s="248"/>
      <c r="S46" s="510" t="s">
        <v>1096</v>
      </c>
      <c r="T46" s="510"/>
      <c r="U46" s="248"/>
      <c r="V46" s="248"/>
      <c r="W46" s="248"/>
      <c r="X46" s="842" t="s">
        <v>1107</v>
      </c>
      <c r="Y46" s="1067">
        <v>627</v>
      </c>
      <c r="Z46" s="252">
        <v>6274001901</v>
      </c>
      <c r="AA46" s="1277" t="s">
        <v>1098</v>
      </c>
      <c r="AB46" s="1277" t="s">
        <v>1099</v>
      </c>
      <c r="AC46" s="212"/>
      <c r="AD46" s="212">
        <f>AC46-AE46</f>
        <v>0</v>
      </c>
      <c r="AE46" s="212"/>
      <c r="AF46" s="845"/>
      <c r="AG46" s="845"/>
      <c r="AH46" s="845"/>
      <c r="AI46" s="845"/>
      <c r="AJ46" s="845"/>
      <c r="AK46" s="845"/>
      <c r="AL46" s="845"/>
      <c r="AM46" s="845"/>
      <c r="AN46" s="845"/>
      <c r="AO46" s="845"/>
      <c r="AP46" s="845"/>
      <c r="AQ46" s="845"/>
      <c r="AR46" s="845"/>
      <c r="AS46" s="845">
        <f t="shared" si="7"/>
        <v>0</v>
      </c>
      <c r="AT46" s="1352" t="s">
        <v>2198</v>
      </c>
    </row>
    <row r="47" spans="1:48" ht="38.25" outlineLevel="1">
      <c r="A47" s="251" t="s">
        <v>809</v>
      </c>
      <c r="B47" s="251"/>
      <c r="C47" s="251"/>
      <c r="D47" s="251"/>
      <c r="E47" s="251"/>
      <c r="F47" s="251"/>
      <c r="G47" s="251"/>
      <c r="H47" s="251"/>
      <c r="I47" s="1026"/>
      <c r="J47" s="251"/>
      <c r="K47" s="251"/>
      <c r="L47" s="251"/>
      <c r="M47" s="251"/>
      <c r="N47" s="512"/>
      <c r="O47" s="251"/>
      <c r="P47" s="510"/>
      <c r="Q47" s="248"/>
      <c r="R47" s="248"/>
      <c r="S47" s="248"/>
      <c r="T47" s="510"/>
      <c r="U47" s="248"/>
      <c r="V47" s="248"/>
      <c r="W47" s="248"/>
      <c r="X47" s="842" t="s">
        <v>1108</v>
      </c>
      <c r="Y47" s="1067">
        <v>627</v>
      </c>
      <c r="Z47" s="252">
        <v>6274001905</v>
      </c>
      <c r="AA47" s="1277" t="s">
        <v>1109</v>
      </c>
      <c r="AB47" s="1277" t="s">
        <v>1110</v>
      </c>
      <c r="AC47" s="212">
        <f>SUM(AC48:AC49)</f>
        <v>710000000</v>
      </c>
      <c r="AD47" s="212">
        <f>AC47-AE47</f>
        <v>173124998</v>
      </c>
      <c r="AE47" s="212">
        <f t="shared" ref="AE47:AQ47" si="15">SUM(AE48:AE49)</f>
        <v>536875002</v>
      </c>
      <c r="AF47" s="845">
        <f t="shared" si="15"/>
        <v>8541666</v>
      </c>
      <c r="AG47" s="845">
        <f t="shared" si="15"/>
        <v>8541666</v>
      </c>
      <c r="AH47" s="845">
        <f t="shared" si="15"/>
        <v>8541666</v>
      </c>
      <c r="AI47" s="845">
        <f t="shared" si="15"/>
        <v>8541666</v>
      </c>
      <c r="AJ47" s="845">
        <f t="shared" si="15"/>
        <v>8541666</v>
      </c>
      <c r="AK47" s="845">
        <f t="shared" si="15"/>
        <v>8541666</v>
      </c>
      <c r="AL47" s="845">
        <f t="shared" si="15"/>
        <v>8541666</v>
      </c>
      <c r="AM47" s="845">
        <f t="shared" si="15"/>
        <v>8541666</v>
      </c>
      <c r="AN47" s="845">
        <f t="shared" si="15"/>
        <v>8541666</v>
      </c>
      <c r="AO47" s="845">
        <f t="shared" si="15"/>
        <v>8541666</v>
      </c>
      <c r="AP47" s="845">
        <f t="shared" si="15"/>
        <v>8541666</v>
      </c>
      <c r="AQ47" s="845">
        <f t="shared" si="15"/>
        <v>8541666</v>
      </c>
      <c r="AR47" s="1382">
        <f t="shared" ref="AR47:AR57" si="16">SUM(AF47:AQ47)</f>
        <v>102499992</v>
      </c>
      <c r="AS47" s="845">
        <f t="shared" si="7"/>
        <v>434375010</v>
      </c>
      <c r="AT47" s="1352" t="s">
        <v>2198</v>
      </c>
    </row>
    <row r="48" spans="1:48" ht="25.5" hidden="1" outlineLevel="2">
      <c r="A48" s="251"/>
      <c r="B48" s="251"/>
      <c r="C48" s="251"/>
      <c r="D48" s="251"/>
      <c r="E48" s="251"/>
      <c r="F48" s="251"/>
      <c r="G48" s="251"/>
      <c r="H48" s="251" t="s">
        <v>802</v>
      </c>
      <c r="I48" s="1026" t="s">
        <v>1059</v>
      </c>
      <c r="J48" s="251"/>
      <c r="K48" s="251"/>
      <c r="L48" s="251"/>
      <c r="M48" s="251"/>
      <c r="N48" s="889"/>
      <c r="O48" s="846"/>
      <c r="P48" s="890" t="s">
        <v>1044</v>
      </c>
      <c r="Q48" s="891"/>
      <c r="R48" s="891" t="s">
        <v>863</v>
      </c>
      <c r="S48" s="892" t="s">
        <v>1092</v>
      </c>
      <c r="T48" s="877"/>
      <c r="U48" s="248"/>
      <c r="V48" s="248"/>
      <c r="W48" s="844">
        <v>45748</v>
      </c>
      <c r="X48" s="878" t="s">
        <v>1111</v>
      </c>
      <c r="Y48" s="1082"/>
      <c r="Z48" s="847" t="s">
        <v>907</v>
      </c>
      <c r="AA48" s="1281" t="s">
        <v>1109</v>
      </c>
      <c r="AB48" s="1281"/>
      <c r="AC48" s="893">
        <v>380000000</v>
      </c>
      <c r="AD48" s="893">
        <v>35624999</v>
      </c>
      <c r="AE48" s="893">
        <v>344375001</v>
      </c>
      <c r="AF48" s="1351">
        <v>3958333</v>
      </c>
      <c r="AG48" s="1351">
        <v>3958333</v>
      </c>
      <c r="AH48" s="1351">
        <v>3958333</v>
      </c>
      <c r="AI48" s="1351">
        <v>3958333</v>
      </c>
      <c r="AJ48" s="1351">
        <v>3958333</v>
      </c>
      <c r="AK48" s="1351">
        <v>3958333</v>
      </c>
      <c r="AL48" s="1351">
        <v>3958333</v>
      </c>
      <c r="AM48" s="1351">
        <v>3958333</v>
      </c>
      <c r="AN48" s="1351">
        <v>3958333</v>
      </c>
      <c r="AO48" s="1351">
        <v>3958333</v>
      </c>
      <c r="AP48" s="1351">
        <v>3958333</v>
      </c>
      <c r="AQ48" s="1351">
        <v>3958333</v>
      </c>
      <c r="AR48" s="207">
        <f t="shared" si="16"/>
        <v>47499996</v>
      </c>
      <c r="AS48" s="207">
        <f t="shared" si="7"/>
        <v>296875005</v>
      </c>
      <c r="AT48" s="1352" t="s">
        <v>1112</v>
      </c>
    </row>
    <row r="49" spans="1:46" ht="32.25" hidden="1" customHeight="1" outlineLevel="2">
      <c r="A49" s="251"/>
      <c r="B49" s="251"/>
      <c r="C49" s="251"/>
      <c r="D49" s="251"/>
      <c r="E49" s="251"/>
      <c r="F49" s="251"/>
      <c r="G49" s="251"/>
      <c r="H49" s="251" t="s">
        <v>802</v>
      </c>
      <c r="I49" s="1026" t="s">
        <v>970</v>
      </c>
      <c r="J49" s="251"/>
      <c r="K49" s="251"/>
      <c r="L49" s="251"/>
      <c r="M49" s="251"/>
      <c r="N49" s="889"/>
      <c r="O49" s="846"/>
      <c r="P49" s="890" t="s">
        <v>1044</v>
      </c>
      <c r="Q49" s="891"/>
      <c r="R49" s="891" t="s">
        <v>863</v>
      </c>
      <c r="S49" s="892" t="s">
        <v>1092</v>
      </c>
      <c r="T49" s="877"/>
      <c r="U49" s="248"/>
      <c r="V49" s="248"/>
      <c r="W49" s="844">
        <v>44912</v>
      </c>
      <c r="X49" s="878" t="s">
        <v>1114</v>
      </c>
      <c r="Y49" s="1082"/>
      <c r="Z49" s="847" t="s">
        <v>907</v>
      </c>
      <c r="AA49" s="1281" t="s">
        <v>1109</v>
      </c>
      <c r="AB49" s="1281"/>
      <c r="AC49" s="893">
        <v>330000000</v>
      </c>
      <c r="AD49" s="893">
        <v>137499999</v>
      </c>
      <c r="AE49" s="893">
        <v>192500001</v>
      </c>
      <c r="AF49" s="1351">
        <v>4583333</v>
      </c>
      <c r="AG49" s="1351">
        <v>4583333</v>
      </c>
      <c r="AH49" s="1351">
        <v>4583333</v>
      </c>
      <c r="AI49" s="1351">
        <v>4583333</v>
      </c>
      <c r="AJ49" s="1351">
        <v>4583333</v>
      </c>
      <c r="AK49" s="1351">
        <v>4583333</v>
      </c>
      <c r="AL49" s="1351">
        <v>4583333</v>
      </c>
      <c r="AM49" s="1351">
        <v>4583333</v>
      </c>
      <c r="AN49" s="1351">
        <v>4583333</v>
      </c>
      <c r="AO49" s="1351">
        <v>4583333</v>
      </c>
      <c r="AP49" s="1351">
        <v>4583333</v>
      </c>
      <c r="AQ49" s="1351">
        <v>4583333</v>
      </c>
      <c r="AR49" s="207">
        <f t="shared" si="16"/>
        <v>54999996</v>
      </c>
      <c r="AS49" s="207">
        <f t="shared" si="7"/>
        <v>137500005</v>
      </c>
      <c r="AT49" s="1352" t="s">
        <v>1115</v>
      </c>
    </row>
    <row r="50" spans="1:46" ht="38.25" outlineLevel="1" collapsed="1">
      <c r="A50" s="251" t="s">
        <v>810</v>
      </c>
      <c r="B50" s="251"/>
      <c r="C50" s="251"/>
      <c r="D50" s="251"/>
      <c r="E50" s="251"/>
      <c r="F50" s="251"/>
      <c r="G50" s="251"/>
      <c r="H50" s="251"/>
      <c r="I50" s="1026"/>
      <c r="J50" s="251"/>
      <c r="K50" s="251"/>
      <c r="L50" s="251"/>
      <c r="M50" s="251"/>
      <c r="N50" s="512"/>
      <c r="O50" s="251"/>
      <c r="P50" s="510"/>
      <c r="Q50" s="248"/>
      <c r="R50" s="248"/>
      <c r="S50" s="248"/>
      <c r="T50" s="510"/>
      <c r="U50" s="248"/>
      <c r="V50" s="248"/>
      <c r="W50" s="248"/>
      <c r="X50" s="842" t="s">
        <v>1116</v>
      </c>
      <c r="Y50" s="1067">
        <v>627</v>
      </c>
      <c r="Z50" s="252">
        <v>6274001905</v>
      </c>
      <c r="AA50" s="1277" t="s">
        <v>1109</v>
      </c>
      <c r="AB50" s="1277" t="s">
        <v>1110</v>
      </c>
      <c r="AC50" s="212">
        <v>440000000</v>
      </c>
      <c r="AD50" s="212">
        <f>AC50-AE50</f>
        <v>342444431</v>
      </c>
      <c r="AE50" s="212">
        <v>97555569</v>
      </c>
      <c r="AF50" s="845">
        <f>SUM(AF51:AF54)</f>
        <v>15123271</v>
      </c>
      <c r="AG50" s="845">
        <f t="shared" ref="AG50:AQ50" si="17">SUM(AG51:AG54)</f>
        <v>15123271</v>
      </c>
      <c r="AH50" s="845">
        <f t="shared" si="17"/>
        <v>15123271</v>
      </c>
      <c r="AI50" s="845">
        <f t="shared" si="17"/>
        <v>15123271</v>
      </c>
      <c r="AJ50" s="845">
        <f t="shared" si="17"/>
        <v>15123271</v>
      </c>
      <c r="AK50" s="845">
        <f t="shared" si="17"/>
        <v>15123271</v>
      </c>
      <c r="AL50" s="845">
        <f t="shared" si="17"/>
        <v>15123271</v>
      </c>
      <c r="AM50" s="845">
        <f t="shared" si="17"/>
        <v>15123271</v>
      </c>
      <c r="AN50" s="845">
        <f t="shared" si="17"/>
        <v>15123271</v>
      </c>
      <c r="AO50" s="845">
        <f t="shared" si="17"/>
        <v>15123271</v>
      </c>
      <c r="AP50" s="845">
        <f t="shared" si="17"/>
        <v>15123271</v>
      </c>
      <c r="AQ50" s="845">
        <f t="shared" si="17"/>
        <v>15123271</v>
      </c>
      <c r="AR50" s="1382">
        <f t="shared" si="16"/>
        <v>181479252</v>
      </c>
      <c r="AS50" s="845">
        <f t="shared" si="7"/>
        <v>-83923683</v>
      </c>
      <c r="AT50" s="1352" t="s">
        <v>2198</v>
      </c>
    </row>
    <row r="51" spans="1:46" ht="25.5" outlineLevel="2">
      <c r="A51" s="251"/>
      <c r="B51" s="251"/>
      <c r="C51" s="251"/>
      <c r="D51" s="251"/>
      <c r="E51" s="251"/>
      <c r="F51" s="251"/>
      <c r="G51" s="251"/>
      <c r="H51" s="251" t="s">
        <v>802</v>
      </c>
      <c r="I51" s="1026" t="s">
        <v>1059</v>
      </c>
      <c r="J51" s="251"/>
      <c r="K51" s="251"/>
      <c r="L51" s="251"/>
      <c r="M51" s="251"/>
      <c r="N51" s="889"/>
      <c r="O51" s="846"/>
      <c r="P51" s="890" t="s">
        <v>1044</v>
      </c>
      <c r="Q51" s="891"/>
      <c r="R51" s="891" t="s">
        <v>863</v>
      </c>
      <c r="S51" s="892" t="s">
        <v>1092</v>
      </c>
      <c r="T51" s="877"/>
      <c r="U51" s="248"/>
      <c r="V51" s="248"/>
      <c r="W51" s="844">
        <v>45748</v>
      </c>
      <c r="X51" s="878" t="s">
        <v>1118</v>
      </c>
      <c r="Y51" s="1082"/>
      <c r="Z51" s="847" t="s">
        <v>907</v>
      </c>
      <c r="AA51" s="1281" t="s">
        <v>1109</v>
      </c>
      <c r="AB51" s="1281"/>
      <c r="AC51" s="893">
        <v>100000000</v>
      </c>
      <c r="AD51" s="893">
        <v>37500001</v>
      </c>
      <c r="AE51" s="893">
        <v>62499999</v>
      </c>
      <c r="AF51" s="1351">
        <v>4166667</v>
      </c>
      <c r="AG51" s="1351">
        <v>4166667</v>
      </c>
      <c r="AH51" s="1351">
        <v>4166667</v>
      </c>
      <c r="AI51" s="1351">
        <v>4166667</v>
      </c>
      <c r="AJ51" s="1351">
        <v>4166667</v>
      </c>
      <c r="AK51" s="1351">
        <v>4166667</v>
      </c>
      <c r="AL51" s="1351">
        <v>4166667</v>
      </c>
      <c r="AM51" s="1351">
        <v>4166667</v>
      </c>
      <c r="AN51" s="1351">
        <v>4166667</v>
      </c>
      <c r="AO51" s="1351">
        <v>4166667</v>
      </c>
      <c r="AP51" s="1351">
        <v>4166667</v>
      </c>
      <c r="AQ51" s="1351">
        <v>4166667</v>
      </c>
      <c r="AR51" s="207">
        <f t="shared" si="16"/>
        <v>50000004</v>
      </c>
      <c r="AS51" s="207">
        <f t="shared" si="7"/>
        <v>12499995</v>
      </c>
      <c r="AT51" s="1352" t="s">
        <v>1119</v>
      </c>
    </row>
    <row r="52" spans="1:46" ht="29.25" customHeight="1" outlineLevel="2">
      <c r="A52" s="251"/>
      <c r="B52" s="251"/>
      <c r="C52" s="251"/>
      <c r="D52" s="251"/>
      <c r="E52" s="251"/>
      <c r="F52" s="251"/>
      <c r="G52" s="251"/>
      <c r="H52" s="251" t="s">
        <v>802</v>
      </c>
      <c r="I52" s="1026" t="s">
        <v>1120</v>
      </c>
      <c r="J52" s="251"/>
      <c r="K52" s="251"/>
      <c r="L52" s="251"/>
      <c r="M52" s="251"/>
      <c r="N52" s="889"/>
      <c r="O52" s="846"/>
      <c r="P52" s="890" t="s">
        <v>1044</v>
      </c>
      <c r="Q52" s="891"/>
      <c r="R52" s="891" t="s">
        <v>863</v>
      </c>
      <c r="S52" s="892" t="s">
        <v>1092</v>
      </c>
      <c r="T52" s="877"/>
      <c r="U52" s="248"/>
      <c r="V52" s="248"/>
      <c r="W52" s="844">
        <v>44616</v>
      </c>
      <c r="X52" s="878" t="s">
        <v>1121</v>
      </c>
      <c r="Y52" s="1082"/>
      <c r="Z52" s="847" t="s">
        <v>907</v>
      </c>
      <c r="AA52" s="1281" t="s">
        <v>1109</v>
      </c>
      <c r="AB52" s="1281"/>
      <c r="AC52" s="893">
        <v>122000000</v>
      </c>
      <c r="AD52" s="893">
        <v>76384277</v>
      </c>
      <c r="AE52" s="893">
        <v>45615723</v>
      </c>
      <c r="AF52" s="1351">
        <v>1572956</v>
      </c>
      <c r="AG52" s="1351">
        <v>1572956</v>
      </c>
      <c r="AH52" s="1351">
        <v>1572956</v>
      </c>
      <c r="AI52" s="1351">
        <v>1572956</v>
      </c>
      <c r="AJ52" s="1351">
        <v>1572956</v>
      </c>
      <c r="AK52" s="1351">
        <v>1572956</v>
      </c>
      <c r="AL52" s="1351">
        <v>1572956</v>
      </c>
      <c r="AM52" s="1351">
        <v>1572956</v>
      </c>
      <c r="AN52" s="1351">
        <v>1572956</v>
      </c>
      <c r="AO52" s="1351">
        <v>1572956</v>
      </c>
      <c r="AP52" s="1351">
        <v>1572956</v>
      </c>
      <c r="AQ52" s="1351">
        <v>1572956</v>
      </c>
      <c r="AR52" s="207">
        <f t="shared" si="16"/>
        <v>18875472</v>
      </c>
      <c r="AS52" s="207">
        <f t="shared" si="7"/>
        <v>26740251</v>
      </c>
      <c r="AT52" s="1352" t="s">
        <v>1122</v>
      </c>
    </row>
    <row r="53" spans="1:46" ht="25.5" outlineLevel="2">
      <c r="A53" s="251"/>
      <c r="B53" s="251"/>
      <c r="C53" s="251"/>
      <c r="D53" s="251"/>
      <c r="E53" s="251"/>
      <c r="F53" s="251"/>
      <c r="G53" s="251"/>
      <c r="H53" s="251" t="s">
        <v>802</v>
      </c>
      <c r="I53" s="1026" t="s">
        <v>1123</v>
      </c>
      <c r="J53" s="251"/>
      <c r="K53" s="251"/>
      <c r="L53" s="251"/>
      <c r="M53" s="251"/>
      <c r="N53" s="889"/>
      <c r="O53" s="846"/>
      <c r="P53" s="890" t="s">
        <v>1044</v>
      </c>
      <c r="Q53" s="891"/>
      <c r="R53" s="891" t="s">
        <v>863</v>
      </c>
      <c r="S53" s="892" t="s">
        <v>1092</v>
      </c>
      <c r="T53" s="877"/>
      <c r="U53" s="248"/>
      <c r="V53" s="248"/>
      <c r="W53" s="844">
        <v>44884</v>
      </c>
      <c r="X53" s="878" t="s">
        <v>1124</v>
      </c>
      <c r="Y53" s="1082"/>
      <c r="Z53" s="847" t="s">
        <v>907</v>
      </c>
      <c r="AA53" s="1281" t="s">
        <v>1109</v>
      </c>
      <c r="AB53" s="1281"/>
      <c r="AC53" s="893">
        <v>360000000</v>
      </c>
      <c r="AD53" s="893">
        <v>180000000</v>
      </c>
      <c r="AE53" s="893">
        <v>180000000</v>
      </c>
      <c r="AF53" s="1351">
        <v>5000000</v>
      </c>
      <c r="AG53" s="1351">
        <v>5000000</v>
      </c>
      <c r="AH53" s="1351">
        <v>5000000</v>
      </c>
      <c r="AI53" s="1351">
        <v>5000000</v>
      </c>
      <c r="AJ53" s="1351">
        <v>5000000</v>
      </c>
      <c r="AK53" s="1351">
        <v>5000000</v>
      </c>
      <c r="AL53" s="1351">
        <v>5000000</v>
      </c>
      <c r="AM53" s="1351">
        <v>5000000</v>
      </c>
      <c r="AN53" s="1351">
        <v>5000000</v>
      </c>
      <c r="AO53" s="1351">
        <v>5000000</v>
      </c>
      <c r="AP53" s="1351">
        <v>5000000</v>
      </c>
      <c r="AQ53" s="1351">
        <v>5000000</v>
      </c>
      <c r="AR53" s="207">
        <f t="shared" si="16"/>
        <v>60000000</v>
      </c>
      <c r="AS53" s="207"/>
      <c r="AT53" s="1352" t="s">
        <v>1125</v>
      </c>
    </row>
    <row r="54" spans="1:46" ht="25.5" outlineLevel="2">
      <c r="A54" s="251"/>
      <c r="B54" s="251"/>
      <c r="C54" s="251"/>
      <c r="D54" s="251"/>
      <c r="E54" s="251"/>
      <c r="F54" s="251"/>
      <c r="G54" s="251"/>
      <c r="H54" s="251" t="s">
        <v>802</v>
      </c>
      <c r="I54" s="1026" t="s">
        <v>1126</v>
      </c>
      <c r="J54" s="251"/>
      <c r="K54" s="251"/>
      <c r="L54" s="251"/>
      <c r="M54" s="251"/>
      <c r="N54" s="889"/>
      <c r="O54" s="846"/>
      <c r="P54" s="890" t="s">
        <v>1044</v>
      </c>
      <c r="Q54" s="891"/>
      <c r="R54" s="891" t="s">
        <v>863</v>
      </c>
      <c r="S54" s="892" t="s">
        <v>1092</v>
      </c>
      <c r="T54" s="877"/>
      <c r="U54" s="248"/>
      <c r="V54" s="248"/>
      <c r="W54" s="844">
        <v>44615</v>
      </c>
      <c r="X54" s="878" t="s">
        <v>1127</v>
      </c>
      <c r="Y54" s="1082"/>
      <c r="Z54" s="847" t="s">
        <v>907</v>
      </c>
      <c r="AA54" s="1281" t="s">
        <v>1109</v>
      </c>
      <c r="AB54" s="1281"/>
      <c r="AC54" s="893">
        <v>340000000</v>
      </c>
      <c r="AD54" s="893">
        <v>212874215</v>
      </c>
      <c r="AE54" s="893">
        <v>127125785</v>
      </c>
      <c r="AF54" s="1351">
        <v>4383648</v>
      </c>
      <c r="AG54" s="1351">
        <v>4383648</v>
      </c>
      <c r="AH54" s="1351">
        <v>4383648</v>
      </c>
      <c r="AI54" s="1351">
        <v>4383648</v>
      </c>
      <c r="AJ54" s="1351">
        <v>4383648</v>
      </c>
      <c r="AK54" s="1351">
        <v>4383648</v>
      </c>
      <c r="AL54" s="1351">
        <v>4383648</v>
      </c>
      <c r="AM54" s="1351">
        <v>4383648</v>
      </c>
      <c r="AN54" s="1351">
        <v>4383648</v>
      </c>
      <c r="AO54" s="1351">
        <v>4383648</v>
      </c>
      <c r="AP54" s="1351">
        <v>4383648</v>
      </c>
      <c r="AQ54" s="1351">
        <v>4383648</v>
      </c>
      <c r="AR54" s="207">
        <f t="shared" si="16"/>
        <v>52603776</v>
      </c>
      <c r="AS54" s="207">
        <f t="shared" si="7"/>
        <v>74522009</v>
      </c>
      <c r="AT54" s="1352" t="s">
        <v>1128</v>
      </c>
    </row>
    <row r="55" spans="1:46" ht="25.5" outlineLevel="1">
      <c r="A55" s="251" t="s">
        <v>811</v>
      </c>
      <c r="B55" s="251"/>
      <c r="C55" s="251"/>
      <c r="D55" s="251"/>
      <c r="E55" s="251"/>
      <c r="F55" s="251"/>
      <c r="G55" s="251"/>
      <c r="H55" s="251"/>
      <c r="I55" s="1026"/>
      <c r="J55" s="251"/>
      <c r="K55" s="251"/>
      <c r="L55" s="251"/>
      <c r="M55" s="251"/>
      <c r="N55" s="512"/>
      <c r="O55" s="251"/>
      <c r="P55" s="510"/>
      <c r="Q55" s="248"/>
      <c r="R55" s="248"/>
      <c r="S55" s="248"/>
      <c r="T55" s="510"/>
      <c r="U55" s="248"/>
      <c r="V55" s="248"/>
      <c r="W55" s="248"/>
      <c r="X55" s="842" t="s">
        <v>1129</v>
      </c>
      <c r="Y55" s="1067">
        <v>627</v>
      </c>
      <c r="Z55" s="252">
        <v>6424001901</v>
      </c>
      <c r="AA55" s="1277" t="s">
        <v>1098</v>
      </c>
      <c r="AB55" s="1277" t="s">
        <v>1099</v>
      </c>
      <c r="AC55" s="212">
        <f>SUM(AC56:AC58)</f>
        <v>83000000</v>
      </c>
      <c r="AD55" s="212">
        <f>AC55-AE55</f>
        <v>45834444</v>
      </c>
      <c r="AE55" s="212">
        <f>SUM(AE56:AE58)</f>
        <v>37165556</v>
      </c>
      <c r="AF55" s="845">
        <f>SUM(AF56:AF58)</f>
        <v>1429444</v>
      </c>
      <c r="AG55" s="845">
        <f t="shared" ref="AG55:AQ55" si="18">SUM(AG56:AG58)</f>
        <v>1429444</v>
      </c>
      <c r="AH55" s="845">
        <f t="shared" si="18"/>
        <v>1429444</v>
      </c>
      <c r="AI55" s="845">
        <f t="shared" si="18"/>
        <v>1429444</v>
      </c>
      <c r="AJ55" s="845">
        <f t="shared" si="18"/>
        <v>1429444</v>
      </c>
      <c r="AK55" s="845">
        <f t="shared" si="18"/>
        <v>1429444</v>
      </c>
      <c r="AL55" s="845">
        <f t="shared" si="18"/>
        <v>1429444</v>
      </c>
      <c r="AM55" s="845">
        <f t="shared" si="18"/>
        <v>1429444</v>
      </c>
      <c r="AN55" s="845">
        <f t="shared" si="18"/>
        <v>1429444</v>
      </c>
      <c r="AO55" s="845">
        <f t="shared" si="18"/>
        <v>1429444</v>
      </c>
      <c r="AP55" s="845">
        <f t="shared" si="18"/>
        <v>1429444</v>
      </c>
      <c r="AQ55" s="845">
        <f t="shared" si="18"/>
        <v>1429444</v>
      </c>
      <c r="AR55" s="1382">
        <f t="shared" si="16"/>
        <v>17153328</v>
      </c>
      <c r="AS55" s="845">
        <f t="shared" si="7"/>
        <v>20012228</v>
      </c>
      <c r="AT55" s="1352" t="s">
        <v>2198</v>
      </c>
    </row>
    <row r="56" spans="1:46" ht="25.5" outlineLevel="2">
      <c r="A56" s="251"/>
      <c r="B56" s="251"/>
      <c r="C56" s="251"/>
      <c r="D56" s="251"/>
      <c r="E56" s="251"/>
      <c r="F56" s="251"/>
      <c r="G56" s="251"/>
      <c r="H56" s="251" t="s">
        <v>802</v>
      </c>
      <c r="I56" s="1026" t="s">
        <v>971</v>
      </c>
      <c r="J56" s="251"/>
      <c r="K56" s="251"/>
      <c r="L56" s="251"/>
      <c r="M56" s="251"/>
      <c r="N56" s="889"/>
      <c r="O56" s="846"/>
      <c r="P56" s="890" t="s">
        <v>1044</v>
      </c>
      <c r="Q56" s="891"/>
      <c r="R56" s="891" t="s">
        <v>862</v>
      </c>
      <c r="S56" s="892" t="s">
        <v>1066</v>
      </c>
      <c r="T56" s="877"/>
      <c r="U56" s="248"/>
      <c r="V56" s="248"/>
      <c r="W56" s="844">
        <v>44915</v>
      </c>
      <c r="X56" s="878" t="s">
        <v>1130</v>
      </c>
      <c r="Y56" s="1082"/>
      <c r="Z56" s="847" t="s">
        <v>906</v>
      </c>
      <c r="AA56" s="1281" t="s">
        <v>1095</v>
      </c>
      <c r="AB56" s="1281"/>
      <c r="AC56" s="893">
        <v>41500000</v>
      </c>
      <c r="AD56" s="893">
        <v>22917222</v>
      </c>
      <c r="AE56" s="893">
        <v>18582778</v>
      </c>
      <c r="AF56" s="1351">
        <v>714722</v>
      </c>
      <c r="AG56" s="1351">
        <v>714722</v>
      </c>
      <c r="AH56" s="1351">
        <v>714722</v>
      </c>
      <c r="AI56" s="1351">
        <v>714722</v>
      </c>
      <c r="AJ56" s="1351">
        <v>714722</v>
      </c>
      <c r="AK56" s="1351">
        <v>714722</v>
      </c>
      <c r="AL56" s="1351">
        <v>714722</v>
      </c>
      <c r="AM56" s="1351">
        <v>714722</v>
      </c>
      <c r="AN56" s="1351">
        <v>714722</v>
      </c>
      <c r="AO56" s="1351">
        <v>714722</v>
      </c>
      <c r="AP56" s="1351">
        <v>714722</v>
      </c>
      <c r="AQ56" s="1351">
        <v>714722</v>
      </c>
      <c r="AR56" s="207">
        <f t="shared" si="16"/>
        <v>8576664</v>
      </c>
      <c r="AS56" s="207">
        <f t="shared" si="7"/>
        <v>10006114</v>
      </c>
      <c r="AT56" s="1352" t="s">
        <v>2237</v>
      </c>
    </row>
    <row r="57" spans="1:46" ht="25.5" outlineLevel="2">
      <c r="A57" s="251"/>
      <c r="B57" s="251"/>
      <c r="C57" s="251"/>
      <c r="D57" s="251"/>
      <c r="E57" s="251"/>
      <c r="F57" s="251"/>
      <c r="G57" s="251"/>
      <c r="H57" s="251" t="s">
        <v>802</v>
      </c>
      <c r="I57" s="1026" t="s">
        <v>971</v>
      </c>
      <c r="J57" s="251"/>
      <c r="K57" s="251"/>
      <c r="L57" s="251"/>
      <c r="M57" s="251"/>
      <c r="N57" s="889"/>
      <c r="O57" s="846"/>
      <c r="P57" s="890" t="s">
        <v>1044</v>
      </c>
      <c r="Q57" s="891"/>
      <c r="R57" s="891" t="s">
        <v>864</v>
      </c>
      <c r="S57" s="892" t="s">
        <v>1075</v>
      </c>
      <c r="T57" s="877"/>
      <c r="U57" s="248"/>
      <c r="V57" s="248"/>
      <c r="W57" s="844">
        <v>44915</v>
      </c>
      <c r="X57" s="878" t="s">
        <v>1131</v>
      </c>
      <c r="Y57" s="1082"/>
      <c r="Z57" s="847" t="s">
        <v>906</v>
      </c>
      <c r="AA57" s="1281" t="s">
        <v>1095</v>
      </c>
      <c r="AB57" s="1281"/>
      <c r="AC57" s="893">
        <v>41500000</v>
      </c>
      <c r="AD57" s="893">
        <v>22917222</v>
      </c>
      <c r="AE57" s="893">
        <v>18582778</v>
      </c>
      <c r="AF57" s="1351">
        <v>714722</v>
      </c>
      <c r="AG57" s="1351">
        <v>714722</v>
      </c>
      <c r="AH57" s="1351">
        <v>714722</v>
      </c>
      <c r="AI57" s="1351">
        <v>714722</v>
      </c>
      <c r="AJ57" s="1351">
        <v>714722</v>
      </c>
      <c r="AK57" s="1351">
        <v>714722</v>
      </c>
      <c r="AL57" s="1351">
        <v>714722</v>
      </c>
      <c r="AM57" s="1351">
        <v>714722</v>
      </c>
      <c r="AN57" s="1351">
        <v>714722</v>
      </c>
      <c r="AO57" s="1351">
        <v>714722</v>
      </c>
      <c r="AP57" s="1351">
        <v>714722</v>
      </c>
      <c r="AQ57" s="1351">
        <v>714722</v>
      </c>
      <c r="AR57" s="207">
        <f t="shared" si="16"/>
        <v>8576664</v>
      </c>
      <c r="AS57" s="207">
        <f t="shared" si="7"/>
        <v>10006114</v>
      </c>
      <c r="AT57" s="1352" t="s">
        <v>2238</v>
      </c>
    </row>
    <row r="58" spans="1:46" outlineLevel="2">
      <c r="A58" s="251"/>
      <c r="B58" s="251"/>
      <c r="C58" s="251"/>
      <c r="D58" s="251"/>
      <c r="E58" s="251"/>
      <c r="F58" s="251"/>
      <c r="G58" s="251"/>
      <c r="H58" s="251"/>
      <c r="I58" s="1026"/>
      <c r="J58" s="251"/>
      <c r="K58" s="251"/>
      <c r="L58" s="251"/>
      <c r="M58" s="251"/>
      <c r="N58" s="889"/>
      <c r="O58" s="846"/>
      <c r="P58" s="890"/>
      <c r="Q58" s="891"/>
      <c r="R58" s="891"/>
      <c r="S58" s="892"/>
      <c r="T58" s="877"/>
      <c r="U58" s="248"/>
      <c r="V58" s="248"/>
      <c r="W58" s="844"/>
      <c r="X58" s="877"/>
      <c r="Y58" s="1082"/>
      <c r="Z58" s="847"/>
      <c r="AA58" s="1281"/>
      <c r="AB58" s="1281"/>
      <c r="AC58" s="893"/>
      <c r="AD58" s="893"/>
      <c r="AE58" s="893"/>
      <c r="AF58" s="893"/>
      <c r="AG58" s="893"/>
      <c r="AH58" s="893"/>
      <c r="AI58" s="893"/>
      <c r="AJ58" s="893"/>
      <c r="AK58" s="893"/>
      <c r="AL58" s="893"/>
      <c r="AM58" s="893"/>
      <c r="AN58" s="893"/>
      <c r="AO58" s="893"/>
      <c r="AP58" s="893"/>
      <c r="AQ58" s="893"/>
      <c r="AR58" s="207"/>
      <c r="AS58" s="207"/>
      <c r="AT58" s="1352" t="e">
        <v>#N/A</v>
      </c>
    </row>
    <row r="59" spans="1:46" ht="25.5" outlineLevel="1">
      <c r="A59" s="251" t="s">
        <v>812</v>
      </c>
      <c r="B59" s="251"/>
      <c r="C59" s="251"/>
      <c r="D59" s="251"/>
      <c r="E59" s="251"/>
      <c r="F59" s="251"/>
      <c r="G59" s="251"/>
      <c r="H59" s="251"/>
      <c r="I59" s="1026"/>
      <c r="J59" s="251"/>
      <c r="K59" s="251"/>
      <c r="L59" s="251"/>
      <c r="M59" s="251"/>
      <c r="N59" s="512"/>
      <c r="O59" s="251"/>
      <c r="P59" s="510"/>
      <c r="Q59" s="248"/>
      <c r="R59" s="248"/>
      <c r="S59" s="248"/>
      <c r="T59" s="510"/>
      <c r="U59" s="248"/>
      <c r="V59" s="248"/>
      <c r="W59" s="248"/>
      <c r="X59" s="842" t="s">
        <v>1132</v>
      </c>
      <c r="Y59" s="1067">
        <v>642</v>
      </c>
      <c r="Z59" s="252">
        <v>6424001907</v>
      </c>
      <c r="AA59" s="1277" t="s">
        <v>1133</v>
      </c>
      <c r="AB59" s="1277" t="s">
        <v>1134</v>
      </c>
      <c r="AC59" s="212">
        <f>SUM(AC60)</f>
        <v>430507331</v>
      </c>
      <c r="AD59" s="212">
        <f>AC59-AE59</f>
        <v>279829768</v>
      </c>
      <c r="AE59" s="212">
        <f t="shared" ref="AE59:AQ59" si="19">SUM(AE60)</f>
        <v>150677563</v>
      </c>
      <c r="AF59" s="845">
        <f t="shared" si="19"/>
        <v>2643466.0175438598</v>
      </c>
      <c r="AG59" s="845">
        <f t="shared" si="19"/>
        <v>2643466.0175438598</v>
      </c>
      <c r="AH59" s="845">
        <f t="shared" si="19"/>
        <v>2643466.0175438598</v>
      </c>
      <c r="AI59" s="845">
        <f t="shared" si="19"/>
        <v>2643466.0175438598</v>
      </c>
      <c r="AJ59" s="845">
        <f t="shared" si="19"/>
        <v>2643466.0175438598</v>
      </c>
      <c r="AK59" s="845">
        <f t="shared" si="19"/>
        <v>2643466.0175438598</v>
      </c>
      <c r="AL59" s="845">
        <f t="shared" si="19"/>
        <v>2643466.0175438598</v>
      </c>
      <c r="AM59" s="845">
        <f t="shared" si="19"/>
        <v>2643466.0175438598</v>
      </c>
      <c r="AN59" s="845">
        <f t="shared" si="19"/>
        <v>2643466.0175438598</v>
      </c>
      <c r="AO59" s="845">
        <f t="shared" si="19"/>
        <v>2643466.0175438598</v>
      </c>
      <c r="AP59" s="845">
        <f t="shared" si="19"/>
        <v>2643466.0175438598</v>
      </c>
      <c r="AQ59" s="845">
        <f t="shared" si="19"/>
        <v>2643466.0175438598</v>
      </c>
      <c r="AR59" s="1382">
        <f>SUM(AF59:AQ59)</f>
        <v>31721592.210526317</v>
      </c>
      <c r="AS59" s="845">
        <f>AE59-AR59</f>
        <v>118955970.78947368</v>
      </c>
      <c r="AT59" s="1352" t="s">
        <v>2198</v>
      </c>
    </row>
    <row r="60" spans="1:46" ht="25.5" hidden="1" outlineLevel="2">
      <c r="A60" s="251"/>
      <c r="B60" s="251"/>
      <c r="C60" s="251"/>
      <c r="D60" s="251"/>
      <c r="E60" s="251"/>
      <c r="F60" s="251"/>
      <c r="G60" s="251"/>
      <c r="H60" s="251" t="s">
        <v>802</v>
      </c>
      <c r="I60" s="1026" t="s">
        <v>1135</v>
      </c>
      <c r="J60" s="251"/>
      <c r="K60" s="251"/>
      <c r="L60" s="251"/>
      <c r="M60" s="251"/>
      <c r="N60" s="889"/>
      <c r="O60" s="846"/>
      <c r="P60" s="890" t="s">
        <v>1136</v>
      </c>
      <c r="Q60" s="891"/>
      <c r="R60" s="891" t="s">
        <v>881</v>
      </c>
      <c r="S60" s="892" t="s">
        <v>1137</v>
      </c>
      <c r="T60" s="877"/>
      <c r="U60" s="248"/>
      <c r="V60" s="248"/>
      <c r="W60" s="844">
        <v>44743</v>
      </c>
      <c r="X60" s="878" t="s">
        <v>1138</v>
      </c>
      <c r="Y60" s="1082"/>
      <c r="Z60" s="847" t="s">
        <v>918</v>
      </c>
      <c r="AA60" s="1281" t="s">
        <v>1133</v>
      </c>
      <c r="AB60" s="1281"/>
      <c r="AC60" s="893">
        <v>430507331</v>
      </c>
      <c r="AD60" s="893">
        <v>279829768</v>
      </c>
      <c r="AE60" s="893">
        <v>150677563</v>
      </c>
      <c r="AF60" s="1351">
        <v>2643466.0175438598</v>
      </c>
      <c r="AG60" s="1351">
        <v>2643466.0175438598</v>
      </c>
      <c r="AH60" s="1351">
        <v>2643466.0175438598</v>
      </c>
      <c r="AI60" s="1351">
        <v>2643466.0175438598</v>
      </c>
      <c r="AJ60" s="1351">
        <v>2643466.0175438598</v>
      </c>
      <c r="AK60" s="1351">
        <v>2643466.0175438598</v>
      </c>
      <c r="AL60" s="1351">
        <v>2643466.0175438598</v>
      </c>
      <c r="AM60" s="1351">
        <v>2643466.0175438598</v>
      </c>
      <c r="AN60" s="1351">
        <v>2643466.0175438598</v>
      </c>
      <c r="AO60" s="1351">
        <v>2643466.0175438598</v>
      </c>
      <c r="AP60" s="1351">
        <v>2643466.0175438598</v>
      </c>
      <c r="AQ60" s="1351">
        <v>2643466.0175438598</v>
      </c>
      <c r="AR60" s="207">
        <f>SUM(AF60:AQ60)</f>
        <v>31721592.210526317</v>
      </c>
      <c r="AS60" s="207">
        <f>AE60-AR60</f>
        <v>118955970.78947368</v>
      </c>
      <c r="AT60" s="1352" t="s">
        <v>2239</v>
      </c>
    </row>
    <row r="61" spans="1:46" ht="38.25" outlineLevel="1" collapsed="1">
      <c r="A61" s="251" t="s">
        <v>813</v>
      </c>
      <c r="B61" s="251"/>
      <c r="C61" s="251"/>
      <c r="D61" s="251"/>
      <c r="E61" s="251"/>
      <c r="F61" s="251"/>
      <c r="G61" s="251"/>
      <c r="H61" s="251"/>
      <c r="I61" s="1026"/>
      <c r="J61" s="251"/>
      <c r="K61" s="251"/>
      <c r="L61" s="251"/>
      <c r="M61" s="251"/>
      <c r="N61" s="251"/>
      <c r="O61" s="251"/>
      <c r="P61" s="510"/>
      <c r="Q61" s="248"/>
      <c r="R61" s="248"/>
      <c r="S61" s="510" t="s">
        <v>1139</v>
      </c>
      <c r="T61" s="510"/>
      <c r="U61" s="248"/>
      <c r="V61" s="248"/>
      <c r="W61" s="248"/>
      <c r="X61" s="842" t="s">
        <v>1140</v>
      </c>
      <c r="Y61" s="1067">
        <v>627</v>
      </c>
      <c r="Z61" s="252">
        <v>6274001903</v>
      </c>
      <c r="AA61" s="1277" t="s">
        <v>899</v>
      </c>
      <c r="AB61" s="1277" t="s">
        <v>1041</v>
      </c>
      <c r="AC61" s="212">
        <f>SUM(AC62:AC71)</f>
        <v>4369292165</v>
      </c>
      <c r="AD61" s="212">
        <f>AC61-AE61</f>
        <v>2892886309</v>
      </c>
      <c r="AE61" s="212">
        <f>SUM(AE62:AE70)</f>
        <v>1476405856</v>
      </c>
      <c r="AF61" s="845">
        <f>SUM(AF62:AF70)</f>
        <v>12796946.172842309</v>
      </c>
      <c r="AG61" s="845">
        <f t="shared" ref="AG61:AQ61" si="20">SUM(AG62:AG70)</f>
        <v>12796946.172842309</v>
      </c>
      <c r="AH61" s="845">
        <f t="shared" si="20"/>
        <v>12796946.172842309</v>
      </c>
      <c r="AI61" s="845">
        <f t="shared" si="20"/>
        <v>12796946.172842309</v>
      </c>
      <c r="AJ61" s="845">
        <f t="shared" si="20"/>
        <v>12796946.172842309</v>
      </c>
      <c r="AK61" s="845">
        <f t="shared" si="20"/>
        <v>12796946.172842309</v>
      </c>
      <c r="AL61" s="845">
        <f t="shared" si="20"/>
        <v>12796946.172842309</v>
      </c>
      <c r="AM61" s="845">
        <f t="shared" si="20"/>
        <v>12796946.172842309</v>
      </c>
      <c r="AN61" s="845">
        <f t="shared" si="20"/>
        <v>12796946.172842309</v>
      </c>
      <c r="AO61" s="845">
        <f t="shared" si="20"/>
        <v>12796946.172842309</v>
      </c>
      <c r="AP61" s="845">
        <f t="shared" si="20"/>
        <v>12796946.172842309</v>
      </c>
      <c r="AQ61" s="845">
        <f t="shared" si="20"/>
        <v>12796946.172842309</v>
      </c>
      <c r="AR61" s="1382">
        <f>SUM(AF61:AQ61)</f>
        <v>153563354.07410771</v>
      </c>
      <c r="AS61" s="845">
        <f t="shared" si="7"/>
        <v>1322842501.9258924</v>
      </c>
      <c r="AT61" s="1352" t="s">
        <v>2198</v>
      </c>
    </row>
    <row r="62" spans="1:46" ht="25.5" hidden="1" outlineLevel="2">
      <c r="A62" s="251"/>
      <c r="B62" s="251"/>
      <c r="C62" s="251"/>
      <c r="D62" s="251"/>
      <c r="E62" s="251"/>
      <c r="F62" s="251"/>
      <c r="G62" s="251"/>
      <c r="H62" s="251" t="s">
        <v>802</v>
      </c>
      <c r="I62" s="1026" t="s">
        <v>1077</v>
      </c>
      <c r="J62" s="251"/>
      <c r="K62" s="251"/>
      <c r="L62" s="251"/>
      <c r="M62" s="251"/>
      <c r="N62" s="889"/>
      <c r="O62" s="846"/>
      <c r="P62" s="890" t="s">
        <v>1044</v>
      </c>
      <c r="Q62" s="891"/>
      <c r="R62" s="843" t="s">
        <v>859</v>
      </c>
      <c r="S62" s="1022" t="s">
        <v>1141</v>
      </c>
      <c r="T62" s="877"/>
      <c r="U62" s="248"/>
      <c r="V62" s="248"/>
      <c r="W62" s="844">
        <v>44896</v>
      </c>
      <c r="X62" s="878" t="s">
        <v>1142</v>
      </c>
      <c r="Y62" s="1082"/>
      <c r="Z62" s="847" t="s">
        <v>898</v>
      </c>
      <c r="AA62" s="1281" t="s">
        <v>899</v>
      </c>
      <c r="AB62" s="1281"/>
      <c r="AC62" s="893">
        <v>2367530878</v>
      </c>
      <c r="AD62" s="893">
        <v>2093639848</v>
      </c>
      <c r="AE62" s="893">
        <v>273891030</v>
      </c>
      <c r="AF62" s="1351">
        <v>2536028.0555555555</v>
      </c>
      <c r="AG62" s="1351">
        <v>2536028.0555555555</v>
      </c>
      <c r="AH62" s="1351">
        <v>2536028.0555555555</v>
      </c>
      <c r="AI62" s="1351">
        <v>2536028.0555555555</v>
      </c>
      <c r="AJ62" s="1351">
        <v>2536028.0555555555</v>
      </c>
      <c r="AK62" s="1351">
        <v>2536028.0555555555</v>
      </c>
      <c r="AL62" s="1351">
        <v>2536028.0555555555</v>
      </c>
      <c r="AM62" s="1351">
        <v>2536028.0555555555</v>
      </c>
      <c r="AN62" s="1351">
        <v>2536028.0555555555</v>
      </c>
      <c r="AO62" s="1351">
        <v>2536028.0555555555</v>
      </c>
      <c r="AP62" s="1351">
        <v>2536028.0555555555</v>
      </c>
      <c r="AQ62" s="1351">
        <v>2536028.0555555555</v>
      </c>
      <c r="AR62" s="207">
        <f t="shared" ref="AR62:AR71" si="21">SUM(AF62:AQ62)</f>
        <v>30432336.666666668</v>
      </c>
      <c r="AS62" s="207">
        <f t="shared" si="7"/>
        <v>243458693.33333334</v>
      </c>
      <c r="AT62" s="1352" t="s">
        <v>1143</v>
      </c>
    </row>
    <row r="63" spans="1:46" ht="25.5" hidden="1" outlineLevel="2">
      <c r="A63" s="251"/>
      <c r="B63" s="251"/>
      <c r="C63" s="251"/>
      <c r="D63" s="251"/>
      <c r="E63" s="251"/>
      <c r="F63" s="251"/>
      <c r="G63" s="251"/>
      <c r="H63" s="251" t="s">
        <v>802</v>
      </c>
      <c r="I63" s="1026" t="s">
        <v>1047</v>
      </c>
      <c r="J63" s="251"/>
      <c r="K63" s="251"/>
      <c r="L63" s="251"/>
      <c r="M63" s="251"/>
      <c r="N63" s="889"/>
      <c r="O63" s="846"/>
      <c r="P63" s="890" t="s">
        <v>1044</v>
      </c>
      <c r="Q63" s="891"/>
      <c r="R63" s="843" t="s">
        <v>859</v>
      </c>
      <c r="S63" s="1022" t="s">
        <v>1141</v>
      </c>
      <c r="T63" s="877"/>
      <c r="U63" s="248"/>
      <c r="V63" s="248"/>
      <c r="W63" s="844">
        <v>44907</v>
      </c>
      <c r="X63" s="878" t="s">
        <v>1144</v>
      </c>
      <c r="Y63" s="1082"/>
      <c r="Z63" s="847" t="s">
        <v>898</v>
      </c>
      <c r="AA63" s="1281" t="s">
        <v>899</v>
      </c>
      <c r="AB63" s="1281"/>
      <c r="AC63" s="893">
        <v>283678150</v>
      </c>
      <c r="AD63" s="893">
        <v>165478920</v>
      </c>
      <c r="AE63" s="893">
        <v>118199230</v>
      </c>
      <c r="AF63" s="1351">
        <v>1084396.6055045871</v>
      </c>
      <c r="AG63" s="1351">
        <v>1084396.6055045871</v>
      </c>
      <c r="AH63" s="1351">
        <v>1084396.6055045871</v>
      </c>
      <c r="AI63" s="1351">
        <v>1084396.6055045871</v>
      </c>
      <c r="AJ63" s="1351">
        <v>1084396.6055045871</v>
      </c>
      <c r="AK63" s="1351">
        <v>1084396.6055045871</v>
      </c>
      <c r="AL63" s="1351">
        <v>1084396.6055045871</v>
      </c>
      <c r="AM63" s="1351">
        <v>1084396.6055045871</v>
      </c>
      <c r="AN63" s="1351">
        <v>1084396.6055045871</v>
      </c>
      <c r="AO63" s="1351">
        <v>1084396.6055045871</v>
      </c>
      <c r="AP63" s="1351">
        <v>1084396.6055045871</v>
      </c>
      <c r="AQ63" s="1351">
        <v>1084396.6055045871</v>
      </c>
      <c r="AR63" s="207">
        <f t="shared" si="21"/>
        <v>13012759.266055046</v>
      </c>
      <c r="AS63" s="207">
        <f t="shared" si="7"/>
        <v>105186470.73394495</v>
      </c>
      <c r="AT63" s="1352" t="s">
        <v>1145</v>
      </c>
    </row>
    <row r="64" spans="1:46" ht="25.5" hidden="1" outlineLevel="2">
      <c r="A64" s="251"/>
      <c r="B64" s="251"/>
      <c r="C64" s="251"/>
      <c r="D64" s="251"/>
      <c r="E64" s="251"/>
      <c r="F64" s="251"/>
      <c r="G64" s="251"/>
      <c r="H64" s="251" t="s">
        <v>802</v>
      </c>
      <c r="I64" s="1026" t="s">
        <v>1146</v>
      </c>
      <c r="J64" s="251"/>
      <c r="K64" s="251"/>
      <c r="L64" s="251"/>
      <c r="M64" s="251"/>
      <c r="N64" s="889"/>
      <c r="O64" s="846"/>
      <c r="P64" s="890" t="s">
        <v>1044</v>
      </c>
      <c r="Q64" s="891"/>
      <c r="R64" s="843" t="s">
        <v>859</v>
      </c>
      <c r="S64" s="1022" t="s">
        <v>1141</v>
      </c>
      <c r="T64" s="877"/>
      <c r="U64" s="248"/>
      <c r="V64" s="248"/>
      <c r="W64" s="844">
        <v>44977</v>
      </c>
      <c r="X64" s="878" t="s">
        <v>1147</v>
      </c>
      <c r="Y64" s="1082"/>
      <c r="Z64" s="847" t="s">
        <v>898</v>
      </c>
      <c r="AA64" s="1281" t="s">
        <v>899</v>
      </c>
      <c r="AB64" s="1281"/>
      <c r="AC64" s="893">
        <v>145166400</v>
      </c>
      <c r="AD64" s="893">
        <v>79841520</v>
      </c>
      <c r="AE64" s="893">
        <v>65324880</v>
      </c>
      <c r="AF64" s="1351">
        <v>588512.43243243243</v>
      </c>
      <c r="AG64" s="1351">
        <v>588512.43243243243</v>
      </c>
      <c r="AH64" s="1351">
        <v>588512.43243243243</v>
      </c>
      <c r="AI64" s="1351">
        <v>588512.43243243243</v>
      </c>
      <c r="AJ64" s="1351">
        <v>588512.43243243243</v>
      </c>
      <c r="AK64" s="1351">
        <v>588512.43243243243</v>
      </c>
      <c r="AL64" s="1351">
        <v>588512.43243243243</v>
      </c>
      <c r="AM64" s="1351">
        <v>588512.43243243243</v>
      </c>
      <c r="AN64" s="1351">
        <v>588512.43243243243</v>
      </c>
      <c r="AO64" s="1351">
        <v>588512.43243243243</v>
      </c>
      <c r="AP64" s="1351">
        <v>588512.43243243243</v>
      </c>
      <c r="AQ64" s="1351">
        <v>588512.43243243243</v>
      </c>
      <c r="AR64" s="207">
        <f t="shared" si="21"/>
        <v>7062149.189189191</v>
      </c>
      <c r="AS64" s="207">
        <f t="shared" si="7"/>
        <v>58262730.810810812</v>
      </c>
      <c r="AT64" s="1352" t="s">
        <v>1148</v>
      </c>
    </row>
    <row r="65" spans="1:46" ht="25.5" hidden="1" outlineLevel="2">
      <c r="A65" s="251"/>
      <c r="B65" s="251"/>
      <c r="C65" s="251"/>
      <c r="D65" s="251"/>
      <c r="E65" s="251"/>
      <c r="F65" s="251"/>
      <c r="G65" s="251"/>
      <c r="H65" s="251" t="s">
        <v>802</v>
      </c>
      <c r="I65" s="1026" t="s">
        <v>1146</v>
      </c>
      <c r="J65" s="251"/>
      <c r="K65" s="251"/>
      <c r="L65" s="251"/>
      <c r="M65" s="251"/>
      <c r="N65" s="889"/>
      <c r="O65" s="846"/>
      <c r="P65" s="890" t="s">
        <v>1044</v>
      </c>
      <c r="Q65" s="891"/>
      <c r="R65" s="843" t="s">
        <v>859</v>
      </c>
      <c r="S65" s="1022" t="s">
        <v>1141</v>
      </c>
      <c r="T65" s="877"/>
      <c r="U65" s="248"/>
      <c r="V65" s="248"/>
      <c r="W65" s="844">
        <v>44977</v>
      </c>
      <c r="X65" s="878" t="s">
        <v>1149</v>
      </c>
      <c r="Y65" s="1082"/>
      <c r="Z65" s="847" t="s">
        <v>898</v>
      </c>
      <c r="AA65" s="1281" t="s">
        <v>899</v>
      </c>
      <c r="AB65" s="1281"/>
      <c r="AC65" s="893">
        <v>192535240</v>
      </c>
      <c r="AD65" s="893">
        <v>105894383</v>
      </c>
      <c r="AE65" s="893">
        <v>86640857</v>
      </c>
      <c r="AF65" s="1351">
        <v>780548.2612612613</v>
      </c>
      <c r="AG65" s="1351">
        <v>780548.2612612613</v>
      </c>
      <c r="AH65" s="1351">
        <v>780548.2612612613</v>
      </c>
      <c r="AI65" s="1351">
        <v>780548.2612612613</v>
      </c>
      <c r="AJ65" s="1351">
        <v>780548.2612612613</v>
      </c>
      <c r="AK65" s="1351">
        <v>780548.2612612613</v>
      </c>
      <c r="AL65" s="1351">
        <v>780548.2612612613</v>
      </c>
      <c r="AM65" s="1351">
        <v>780548.2612612613</v>
      </c>
      <c r="AN65" s="1351">
        <v>780548.2612612613</v>
      </c>
      <c r="AO65" s="1351">
        <v>780548.2612612613</v>
      </c>
      <c r="AP65" s="1351">
        <v>780548.2612612613</v>
      </c>
      <c r="AQ65" s="1351">
        <v>780548.2612612613</v>
      </c>
      <c r="AR65" s="207">
        <f t="shared" si="21"/>
        <v>9366579.1351351347</v>
      </c>
      <c r="AS65" s="207">
        <f t="shared" si="7"/>
        <v>77274277.864864871</v>
      </c>
      <c r="AT65" s="1352" t="s">
        <v>1150</v>
      </c>
    </row>
    <row r="66" spans="1:46" ht="25.5" hidden="1" outlineLevel="2">
      <c r="A66" s="251"/>
      <c r="B66" s="251"/>
      <c r="C66" s="251"/>
      <c r="D66" s="251"/>
      <c r="E66" s="251"/>
      <c r="F66" s="251"/>
      <c r="G66" s="251"/>
      <c r="H66" s="251" t="s">
        <v>802</v>
      </c>
      <c r="I66" s="1026" t="s">
        <v>1047</v>
      </c>
      <c r="J66" s="251"/>
      <c r="K66" s="251"/>
      <c r="L66" s="251"/>
      <c r="M66" s="251"/>
      <c r="N66" s="889"/>
      <c r="O66" s="846"/>
      <c r="P66" s="890" t="s">
        <v>1044</v>
      </c>
      <c r="Q66" s="891"/>
      <c r="R66" s="843" t="s">
        <v>859</v>
      </c>
      <c r="S66" s="1022" t="s">
        <v>1141</v>
      </c>
      <c r="T66" s="877"/>
      <c r="U66" s="248"/>
      <c r="V66" s="248"/>
      <c r="W66" s="844">
        <v>44918</v>
      </c>
      <c r="X66" s="878" t="s">
        <v>1151</v>
      </c>
      <c r="Y66" s="1082"/>
      <c r="Z66" s="847" t="s">
        <v>898</v>
      </c>
      <c r="AA66" s="1281" t="s">
        <v>899</v>
      </c>
      <c r="AB66" s="1281"/>
      <c r="AC66" s="893">
        <v>307456000</v>
      </c>
      <c r="AD66" s="893">
        <v>169100801</v>
      </c>
      <c r="AE66" s="893">
        <v>138355199</v>
      </c>
      <c r="AF66" s="1351">
        <v>1246443.2342342343</v>
      </c>
      <c r="AG66" s="1351">
        <v>1246443.2342342343</v>
      </c>
      <c r="AH66" s="1351">
        <v>1246443.2342342343</v>
      </c>
      <c r="AI66" s="1351">
        <v>1246443.2342342343</v>
      </c>
      <c r="AJ66" s="1351">
        <v>1246443.2342342343</v>
      </c>
      <c r="AK66" s="1351">
        <v>1246443.2342342343</v>
      </c>
      <c r="AL66" s="1351">
        <v>1246443.2342342343</v>
      </c>
      <c r="AM66" s="1351">
        <v>1246443.2342342343</v>
      </c>
      <c r="AN66" s="1351">
        <v>1246443.2342342343</v>
      </c>
      <c r="AO66" s="1351">
        <v>1246443.2342342343</v>
      </c>
      <c r="AP66" s="1351">
        <v>1246443.2342342343</v>
      </c>
      <c r="AQ66" s="1351">
        <v>1246443.2342342343</v>
      </c>
      <c r="AR66" s="207">
        <f t="shared" si="21"/>
        <v>14957318.810810812</v>
      </c>
      <c r="AS66" s="207">
        <f t="shared" si="7"/>
        <v>123397880.1891892</v>
      </c>
      <c r="AT66" s="1352" t="s">
        <v>1152</v>
      </c>
    </row>
    <row r="67" spans="1:46" ht="25.5" hidden="1" outlineLevel="2">
      <c r="A67" s="251"/>
      <c r="B67" s="251"/>
      <c r="C67" s="251"/>
      <c r="D67" s="251"/>
      <c r="E67" s="251"/>
      <c r="F67" s="251"/>
      <c r="G67" s="251"/>
      <c r="H67" s="251" t="s">
        <v>802</v>
      </c>
      <c r="I67" s="1026" t="s">
        <v>1153</v>
      </c>
      <c r="J67" s="251"/>
      <c r="K67" s="251"/>
      <c r="L67" s="251"/>
      <c r="M67" s="251"/>
      <c r="N67" s="889"/>
      <c r="O67" s="846"/>
      <c r="P67" s="890" t="s">
        <v>1044</v>
      </c>
      <c r="Q67" s="891"/>
      <c r="R67" s="843" t="s">
        <v>859</v>
      </c>
      <c r="S67" s="1022" t="s">
        <v>1141</v>
      </c>
      <c r="T67" s="877"/>
      <c r="U67" s="248"/>
      <c r="V67" s="248"/>
      <c r="W67" s="844">
        <v>45231</v>
      </c>
      <c r="X67" s="878" t="s">
        <v>1154</v>
      </c>
      <c r="Y67" s="1082"/>
      <c r="Z67" s="847" t="s">
        <v>908</v>
      </c>
      <c r="AA67" s="1281" t="s">
        <v>1074</v>
      </c>
      <c r="AB67" s="1281"/>
      <c r="AC67" s="893">
        <v>68000000</v>
      </c>
      <c r="AD67" s="893">
        <v>26066666</v>
      </c>
      <c r="AE67" s="893">
        <v>41933334</v>
      </c>
      <c r="AF67" s="1351">
        <v>1133333</v>
      </c>
      <c r="AG67" s="1351">
        <v>1133333</v>
      </c>
      <c r="AH67" s="1351">
        <v>1133333</v>
      </c>
      <c r="AI67" s="1351">
        <v>1133333</v>
      </c>
      <c r="AJ67" s="1351">
        <v>1133333</v>
      </c>
      <c r="AK67" s="1351">
        <v>1133333</v>
      </c>
      <c r="AL67" s="1351">
        <v>1133333</v>
      </c>
      <c r="AM67" s="1351">
        <v>1133333</v>
      </c>
      <c r="AN67" s="1351">
        <v>1133333</v>
      </c>
      <c r="AO67" s="1351">
        <v>1133333</v>
      </c>
      <c r="AP67" s="1351">
        <v>1133333</v>
      </c>
      <c r="AQ67" s="1351">
        <v>1133333</v>
      </c>
      <c r="AR67" s="207">
        <f t="shared" si="21"/>
        <v>13599996</v>
      </c>
      <c r="AS67" s="207">
        <f t="shared" si="7"/>
        <v>28333338</v>
      </c>
      <c r="AT67" s="1352" t="s">
        <v>1155</v>
      </c>
    </row>
    <row r="68" spans="1:46" ht="25.5" hidden="1" outlineLevel="2">
      <c r="A68" s="251"/>
      <c r="B68" s="251"/>
      <c r="C68" s="251"/>
      <c r="D68" s="251"/>
      <c r="E68" s="251"/>
      <c r="F68" s="251"/>
      <c r="G68" s="251"/>
      <c r="H68" s="251" t="s">
        <v>802</v>
      </c>
      <c r="I68" s="1026" t="s">
        <v>1156</v>
      </c>
      <c r="J68" s="251"/>
      <c r="K68" s="251"/>
      <c r="L68" s="251"/>
      <c r="M68" s="251"/>
      <c r="N68" s="889"/>
      <c r="O68" s="846"/>
      <c r="P68" s="890" t="s">
        <v>1044</v>
      </c>
      <c r="Q68" s="891"/>
      <c r="R68" s="843" t="s">
        <v>859</v>
      </c>
      <c r="S68" s="1022" t="s">
        <v>1141</v>
      </c>
      <c r="T68" s="877"/>
      <c r="U68" s="248"/>
      <c r="V68" s="248"/>
      <c r="W68" s="844">
        <v>45278</v>
      </c>
      <c r="X68" s="878" t="s">
        <v>1157</v>
      </c>
      <c r="Y68" s="1082"/>
      <c r="Z68" s="847" t="s">
        <v>908</v>
      </c>
      <c r="AA68" s="1281" t="s">
        <v>1074</v>
      </c>
      <c r="AB68" s="1281"/>
      <c r="AC68" s="893">
        <v>267500000</v>
      </c>
      <c r="AD68" s="893">
        <v>75791666</v>
      </c>
      <c r="AE68" s="893">
        <v>191708334</v>
      </c>
      <c r="AF68" s="1351">
        <v>1509514.4409448819</v>
      </c>
      <c r="AG68" s="1351">
        <v>1509514.4409448819</v>
      </c>
      <c r="AH68" s="1351">
        <v>1509514.4409448819</v>
      </c>
      <c r="AI68" s="1351">
        <v>1509514.4409448819</v>
      </c>
      <c r="AJ68" s="1351">
        <v>1509514.4409448819</v>
      </c>
      <c r="AK68" s="1351">
        <v>1509514.4409448819</v>
      </c>
      <c r="AL68" s="1351">
        <v>1509514.4409448819</v>
      </c>
      <c r="AM68" s="1351">
        <v>1509514.4409448819</v>
      </c>
      <c r="AN68" s="1351">
        <v>1509514.4409448819</v>
      </c>
      <c r="AO68" s="1351">
        <v>1509514.4409448819</v>
      </c>
      <c r="AP68" s="1351">
        <v>1509514.4409448819</v>
      </c>
      <c r="AQ68" s="1351">
        <v>1509514.4409448819</v>
      </c>
      <c r="AR68" s="207">
        <f t="shared" si="21"/>
        <v>18114173.291338582</v>
      </c>
      <c r="AS68" s="207">
        <f t="shared" si="7"/>
        <v>173594160.70866141</v>
      </c>
      <c r="AT68" s="1352" t="s">
        <v>1158</v>
      </c>
    </row>
    <row r="69" spans="1:46" ht="25.5" hidden="1" outlineLevel="2">
      <c r="A69" s="251"/>
      <c r="B69" s="251"/>
      <c r="C69" s="251"/>
      <c r="D69" s="251"/>
      <c r="E69" s="251"/>
      <c r="F69" s="251"/>
      <c r="G69" s="251"/>
      <c r="H69" s="251" t="s">
        <v>802</v>
      </c>
      <c r="I69" s="1026" t="s">
        <v>1159</v>
      </c>
      <c r="J69" s="251"/>
      <c r="K69" s="251"/>
      <c r="L69" s="251"/>
      <c r="M69" s="251"/>
      <c r="N69" s="889"/>
      <c r="O69" s="846"/>
      <c r="P69" s="890" t="s">
        <v>1044</v>
      </c>
      <c r="Q69" s="891"/>
      <c r="R69" s="843" t="s">
        <v>859</v>
      </c>
      <c r="S69" s="1022" t="s">
        <v>1141</v>
      </c>
      <c r="T69" s="877"/>
      <c r="U69" s="248"/>
      <c r="V69" s="248"/>
      <c r="W69" s="844">
        <v>45653</v>
      </c>
      <c r="X69" s="878" t="s">
        <v>1160</v>
      </c>
      <c r="Y69" s="1082"/>
      <c r="Z69" s="847" t="s">
        <v>908</v>
      </c>
      <c r="AA69" s="1281" t="s">
        <v>1074</v>
      </c>
      <c r="AB69" s="1281"/>
      <c r="AC69" s="893">
        <v>57200000</v>
      </c>
      <c r="AD69" s="893">
        <v>10486669</v>
      </c>
      <c r="AE69" s="893">
        <v>46713331</v>
      </c>
      <c r="AF69" s="1351">
        <v>351228.05263157893</v>
      </c>
      <c r="AG69" s="1351">
        <v>351228.05263157893</v>
      </c>
      <c r="AH69" s="1351">
        <v>351228.05263157893</v>
      </c>
      <c r="AI69" s="1351">
        <v>351228.05263157893</v>
      </c>
      <c r="AJ69" s="1351">
        <v>351228.05263157893</v>
      </c>
      <c r="AK69" s="1351">
        <v>351228.05263157893</v>
      </c>
      <c r="AL69" s="1351">
        <v>351228.05263157893</v>
      </c>
      <c r="AM69" s="1351">
        <v>351228.05263157893</v>
      </c>
      <c r="AN69" s="1351">
        <v>351228.05263157893</v>
      </c>
      <c r="AO69" s="1351">
        <v>351228.05263157893</v>
      </c>
      <c r="AP69" s="1351">
        <v>351228.05263157893</v>
      </c>
      <c r="AQ69" s="1351">
        <v>351228.05263157893</v>
      </c>
      <c r="AR69" s="207">
        <f t="shared" si="21"/>
        <v>4214736.6315789474</v>
      </c>
      <c r="AS69" s="207">
        <f t="shared" si="7"/>
        <v>42498594.368421055</v>
      </c>
      <c r="AT69" s="1352" t="s">
        <v>1161</v>
      </c>
    </row>
    <row r="70" spans="1:46" ht="25.5" hidden="1" outlineLevel="2">
      <c r="A70" s="251"/>
      <c r="B70" s="251"/>
      <c r="C70" s="251"/>
      <c r="D70" s="251"/>
      <c r="E70" s="251"/>
      <c r="F70" s="251"/>
      <c r="G70" s="251"/>
      <c r="H70" s="251" t="s">
        <v>802</v>
      </c>
      <c r="I70" s="1028"/>
      <c r="J70" s="251"/>
      <c r="K70" s="251"/>
      <c r="L70" s="251"/>
      <c r="M70" s="251"/>
      <c r="N70" s="889"/>
      <c r="O70" s="846"/>
      <c r="P70" s="890" t="s">
        <v>1044</v>
      </c>
      <c r="Q70" s="891"/>
      <c r="R70" s="843" t="s">
        <v>859</v>
      </c>
      <c r="S70" s="1022" t="s">
        <v>1141</v>
      </c>
      <c r="T70" s="877"/>
      <c r="U70" s="248"/>
      <c r="V70" s="248"/>
      <c r="W70" s="894"/>
      <c r="X70" s="878" t="s">
        <v>1162</v>
      </c>
      <c r="Y70" s="1082"/>
      <c r="Z70" s="847" t="s">
        <v>908</v>
      </c>
      <c r="AA70" s="1281" t="s">
        <v>1074</v>
      </c>
      <c r="AB70" s="1281"/>
      <c r="AC70" s="893">
        <v>680225497</v>
      </c>
      <c r="AD70" s="893">
        <v>166585836</v>
      </c>
      <c r="AE70" s="893">
        <v>513639661</v>
      </c>
      <c r="AF70" s="1351">
        <v>3566942.090277778</v>
      </c>
      <c r="AG70" s="1351">
        <v>3566942.090277778</v>
      </c>
      <c r="AH70" s="1351">
        <v>3566942.090277778</v>
      </c>
      <c r="AI70" s="1351">
        <v>3566942.090277778</v>
      </c>
      <c r="AJ70" s="1351">
        <v>3566942.090277778</v>
      </c>
      <c r="AK70" s="1351">
        <v>3566942.090277778</v>
      </c>
      <c r="AL70" s="1351">
        <v>3566942.090277778</v>
      </c>
      <c r="AM70" s="1351">
        <v>3566942.090277778</v>
      </c>
      <c r="AN70" s="1351">
        <v>3566942.090277778</v>
      </c>
      <c r="AO70" s="1351">
        <v>3566942.090277778</v>
      </c>
      <c r="AP70" s="1351">
        <v>3566942.090277778</v>
      </c>
      <c r="AQ70" s="1351">
        <v>3566942.090277778</v>
      </c>
      <c r="AR70" s="207">
        <f t="shared" si="21"/>
        <v>42803305.083333321</v>
      </c>
      <c r="AS70" s="207">
        <f t="shared" si="7"/>
        <v>470836355.91666669</v>
      </c>
      <c r="AT70" s="1352" t="s">
        <v>1163</v>
      </c>
    </row>
    <row r="71" spans="1:46" hidden="1" outlineLevel="2">
      <c r="A71" s="251"/>
      <c r="B71" s="251"/>
      <c r="C71" s="251"/>
      <c r="D71" s="251"/>
      <c r="E71" s="251"/>
      <c r="F71" s="251"/>
      <c r="G71" s="251"/>
      <c r="H71" s="251"/>
      <c r="I71" s="1026"/>
      <c r="J71" s="251"/>
      <c r="K71" s="251"/>
      <c r="L71" s="251"/>
      <c r="M71" s="251"/>
      <c r="N71" s="251"/>
      <c r="O71" s="251"/>
      <c r="P71" s="877"/>
      <c r="Q71" s="248"/>
      <c r="R71" s="248"/>
      <c r="S71" s="248"/>
      <c r="T71" s="877"/>
      <c r="U71" s="248"/>
      <c r="V71" s="248"/>
      <c r="W71" s="248"/>
      <c r="X71" s="878"/>
      <c r="Y71" s="1067"/>
      <c r="Z71" s="880"/>
      <c r="AA71" s="1280"/>
      <c r="AB71" s="1280"/>
      <c r="AC71" s="860"/>
      <c r="AD71" s="860">
        <f>AC71-AE71</f>
        <v>0</v>
      </c>
      <c r="AE71" s="860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>
        <f t="shared" si="21"/>
        <v>0</v>
      </c>
      <c r="AS71" s="207">
        <f t="shared" si="7"/>
        <v>0</v>
      </c>
      <c r="AT71" s="1352" t="e">
        <v>#N/A</v>
      </c>
    </row>
    <row r="72" spans="1:46" ht="38.25" outlineLevel="1" collapsed="1">
      <c r="A72" s="251" t="s">
        <v>814</v>
      </c>
      <c r="B72" s="251"/>
      <c r="C72" s="251"/>
      <c r="D72" s="251"/>
      <c r="E72" s="251"/>
      <c r="F72" s="251"/>
      <c r="G72" s="251"/>
      <c r="H72" s="251"/>
      <c r="I72" s="1026"/>
      <c r="J72" s="251"/>
      <c r="K72" s="251"/>
      <c r="L72" s="251"/>
      <c r="M72" s="251"/>
      <c r="N72" s="251"/>
      <c r="O72" s="251"/>
      <c r="P72" s="510"/>
      <c r="Q72" s="248"/>
      <c r="R72" s="248"/>
      <c r="S72" s="510" t="s">
        <v>1164</v>
      </c>
      <c r="T72" s="510"/>
      <c r="U72" s="248"/>
      <c r="V72" s="248"/>
      <c r="W72" s="248"/>
      <c r="X72" s="842" t="s">
        <v>1165</v>
      </c>
      <c r="Y72" s="1067">
        <v>627</v>
      </c>
      <c r="Z72" s="252">
        <v>6274001903</v>
      </c>
      <c r="AA72" s="1277" t="s">
        <v>899</v>
      </c>
      <c r="AB72" s="1277" t="s">
        <v>1041</v>
      </c>
      <c r="AC72" s="212">
        <f>SUM(AC73:AC77)</f>
        <v>15341783756</v>
      </c>
      <c r="AD72" s="212">
        <f>SUM(AD73:AD77)</f>
        <v>7527856943</v>
      </c>
      <c r="AE72" s="212">
        <f>SUM(AE73:AE77)</f>
        <v>7813926813</v>
      </c>
      <c r="AF72" s="845">
        <f t="shared" ref="AF72:AQ72" si="22">SUM(AF73:AF77)</f>
        <v>233686918.13276589</v>
      </c>
      <c r="AG72" s="845">
        <f t="shared" si="22"/>
        <v>233686918.13276589</v>
      </c>
      <c r="AH72" s="845">
        <f t="shared" si="22"/>
        <v>233686918.13276589</v>
      </c>
      <c r="AI72" s="845">
        <f t="shared" si="22"/>
        <v>233686918.13276589</v>
      </c>
      <c r="AJ72" s="845">
        <f t="shared" si="22"/>
        <v>233686918.13276589</v>
      </c>
      <c r="AK72" s="845">
        <f t="shared" si="22"/>
        <v>233686918.13276589</v>
      </c>
      <c r="AL72" s="845">
        <f t="shared" si="22"/>
        <v>233686918.13276589</v>
      </c>
      <c r="AM72" s="845">
        <f t="shared" si="22"/>
        <v>233686918.13276589</v>
      </c>
      <c r="AN72" s="845">
        <f t="shared" si="22"/>
        <v>233686918.13276589</v>
      </c>
      <c r="AO72" s="845">
        <f t="shared" si="22"/>
        <v>233686918.13276589</v>
      </c>
      <c r="AP72" s="845">
        <f t="shared" si="22"/>
        <v>233686918.13276589</v>
      </c>
      <c r="AQ72" s="845">
        <f t="shared" si="22"/>
        <v>233686918.13276589</v>
      </c>
      <c r="AR72" s="1382">
        <f>SUM(AR73:AR77)</f>
        <v>2804243017.5931907</v>
      </c>
      <c r="AS72" s="845">
        <f>AE72-AR72</f>
        <v>5009683795.4068089</v>
      </c>
      <c r="AT72" s="1352" t="s">
        <v>2198</v>
      </c>
    </row>
    <row r="73" spans="1:46" ht="25.5" hidden="1" outlineLevel="2">
      <c r="A73" s="251"/>
      <c r="B73" s="251"/>
      <c r="C73" s="251"/>
      <c r="D73" s="251"/>
      <c r="E73" s="251"/>
      <c r="F73" s="251"/>
      <c r="G73" s="251"/>
      <c r="H73" s="251" t="s">
        <v>802</v>
      </c>
      <c r="I73" s="1026" t="s">
        <v>1166</v>
      </c>
      <c r="J73" s="251"/>
      <c r="K73" s="251"/>
      <c r="L73" s="251"/>
      <c r="M73" s="251"/>
      <c r="N73" s="889"/>
      <c r="O73" s="251"/>
      <c r="P73" s="877" t="s">
        <v>1044</v>
      </c>
      <c r="Q73" s="248"/>
      <c r="R73" s="248" t="s">
        <v>861</v>
      </c>
      <c r="S73" s="1021" t="s">
        <v>1167</v>
      </c>
      <c r="T73" s="877"/>
      <c r="U73" s="248"/>
      <c r="V73" s="248"/>
      <c r="W73" s="844">
        <v>44621</v>
      </c>
      <c r="X73" s="878" t="s">
        <v>1168</v>
      </c>
      <c r="Y73" s="879"/>
      <c r="Z73" s="880" t="s">
        <v>898</v>
      </c>
      <c r="AA73" s="1280" t="s">
        <v>899</v>
      </c>
      <c r="AB73" s="1280"/>
      <c r="AC73" s="860">
        <v>12447721856</v>
      </c>
      <c r="AD73" s="860">
        <v>6034013598</v>
      </c>
      <c r="AE73" s="860">
        <v>6413708258</v>
      </c>
      <c r="AF73" s="1351">
        <v>221162354</v>
      </c>
      <c r="AG73" s="1351">
        <v>221162354</v>
      </c>
      <c r="AH73" s="1351">
        <v>221162354</v>
      </c>
      <c r="AI73" s="1351">
        <v>221162354</v>
      </c>
      <c r="AJ73" s="1351">
        <v>221162354</v>
      </c>
      <c r="AK73" s="1351">
        <v>221162354</v>
      </c>
      <c r="AL73" s="1351">
        <v>221162354</v>
      </c>
      <c r="AM73" s="1351">
        <v>221162354</v>
      </c>
      <c r="AN73" s="1351">
        <v>221162354</v>
      </c>
      <c r="AO73" s="1351">
        <v>221162354</v>
      </c>
      <c r="AP73" s="1351">
        <v>221162354</v>
      </c>
      <c r="AQ73" s="1351">
        <v>221162354</v>
      </c>
      <c r="AR73" s="207">
        <f>SUM(AF73:AQ73)</f>
        <v>2653948248</v>
      </c>
      <c r="AS73" s="207">
        <f t="shared" si="7"/>
        <v>3759760010</v>
      </c>
      <c r="AT73" s="1352" t="s">
        <v>2240</v>
      </c>
    </row>
    <row r="74" spans="1:46" ht="25.5" hidden="1" outlineLevel="2">
      <c r="A74" s="251"/>
      <c r="B74" s="251"/>
      <c r="C74" s="251"/>
      <c r="D74" s="251"/>
      <c r="E74" s="251"/>
      <c r="F74" s="251"/>
      <c r="G74" s="251"/>
      <c r="H74" s="251" t="s">
        <v>802</v>
      </c>
      <c r="I74" s="1026" t="s">
        <v>1059</v>
      </c>
      <c r="J74" s="251"/>
      <c r="K74" s="251"/>
      <c r="L74" s="251"/>
      <c r="M74" s="251"/>
      <c r="N74" s="889"/>
      <c r="O74" s="251"/>
      <c r="P74" s="877" t="s">
        <v>1044</v>
      </c>
      <c r="Q74" s="248"/>
      <c r="R74" s="248" t="s">
        <v>904</v>
      </c>
      <c r="S74" s="1021" t="s">
        <v>1169</v>
      </c>
      <c r="T74" s="877"/>
      <c r="U74" s="248"/>
      <c r="V74" s="248"/>
      <c r="W74" s="844">
        <v>44977</v>
      </c>
      <c r="X74" s="878" t="s">
        <v>1170</v>
      </c>
      <c r="Y74" s="879"/>
      <c r="Z74" s="880" t="s">
        <v>898</v>
      </c>
      <c r="AA74" s="1280" t="s">
        <v>899</v>
      </c>
      <c r="AB74" s="1280"/>
      <c r="AC74" s="860">
        <v>1850573500</v>
      </c>
      <c r="AD74" s="860">
        <v>1017815426</v>
      </c>
      <c r="AE74" s="860">
        <v>832758074</v>
      </c>
      <c r="AF74" s="1351">
        <v>7502324.9909909908</v>
      </c>
      <c r="AG74" s="1351">
        <v>7502324.9909909908</v>
      </c>
      <c r="AH74" s="1351">
        <v>7502324.9909909908</v>
      </c>
      <c r="AI74" s="1351">
        <v>7502324.9909909908</v>
      </c>
      <c r="AJ74" s="1351">
        <v>7502324.9909909908</v>
      </c>
      <c r="AK74" s="1351">
        <v>7502324.9909909908</v>
      </c>
      <c r="AL74" s="1351">
        <v>7502324.9909909908</v>
      </c>
      <c r="AM74" s="1351">
        <v>7502324.9909909908</v>
      </c>
      <c r="AN74" s="1351">
        <v>7502324.9909909908</v>
      </c>
      <c r="AO74" s="1351">
        <v>7502324.9909909908</v>
      </c>
      <c r="AP74" s="1351">
        <v>7502324.9909909908</v>
      </c>
      <c r="AQ74" s="1351">
        <v>7502324.9909909908</v>
      </c>
      <c r="AR74" s="207">
        <f>SUM(AF74:AQ74)</f>
        <v>90027899.891891897</v>
      </c>
      <c r="AS74" s="207">
        <f t="shared" si="7"/>
        <v>742730174.10810804</v>
      </c>
      <c r="AT74" s="1352" t="s">
        <v>2241</v>
      </c>
    </row>
    <row r="75" spans="1:46" ht="25.5" hidden="1" outlineLevel="2">
      <c r="A75" s="251"/>
      <c r="B75" s="251"/>
      <c r="C75" s="251"/>
      <c r="D75" s="251"/>
      <c r="E75" s="251"/>
      <c r="F75" s="251"/>
      <c r="G75" s="251"/>
      <c r="H75" s="251" t="s">
        <v>802</v>
      </c>
      <c r="I75" s="1026" t="s">
        <v>1042</v>
      </c>
      <c r="J75" s="251"/>
      <c r="K75" s="251"/>
      <c r="L75" s="251"/>
      <c r="M75" s="251"/>
      <c r="N75" s="889"/>
      <c r="O75" s="251"/>
      <c r="P75" s="877" t="s">
        <v>1044</v>
      </c>
      <c r="Q75" s="248"/>
      <c r="R75" s="248" t="s">
        <v>905</v>
      </c>
      <c r="S75" s="1021" t="s">
        <v>1171</v>
      </c>
      <c r="T75" s="877"/>
      <c r="U75" s="248"/>
      <c r="V75" s="248"/>
      <c r="W75" s="844">
        <v>44938</v>
      </c>
      <c r="X75" s="878" t="s">
        <v>1172</v>
      </c>
      <c r="Y75" s="879"/>
      <c r="Z75" s="880" t="s">
        <v>898</v>
      </c>
      <c r="AA75" s="1280" t="s">
        <v>899</v>
      </c>
      <c r="AB75" s="1280"/>
      <c r="AC75" s="860">
        <v>1002488400</v>
      </c>
      <c r="AD75" s="860">
        <v>467827920</v>
      </c>
      <c r="AE75" s="860">
        <v>534660480</v>
      </c>
      <c r="AF75" s="1351">
        <v>4773754.2857142854</v>
      </c>
      <c r="AG75" s="1351">
        <v>4773754.2857142854</v>
      </c>
      <c r="AH75" s="1351">
        <v>4773754.2857142854</v>
      </c>
      <c r="AI75" s="1351">
        <v>4773754.2857142854</v>
      </c>
      <c r="AJ75" s="1351">
        <v>4773754.2857142854</v>
      </c>
      <c r="AK75" s="1351">
        <v>4773754.2857142854</v>
      </c>
      <c r="AL75" s="1351">
        <v>4773754.2857142854</v>
      </c>
      <c r="AM75" s="1351">
        <v>4773754.2857142854</v>
      </c>
      <c r="AN75" s="1351">
        <v>4773754.2857142854</v>
      </c>
      <c r="AO75" s="1351">
        <v>4773754.2857142854</v>
      </c>
      <c r="AP75" s="1351">
        <v>4773754.2857142854</v>
      </c>
      <c r="AQ75" s="1351">
        <v>4773754.2857142854</v>
      </c>
      <c r="AR75" s="207">
        <f>SUM(AF75:AQ75)</f>
        <v>57285051.42857141</v>
      </c>
      <c r="AS75" s="207">
        <f t="shared" si="7"/>
        <v>477375428.5714286</v>
      </c>
      <c r="AT75" s="1352" t="s">
        <v>2242</v>
      </c>
    </row>
    <row r="76" spans="1:46" ht="25.5" hidden="1" outlineLevel="2">
      <c r="A76" s="251"/>
      <c r="B76" s="251"/>
      <c r="C76" s="251"/>
      <c r="D76" s="251"/>
      <c r="E76" s="251"/>
      <c r="F76" s="251"/>
      <c r="G76" s="251"/>
      <c r="H76" s="251" t="s">
        <v>802</v>
      </c>
      <c r="I76" s="1026" t="s">
        <v>1159</v>
      </c>
      <c r="J76" s="251"/>
      <c r="K76" s="251"/>
      <c r="L76" s="251"/>
      <c r="M76" s="251"/>
      <c r="N76" s="889"/>
      <c r="O76" s="251"/>
      <c r="P76" s="877" t="s">
        <v>1044</v>
      </c>
      <c r="Q76" s="248"/>
      <c r="R76" s="248" t="s">
        <v>861</v>
      </c>
      <c r="S76" s="1021" t="s">
        <v>1167</v>
      </c>
      <c r="T76" s="877"/>
      <c r="U76" s="248"/>
      <c r="V76" s="248"/>
      <c r="W76" s="844">
        <v>45637</v>
      </c>
      <c r="X76" s="878" t="s">
        <v>1173</v>
      </c>
      <c r="Y76" s="879"/>
      <c r="Z76" s="880" t="s">
        <v>908</v>
      </c>
      <c r="AA76" s="1280" t="s">
        <v>1074</v>
      </c>
      <c r="AB76" s="1280"/>
      <c r="AC76" s="860">
        <v>41000000</v>
      </c>
      <c r="AD76" s="860">
        <v>8199999</v>
      </c>
      <c r="AE76" s="860">
        <v>32800001</v>
      </c>
      <c r="AF76" s="1351">
        <v>248484.85606060605</v>
      </c>
      <c r="AG76" s="1351">
        <v>248484.85606060605</v>
      </c>
      <c r="AH76" s="1351">
        <v>248484.85606060605</v>
      </c>
      <c r="AI76" s="1351">
        <v>248484.85606060605</v>
      </c>
      <c r="AJ76" s="1351">
        <v>248484.85606060605</v>
      </c>
      <c r="AK76" s="1351">
        <v>248484.85606060605</v>
      </c>
      <c r="AL76" s="1351">
        <v>248484.85606060605</v>
      </c>
      <c r="AM76" s="1351">
        <v>248484.85606060605</v>
      </c>
      <c r="AN76" s="1351">
        <v>248484.85606060605</v>
      </c>
      <c r="AO76" s="1351">
        <v>248484.85606060605</v>
      </c>
      <c r="AP76" s="1351">
        <v>248484.85606060605</v>
      </c>
      <c r="AQ76" s="1351">
        <v>248484.85606060605</v>
      </c>
      <c r="AR76" s="207">
        <f>SUM(AF76:AQ76)</f>
        <v>2981818.272727272</v>
      </c>
      <c r="AS76" s="207">
        <f t="shared" si="7"/>
        <v>29818182.727272727</v>
      </c>
      <c r="AT76" s="1352" t="s">
        <v>2243</v>
      </c>
    </row>
    <row r="77" spans="1:46" hidden="1" outlineLevel="2">
      <c r="A77" s="251"/>
      <c r="B77" s="251"/>
      <c r="C77" s="251"/>
      <c r="D77" s="251"/>
      <c r="E77" s="251"/>
      <c r="F77" s="251"/>
      <c r="G77" s="251"/>
      <c r="H77" s="251"/>
      <c r="I77" s="1026"/>
      <c r="J77" s="251"/>
      <c r="K77" s="251"/>
      <c r="L77" s="251"/>
      <c r="M77" s="251"/>
      <c r="N77" s="889"/>
      <c r="O77" s="251"/>
      <c r="P77" s="877"/>
      <c r="Q77" s="248"/>
      <c r="R77" s="248"/>
      <c r="S77" s="1021"/>
      <c r="T77" s="877"/>
      <c r="U77" s="248"/>
      <c r="V77" s="248"/>
      <c r="W77" s="844"/>
      <c r="X77" s="878"/>
      <c r="Y77" s="879"/>
      <c r="Z77" s="880"/>
      <c r="AA77" s="1280"/>
      <c r="AB77" s="1280"/>
      <c r="AC77" s="860"/>
      <c r="AD77" s="860"/>
      <c r="AE77" s="860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>
        <f t="shared" si="7"/>
        <v>0</v>
      </c>
      <c r="AT77" s="1352" t="e">
        <v>#N/A</v>
      </c>
    </row>
    <row r="78" spans="1:46" outlineLevel="1" collapsed="1">
      <c r="A78" s="251" t="s">
        <v>815</v>
      </c>
      <c r="B78" s="251"/>
      <c r="C78" s="251"/>
      <c r="D78" s="251"/>
      <c r="E78" s="251"/>
      <c r="F78" s="251"/>
      <c r="G78" s="251"/>
      <c r="H78" s="251"/>
      <c r="I78" s="1026"/>
      <c r="J78" s="251"/>
      <c r="K78" s="251"/>
      <c r="L78" s="251"/>
      <c r="M78" s="251"/>
      <c r="N78" s="251"/>
      <c r="O78" s="251"/>
      <c r="P78" s="510"/>
      <c r="Q78" s="248"/>
      <c r="R78" s="248"/>
      <c r="S78" s="248"/>
      <c r="T78" s="510"/>
      <c r="U78" s="248"/>
      <c r="V78" s="248"/>
      <c r="W78" s="248"/>
      <c r="X78" s="842"/>
      <c r="Y78" s="249"/>
      <c r="Z78" s="252"/>
      <c r="AA78" s="1277"/>
      <c r="AB78" s="1277"/>
      <c r="AC78" s="212"/>
      <c r="AD78" s="212"/>
      <c r="AE78" s="212"/>
      <c r="AF78" s="845"/>
      <c r="AG78" s="845"/>
      <c r="AH78" s="845"/>
      <c r="AI78" s="845"/>
      <c r="AJ78" s="845"/>
      <c r="AK78" s="845"/>
      <c r="AL78" s="845"/>
      <c r="AM78" s="845"/>
      <c r="AN78" s="845"/>
      <c r="AO78" s="845"/>
      <c r="AP78" s="845"/>
      <c r="AQ78" s="845"/>
      <c r="AR78" s="845">
        <f>SUM(AF78:AQ78)</f>
        <v>0</v>
      </c>
      <c r="AS78" s="845">
        <f t="shared" si="7"/>
        <v>0</v>
      </c>
    </row>
    <row r="79" spans="1:46" outlineLevel="1">
      <c r="A79" s="251" t="s">
        <v>816</v>
      </c>
      <c r="B79" s="251"/>
      <c r="C79" s="251"/>
      <c r="D79" s="251"/>
      <c r="E79" s="251"/>
      <c r="F79" s="251"/>
      <c r="G79" s="251"/>
      <c r="H79" s="251"/>
      <c r="I79" s="1026"/>
      <c r="J79" s="251"/>
      <c r="K79" s="251"/>
      <c r="L79" s="251"/>
      <c r="M79" s="251"/>
      <c r="N79" s="251"/>
      <c r="O79" s="251"/>
      <c r="P79" s="510"/>
      <c r="Q79" s="248"/>
      <c r="R79" s="248"/>
      <c r="S79" s="248"/>
      <c r="T79" s="510"/>
      <c r="U79" s="248"/>
      <c r="V79" s="248"/>
      <c r="W79" s="248"/>
      <c r="X79" s="842"/>
      <c r="Y79" s="249"/>
      <c r="Z79" s="252"/>
      <c r="AA79" s="1277"/>
      <c r="AB79" s="1277"/>
      <c r="AC79" s="212"/>
      <c r="AD79" s="212"/>
      <c r="AE79" s="212"/>
      <c r="AF79" s="845"/>
      <c r="AG79" s="845"/>
      <c r="AH79" s="845"/>
      <c r="AI79" s="845"/>
      <c r="AJ79" s="845"/>
      <c r="AK79" s="845"/>
      <c r="AL79" s="845"/>
      <c r="AM79" s="845"/>
      <c r="AN79" s="845"/>
      <c r="AO79" s="845"/>
      <c r="AP79" s="845"/>
      <c r="AQ79" s="845"/>
      <c r="AR79" s="845">
        <f>SUM(AF79:AQ79)</f>
        <v>0</v>
      </c>
      <c r="AS79" s="845">
        <f t="shared" si="7"/>
        <v>0</v>
      </c>
    </row>
    <row r="80" spans="1:46" outlineLevel="1">
      <c r="A80" s="251" t="s">
        <v>817</v>
      </c>
      <c r="B80" s="251"/>
      <c r="C80" s="251"/>
      <c r="D80" s="251"/>
      <c r="E80" s="251"/>
      <c r="F80" s="251"/>
      <c r="G80" s="251"/>
      <c r="H80" s="251"/>
      <c r="I80" s="1026"/>
      <c r="J80" s="251"/>
      <c r="K80" s="251"/>
      <c r="L80" s="251"/>
      <c r="M80" s="251"/>
      <c r="N80" s="251"/>
      <c r="O80" s="251"/>
      <c r="P80" s="510"/>
      <c r="Q80" s="248"/>
      <c r="R80" s="248"/>
      <c r="S80" s="248"/>
      <c r="T80" s="510"/>
      <c r="U80" s="248"/>
      <c r="V80" s="248"/>
      <c r="W80" s="248"/>
      <c r="X80" s="842"/>
      <c r="Y80" s="249"/>
      <c r="Z80" s="252"/>
      <c r="AA80" s="1277"/>
      <c r="AB80" s="1277"/>
      <c r="AC80" s="212"/>
      <c r="AD80" s="212"/>
      <c r="AE80" s="212"/>
      <c r="AF80" s="845"/>
      <c r="AG80" s="845"/>
      <c r="AH80" s="845"/>
      <c r="AI80" s="845"/>
      <c r="AJ80" s="845"/>
      <c r="AK80" s="845"/>
      <c r="AL80" s="845"/>
      <c r="AM80" s="845"/>
      <c r="AN80" s="845"/>
      <c r="AO80" s="845"/>
      <c r="AP80" s="845"/>
      <c r="AQ80" s="845"/>
      <c r="AR80" s="845">
        <f>SUM(AF80:AQ80)</f>
        <v>0</v>
      </c>
      <c r="AS80" s="845">
        <f t="shared" si="7"/>
        <v>0</v>
      </c>
    </row>
    <row r="81" spans="1:46" outlineLevel="1">
      <c r="A81" s="251" t="s">
        <v>818</v>
      </c>
      <c r="B81" s="251"/>
      <c r="C81" s="251"/>
      <c r="D81" s="251"/>
      <c r="E81" s="251"/>
      <c r="F81" s="251"/>
      <c r="G81" s="251"/>
      <c r="H81" s="251"/>
      <c r="I81" s="1026"/>
      <c r="J81" s="251"/>
      <c r="K81" s="251"/>
      <c r="L81" s="251"/>
      <c r="M81" s="251"/>
      <c r="N81" s="251"/>
      <c r="O81" s="251"/>
      <c r="P81" s="510"/>
      <c r="Q81" s="248"/>
      <c r="R81" s="248"/>
      <c r="S81" s="248"/>
      <c r="T81" s="510"/>
      <c r="U81" s="248"/>
      <c r="V81" s="248"/>
      <c r="W81" s="248"/>
      <c r="X81" s="842"/>
      <c r="Y81" s="249"/>
      <c r="Z81" s="252"/>
      <c r="AA81" s="1277"/>
      <c r="AB81" s="1277"/>
      <c r="AC81" s="212"/>
      <c r="AD81" s="212"/>
      <c r="AE81" s="212"/>
      <c r="AF81" s="845"/>
      <c r="AG81" s="845"/>
      <c r="AH81" s="845"/>
      <c r="AI81" s="845"/>
      <c r="AJ81" s="845"/>
      <c r="AK81" s="845"/>
      <c r="AL81" s="845"/>
      <c r="AM81" s="845"/>
      <c r="AN81" s="845"/>
      <c r="AO81" s="845"/>
      <c r="AP81" s="845"/>
      <c r="AQ81" s="845"/>
      <c r="AR81" s="845">
        <f>SUM(AF81:AQ81)</f>
        <v>0</v>
      </c>
      <c r="AS81" s="845">
        <f t="shared" si="7"/>
        <v>0</v>
      </c>
    </row>
    <row r="82" spans="1:46" outlineLevel="1">
      <c r="A82" s="251" t="s">
        <v>819</v>
      </c>
      <c r="B82" s="251"/>
      <c r="C82" s="251"/>
      <c r="D82" s="251"/>
      <c r="E82" s="251"/>
      <c r="F82" s="251"/>
      <c r="G82" s="251"/>
      <c r="H82" s="251"/>
      <c r="I82" s="1026"/>
      <c r="J82" s="251"/>
      <c r="K82" s="251"/>
      <c r="L82" s="251"/>
      <c r="M82" s="251"/>
      <c r="N82" s="251"/>
      <c r="O82" s="251"/>
      <c r="P82" s="510"/>
      <c r="Q82" s="248"/>
      <c r="R82" s="248"/>
      <c r="S82" s="248"/>
      <c r="T82" s="510"/>
      <c r="U82" s="248"/>
      <c r="V82" s="248"/>
      <c r="W82" s="248"/>
      <c r="X82" s="842"/>
      <c r="Y82" s="249"/>
      <c r="Z82" s="252"/>
      <c r="AA82" s="1277"/>
      <c r="AB82" s="1277"/>
      <c r="AC82" s="212"/>
      <c r="AD82" s="212"/>
      <c r="AE82" s="212"/>
      <c r="AF82" s="1039"/>
      <c r="AG82" s="1039"/>
      <c r="AH82" s="1039"/>
      <c r="AI82" s="1039"/>
      <c r="AJ82" s="1039"/>
      <c r="AK82" s="1039"/>
      <c r="AL82" s="1039"/>
      <c r="AM82" s="1039"/>
      <c r="AN82" s="1039"/>
      <c r="AO82" s="1039"/>
      <c r="AP82" s="1039"/>
      <c r="AQ82" s="1039"/>
      <c r="AR82" s="845">
        <f>SUM(AF82:AQ82)</f>
        <v>0</v>
      </c>
      <c r="AS82" s="845">
        <f t="shared" si="7"/>
        <v>0</v>
      </c>
    </row>
    <row r="83" spans="1:46" s="532" customFormat="1">
      <c r="A83" s="92" t="s">
        <v>2099</v>
      </c>
      <c r="B83" s="525"/>
      <c r="C83" s="525"/>
      <c r="D83" s="525"/>
      <c r="E83" s="525"/>
      <c r="F83" s="525"/>
      <c r="G83" s="525"/>
      <c r="H83" s="525"/>
      <c r="I83" s="1029"/>
      <c r="J83" s="525"/>
      <c r="K83" s="525"/>
      <c r="L83" s="525"/>
      <c r="M83" s="525"/>
      <c r="N83" s="525"/>
      <c r="O83" s="525"/>
      <c r="P83" s="526"/>
      <c r="Q83" s="527"/>
      <c r="R83" s="527"/>
      <c r="S83" s="527"/>
      <c r="T83" s="526"/>
      <c r="U83" s="527"/>
      <c r="V83" s="527"/>
      <c r="W83" s="527"/>
      <c r="X83" s="840"/>
      <c r="Y83" s="528"/>
      <c r="Z83" s="529"/>
      <c r="AA83" s="1274"/>
      <c r="AB83" s="1274"/>
      <c r="AC83" s="217">
        <f>SUM(AC84:AC101)</f>
        <v>15378130030</v>
      </c>
      <c r="AD83" s="217">
        <f t="shared" ref="AD83:AD90" si="23">AC83-AE83</f>
        <v>0</v>
      </c>
      <c r="AE83" s="217">
        <f>SUM(AE84:AE101)</f>
        <v>15378130030</v>
      </c>
      <c r="AF83" s="1039">
        <f>SUM(AF84,AF91,AF102)</f>
        <v>13871155.555555556</v>
      </c>
      <c r="AG83" s="1039">
        <f t="shared" ref="AG83:AR83" si="24">SUM(AG84,AG91,AG102)</f>
        <v>13871155.555555556</v>
      </c>
      <c r="AH83" s="1039">
        <f t="shared" si="24"/>
        <v>13871155.555555556</v>
      </c>
      <c r="AI83" s="1039">
        <f t="shared" si="24"/>
        <v>13871155.555555556</v>
      </c>
      <c r="AJ83" s="1039">
        <f t="shared" si="24"/>
        <v>13871155.555555556</v>
      </c>
      <c r="AK83" s="1039">
        <f t="shared" si="24"/>
        <v>13871155.555555556</v>
      </c>
      <c r="AL83" s="1039">
        <f t="shared" si="24"/>
        <v>13871155.555555556</v>
      </c>
      <c r="AM83" s="1039">
        <f t="shared" si="24"/>
        <v>13871155.555555556</v>
      </c>
      <c r="AN83" s="1039">
        <f t="shared" si="24"/>
        <v>13871155.555555556</v>
      </c>
      <c r="AO83" s="1039">
        <f t="shared" si="24"/>
        <v>13871155.555555556</v>
      </c>
      <c r="AP83" s="1039">
        <f t="shared" si="24"/>
        <v>13871155.555555556</v>
      </c>
      <c r="AQ83" s="1039">
        <f t="shared" si="24"/>
        <v>13871155.555555556</v>
      </c>
      <c r="AR83" s="1039">
        <f t="shared" si="24"/>
        <v>166453866.66666669</v>
      </c>
      <c r="AS83" s="845">
        <f t="shared" si="7"/>
        <v>15211676163.333334</v>
      </c>
      <c r="AT83" s="1353"/>
    </row>
    <row r="84" spans="1:46" s="1070" customFormat="1" ht="38.25">
      <c r="A84" s="1084">
        <v>2.1</v>
      </c>
      <c r="B84" s="1084" t="s">
        <v>820</v>
      </c>
      <c r="C84" s="1084" t="s">
        <v>1190</v>
      </c>
      <c r="D84" s="1084"/>
      <c r="E84" s="1084"/>
      <c r="F84" s="1084"/>
      <c r="G84" s="1084"/>
      <c r="H84" s="1084"/>
      <c r="I84" s="1088"/>
      <c r="J84" s="1084"/>
      <c r="K84" s="1084"/>
      <c r="L84" s="1084"/>
      <c r="M84" s="1084"/>
      <c r="N84" s="1089">
        <v>46023</v>
      </c>
      <c r="O84" s="1084">
        <f>12*12</f>
        <v>144</v>
      </c>
      <c r="P84" s="1071" t="s">
        <v>1044</v>
      </c>
      <c r="Q84" s="1071"/>
      <c r="R84" s="1071"/>
      <c r="S84" s="513" t="s">
        <v>1040</v>
      </c>
      <c r="T84" s="1062"/>
      <c r="U84" s="1079"/>
      <c r="V84" s="1079"/>
      <c r="W84" s="1080"/>
      <c r="X84" s="841" t="s">
        <v>1040</v>
      </c>
      <c r="Y84" s="1292">
        <v>627</v>
      </c>
      <c r="Z84" s="1293">
        <v>6274001903</v>
      </c>
      <c r="AA84" s="1282" t="s">
        <v>899</v>
      </c>
      <c r="AB84" s="1282" t="s">
        <v>1041</v>
      </c>
      <c r="AC84" s="845">
        <f>SUM(AC85:AC90)</f>
        <v>1290297800</v>
      </c>
      <c r="AD84" s="845">
        <f t="shared" si="23"/>
        <v>0</v>
      </c>
      <c r="AE84" s="845">
        <f>PB_TSCD!$AC84</f>
        <v>1290297800</v>
      </c>
      <c r="AF84" s="845">
        <f>SUM(AF85:AF90)</f>
        <v>8960401.3888888881</v>
      </c>
      <c r="AG84" s="845">
        <f t="shared" ref="AG84:AQ84" si="25">SUM(AG85:AG90)</f>
        <v>8960401.3888888881</v>
      </c>
      <c r="AH84" s="845">
        <f t="shared" si="25"/>
        <v>8960401.3888888881</v>
      </c>
      <c r="AI84" s="845">
        <f t="shared" si="25"/>
        <v>8960401.3888888881</v>
      </c>
      <c r="AJ84" s="845">
        <f t="shared" si="25"/>
        <v>8960401.3888888881</v>
      </c>
      <c r="AK84" s="845">
        <f t="shared" si="25"/>
        <v>8960401.3888888881</v>
      </c>
      <c r="AL84" s="845">
        <f t="shared" si="25"/>
        <v>8960401.3888888881</v>
      </c>
      <c r="AM84" s="845">
        <f t="shared" si="25"/>
        <v>8960401.3888888881</v>
      </c>
      <c r="AN84" s="845">
        <f t="shared" si="25"/>
        <v>8960401.3888888881</v>
      </c>
      <c r="AO84" s="845">
        <f t="shared" si="25"/>
        <v>8960401.3888888881</v>
      </c>
      <c r="AP84" s="845">
        <f t="shared" si="25"/>
        <v>8960401.3888888881</v>
      </c>
      <c r="AQ84" s="845">
        <f t="shared" si="25"/>
        <v>8960401.3888888881</v>
      </c>
      <c r="AR84" s="1382">
        <f>SUM(AF84:AQ84)</f>
        <v>107524816.66666669</v>
      </c>
      <c r="AS84" s="845"/>
      <c r="AT84" s="1352"/>
    </row>
    <row r="85" spans="1:46" ht="38.25" hidden="1" outlineLevel="1">
      <c r="A85" s="1057"/>
      <c r="B85" s="1057" t="s">
        <v>820</v>
      </c>
      <c r="C85" s="251" t="s">
        <v>1190</v>
      </c>
      <c r="D85" s="1057"/>
      <c r="E85" s="1057"/>
      <c r="F85" s="1057"/>
      <c r="G85" s="1057"/>
      <c r="H85" s="1057" t="s">
        <v>1175</v>
      </c>
      <c r="I85" s="1090" t="s">
        <v>2114</v>
      </c>
      <c r="J85" s="1085">
        <v>440032800</v>
      </c>
      <c r="K85" s="1085">
        <v>1</v>
      </c>
      <c r="L85" s="1085">
        <f>PB_TSCD!$J85*PB_TSCD!$K85</f>
        <v>440032800</v>
      </c>
      <c r="M85" s="1057"/>
      <c r="N85" s="1091">
        <v>46023</v>
      </c>
      <c r="O85" s="1057">
        <v>144</v>
      </c>
      <c r="P85" s="1061"/>
      <c r="Q85" s="1061"/>
      <c r="R85" s="1061"/>
      <c r="S85" s="1086"/>
      <c r="T85" s="1073"/>
      <c r="U85" s="1063"/>
      <c r="V85" s="1063"/>
      <c r="W85" s="1077"/>
      <c r="X85" s="1087" t="s">
        <v>854</v>
      </c>
      <c r="Y85" s="1294"/>
      <c r="Z85" s="1295">
        <v>6274001903</v>
      </c>
      <c r="AA85" s="1283" t="s">
        <v>899</v>
      </c>
      <c r="AB85" s="1283" t="s">
        <v>1041</v>
      </c>
      <c r="AC85" s="207">
        <v>440032800</v>
      </c>
      <c r="AD85" s="207">
        <f t="shared" si="23"/>
        <v>0</v>
      </c>
      <c r="AE85" s="207">
        <f>PB_TSCD!$AC85</f>
        <v>440032800</v>
      </c>
      <c r="AF85" s="207">
        <f t="shared" ref="AF85:AF90" si="26">$AC85/$O85</f>
        <v>3055783.3333333335</v>
      </c>
      <c r="AG85" s="207">
        <f t="shared" ref="AG85:AQ90" si="27">$AC85/$O85</f>
        <v>3055783.3333333335</v>
      </c>
      <c r="AH85" s="207">
        <f t="shared" si="27"/>
        <v>3055783.3333333335</v>
      </c>
      <c r="AI85" s="207">
        <f t="shared" si="27"/>
        <v>3055783.3333333335</v>
      </c>
      <c r="AJ85" s="207">
        <f t="shared" si="27"/>
        <v>3055783.3333333335</v>
      </c>
      <c r="AK85" s="207">
        <f t="shared" si="27"/>
        <v>3055783.3333333335</v>
      </c>
      <c r="AL85" s="207">
        <f t="shared" si="27"/>
        <v>3055783.3333333335</v>
      </c>
      <c r="AM85" s="207">
        <f t="shared" si="27"/>
        <v>3055783.3333333335</v>
      </c>
      <c r="AN85" s="207">
        <f t="shared" si="27"/>
        <v>3055783.3333333335</v>
      </c>
      <c r="AO85" s="207">
        <f t="shared" si="27"/>
        <v>3055783.3333333335</v>
      </c>
      <c r="AP85" s="207">
        <f t="shared" si="27"/>
        <v>3055783.3333333335</v>
      </c>
      <c r="AQ85" s="207">
        <f t="shared" si="27"/>
        <v>3055783.3333333335</v>
      </c>
      <c r="AR85" s="207">
        <f t="shared" ref="AR85:AR90" si="28">SUM(AF85:AQ85)</f>
        <v>36669400</v>
      </c>
      <c r="AS85" s="207"/>
    </row>
    <row r="86" spans="1:46" ht="38.25" hidden="1" outlineLevel="1">
      <c r="A86" s="1057"/>
      <c r="B86" s="1057" t="s">
        <v>820</v>
      </c>
      <c r="C86" s="1057" t="s">
        <v>1190</v>
      </c>
      <c r="D86" s="1057"/>
      <c r="E86" s="1057"/>
      <c r="F86" s="1057"/>
      <c r="G86" s="1057"/>
      <c r="H86" s="1057"/>
      <c r="I86" s="1090"/>
      <c r="J86" s="1085"/>
      <c r="K86" s="1085"/>
      <c r="L86" s="1085"/>
      <c r="M86" s="1057"/>
      <c r="N86" s="1091"/>
      <c r="O86" s="1057">
        <v>144</v>
      </c>
      <c r="P86" s="1061"/>
      <c r="Q86" s="1061"/>
      <c r="R86" s="1061"/>
      <c r="S86" s="1086"/>
      <c r="T86" s="1073"/>
      <c r="U86" s="1063"/>
      <c r="V86" s="1063"/>
      <c r="W86" s="1077"/>
      <c r="X86" s="1087" t="s">
        <v>2115</v>
      </c>
      <c r="Y86" s="1294"/>
      <c r="Z86" s="1295">
        <v>6274001903</v>
      </c>
      <c r="AA86" s="1283" t="s">
        <v>899</v>
      </c>
      <c r="AB86" s="1283" t="s">
        <v>1041</v>
      </c>
      <c r="AC86" s="207">
        <v>60000000</v>
      </c>
      <c r="AD86" s="207">
        <f t="shared" si="23"/>
        <v>0</v>
      </c>
      <c r="AE86" s="207">
        <f>PB_TSCD!$AC86</f>
        <v>60000000</v>
      </c>
      <c r="AF86" s="207">
        <f t="shared" si="26"/>
        <v>416666.66666666669</v>
      </c>
      <c r="AG86" s="207">
        <f t="shared" si="27"/>
        <v>416666.66666666669</v>
      </c>
      <c r="AH86" s="207">
        <f t="shared" si="27"/>
        <v>416666.66666666669</v>
      </c>
      <c r="AI86" s="207">
        <f t="shared" si="27"/>
        <v>416666.66666666669</v>
      </c>
      <c r="AJ86" s="207">
        <f t="shared" si="27"/>
        <v>416666.66666666669</v>
      </c>
      <c r="AK86" s="207">
        <f t="shared" si="27"/>
        <v>416666.66666666669</v>
      </c>
      <c r="AL86" s="207">
        <f t="shared" si="27"/>
        <v>416666.66666666669</v>
      </c>
      <c r="AM86" s="207">
        <f t="shared" si="27"/>
        <v>416666.66666666669</v>
      </c>
      <c r="AN86" s="207">
        <f t="shared" si="27"/>
        <v>416666.66666666669</v>
      </c>
      <c r="AO86" s="207">
        <f t="shared" si="27"/>
        <v>416666.66666666669</v>
      </c>
      <c r="AP86" s="207">
        <f t="shared" si="27"/>
        <v>416666.66666666669</v>
      </c>
      <c r="AQ86" s="207">
        <f t="shared" si="27"/>
        <v>416666.66666666669</v>
      </c>
      <c r="AR86" s="207">
        <f t="shared" si="28"/>
        <v>5000000</v>
      </c>
      <c r="AS86" s="207"/>
    </row>
    <row r="87" spans="1:46" ht="38.25" hidden="1" outlineLevel="1">
      <c r="A87" s="1057"/>
      <c r="B87" s="1057" t="s">
        <v>820</v>
      </c>
      <c r="C87" s="1057" t="s">
        <v>1190</v>
      </c>
      <c r="D87" s="1057"/>
      <c r="E87" s="1057"/>
      <c r="F87" s="1057"/>
      <c r="G87" s="1057"/>
      <c r="H87" s="1057"/>
      <c r="I87" s="1090"/>
      <c r="J87" s="1085"/>
      <c r="K87" s="1085"/>
      <c r="L87" s="1085"/>
      <c r="M87" s="1057"/>
      <c r="N87" s="1091"/>
      <c r="O87" s="1057">
        <v>144</v>
      </c>
      <c r="P87" s="1061"/>
      <c r="Q87" s="1061"/>
      <c r="R87" s="1061"/>
      <c r="S87" s="1086"/>
      <c r="T87" s="1073"/>
      <c r="U87" s="1063"/>
      <c r="V87" s="1063"/>
      <c r="W87" s="1077"/>
      <c r="X87" s="1087" t="s">
        <v>2116</v>
      </c>
      <c r="Y87" s="1294"/>
      <c r="Z87" s="1295">
        <v>6274001903</v>
      </c>
      <c r="AA87" s="1283" t="s">
        <v>899</v>
      </c>
      <c r="AB87" s="1283" t="s">
        <v>1041</v>
      </c>
      <c r="AC87" s="207">
        <v>135000000</v>
      </c>
      <c r="AD87" s="207">
        <f t="shared" si="23"/>
        <v>0</v>
      </c>
      <c r="AE87" s="207">
        <f>PB_TSCD!$AC87</f>
        <v>135000000</v>
      </c>
      <c r="AF87" s="207">
        <f t="shared" si="26"/>
        <v>937500</v>
      </c>
      <c r="AG87" s="207">
        <f t="shared" si="27"/>
        <v>937500</v>
      </c>
      <c r="AH87" s="207">
        <f t="shared" si="27"/>
        <v>937500</v>
      </c>
      <c r="AI87" s="207">
        <f t="shared" si="27"/>
        <v>937500</v>
      </c>
      <c r="AJ87" s="207">
        <f t="shared" si="27"/>
        <v>937500</v>
      </c>
      <c r="AK87" s="207">
        <f t="shared" si="27"/>
        <v>937500</v>
      </c>
      <c r="AL87" s="207">
        <f t="shared" si="27"/>
        <v>937500</v>
      </c>
      <c r="AM87" s="207">
        <f t="shared" si="27"/>
        <v>937500</v>
      </c>
      <c r="AN87" s="207">
        <f t="shared" si="27"/>
        <v>937500</v>
      </c>
      <c r="AO87" s="207">
        <f t="shared" si="27"/>
        <v>937500</v>
      </c>
      <c r="AP87" s="207">
        <f t="shared" si="27"/>
        <v>937500</v>
      </c>
      <c r="AQ87" s="207">
        <f t="shared" si="27"/>
        <v>937500</v>
      </c>
      <c r="AR87" s="207">
        <f t="shared" si="28"/>
        <v>11250000</v>
      </c>
      <c r="AS87" s="207"/>
    </row>
    <row r="88" spans="1:46" ht="38.25" hidden="1" outlineLevel="1">
      <c r="A88" s="1057"/>
      <c r="B88" s="1057" t="s">
        <v>820</v>
      </c>
      <c r="C88" s="1057" t="s">
        <v>1190</v>
      </c>
      <c r="D88" s="1057"/>
      <c r="E88" s="1057"/>
      <c r="F88" s="1057"/>
      <c r="G88" s="1057"/>
      <c r="H88" s="1057"/>
      <c r="I88" s="1090"/>
      <c r="J88" s="1085"/>
      <c r="K88" s="1085"/>
      <c r="L88" s="1085"/>
      <c r="M88" s="1057"/>
      <c r="N88" s="1091"/>
      <c r="O88" s="1057">
        <v>144</v>
      </c>
      <c r="P88" s="1061"/>
      <c r="Q88" s="1061"/>
      <c r="R88" s="1061"/>
      <c r="S88" s="1086"/>
      <c r="T88" s="1073"/>
      <c r="U88" s="1063"/>
      <c r="V88" s="1063"/>
      <c r="W88" s="1077"/>
      <c r="X88" s="1087" t="s">
        <v>855</v>
      </c>
      <c r="Y88" s="1294"/>
      <c r="Z88" s="1295">
        <v>6274001903</v>
      </c>
      <c r="AA88" s="1283" t="s">
        <v>899</v>
      </c>
      <c r="AB88" s="1283" t="s">
        <v>1041</v>
      </c>
      <c r="AC88" s="207">
        <v>35000000</v>
      </c>
      <c r="AD88" s="207">
        <f t="shared" si="23"/>
        <v>0</v>
      </c>
      <c r="AE88" s="207">
        <f>PB_TSCD!$AC88</f>
        <v>35000000</v>
      </c>
      <c r="AF88" s="207">
        <f t="shared" si="26"/>
        <v>243055.55555555556</v>
      </c>
      <c r="AG88" s="207">
        <f t="shared" si="27"/>
        <v>243055.55555555556</v>
      </c>
      <c r="AH88" s="207">
        <f t="shared" si="27"/>
        <v>243055.55555555556</v>
      </c>
      <c r="AI88" s="207">
        <f t="shared" si="27"/>
        <v>243055.55555555556</v>
      </c>
      <c r="AJ88" s="207">
        <f t="shared" si="27"/>
        <v>243055.55555555556</v>
      </c>
      <c r="AK88" s="207">
        <f t="shared" si="27"/>
        <v>243055.55555555556</v>
      </c>
      <c r="AL88" s="207">
        <f t="shared" si="27"/>
        <v>243055.55555555556</v>
      </c>
      <c r="AM88" s="207">
        <f t="shared" si="27"/>
        <v>243055.55555555556</v>
      </c>
      <c r="AN88" s="207">
        <f t="shared" si="27"/>
        <v>243055.55555555556</v>
      </c>
      <c r="AO88" s="207">
        <f t="shared" si="27"/>
        <v>243055.55555555556</v>
      </c>
      <c r="AP88" s="207">
        <f t="shared" si="27"/>
        <v>243055.55555555556</v>
      </c>
      <c r="AQ88" s="207">
        <f t="shared" si="27"/>
        <v>243055.55555555556</v>
      </c>
      <c r="AR88" s="207">
        <f t="shared" si="28"/>
        <v>2916666.6666666665</v>
      </c>
      <c r="AS88" s="207"/>
    </row>
    <row r="89" spans="1:46" ht="38.25" hidden="1" outlineLevel="1">
      <c r="A89" s="1057"/>
      <c r="B89" s="1057" t="s">
        <v>820</v>
      </c>
      <c r="C89" s="1057" t="s">
        <v>1190</v>
      </c>
      <c r="D89" s="1057"/>
      <c r="E89" s="1057"/>
      <c r="F89" s="1057"/>
      <c r="G89" s="1057"/>
      <c r="H89" s="1057"/>
      <c r="I89" s="1090"/>
      <c r="J89" s="1085"/>
      <c r="K89" s="1085"/>
      <c r="L89" s="1085"/>
      <c r="M89" s="1057"/>
      <c r="N89" s="1091"/>
      <c r="O89" s="1057">
        <v>144</v>
      </c>
      <c r="P89" s="1061"/>
      <c r="Q89" s="1061"/>
      <c r="R89" s="1061"/>
      <c r="S89" s="1086"/>
      <c r="T89" s="1073"/>
      <c r="U89" s="1063"/>
      <c r="V89" s="1063"/>
      <c r="W89" s="1077"/>
      <c r="X89" s="1087" t="s">
        <v>2117</v>
      </c>
      <c r="Y89" s="1294"/>
      <c r="Z89" s="1295">
        <v>6274001903</v>
      </c>
      <c r="AA89" s="1283" t="s">
        <v>899</v>
      </c>
      <c r="AB89" s="1283" t="s">
        <v>1041</v>
      </c>
      <c r="AC89" s="207">
        <f>356365000+52780000+47502000</f>
        <v>456647000</v>
      </c>
      <c r="AD89" s="207">
        <f t="shared" si="23"/>
        <v>0</v>
      </c>
      <c r="AE89" s="207">
        <f>PB_TSCD!$AC89</f>
        <v>456647000</v>
      </c>
      <c r="AF89" s="207">
        <f t="shared" si="26"/>
        <v>3171159.722222222</v>
      </c>
      <c r="AG89" s="207">
        <f t="shared" si="27"/>
        <v>3171159.722222222</v>
      </c>
      <c r="AH89" s="207">
        <f t="shared" si="27"/>
        <v>3171159.722222222</v>
      </c>
      <c r="AI89" s="207">
        <f t="shared" si="27"/>
        <v>3171159.722222222</v>
      </c>
      <c r="AJ89" s="207">
        <f t="shared" si="27"/>
        <v>3171159.722222222</v>
      </c>
      <c r="AK89" s="207">
        <f t="shared" si="27"/>
        <v>3171159.722222222</v>
      </c>
      <c r="AL89" s="207">
        <f t="shared" si="27"/>
        <v>3171159.722222222</v>
      </c>
      <c r="AM89" s="207">
        <f t="shared" si="27"/>
        <v>3171159.722222222</v>
      </c>
      <c r="AN89" s="207">
        <f t="shared" si="27"/>
        <v>3171159.722222222</v>
      </c>
      <c r="AO89" s="207">
        <f t="shared" si="27"/>
        <v>3171159.722222222</v>
      </c>
      <c r="AP89" s="207">
        <f t="shared" si="27"/>
        <v>3171159.722222222</v>
      </c>
      <c r="AQ89" s="207">
        <f t="shared" si="27"/>
        <v>3171159.722222222</v>
      </c>
      <c r="AR89" s="207">
        <f t="shared" si="28"/>
        <v>38053916.666666672</v>
      </c>
      <c r="AS89" s="207"/>
    </row>
    <row r="90" spans="1:46" ht="38.25" hidden="1" outlineLevel="1">
      <c r="A90" s="1057"/>
      <c r="B90" s="1057" t="s">
        <v>820</v>
      </c>
      <c r="C90" s="1057" t="s">
        <v>1190</v>
      </c>
      <c r="D90" s="1057"/>
      <c r="E90" s="1057"/>
      <c r="F90" s="1057"/>
      <c r="G90" s="1057"/>
      <c r="H90" s="1057"/>
      <c r="I90" s="1090"/>
      <c r="J90" s="1085"/>
      <c r="K90" s="1085"/>
      <c r="L90" s="1085"/>
      <c r="M90" s="1057"/>
      <c r="N90" s="1091"/>
      <c r="O90" s="1057">
        <v>144</v>
      </c>
      <c r="P90" s="1061"/>
      <c r="Q90" s="1061"/>
      <c r="R90" s="1061"/>
      <c r="S90" s="1086"/>
      <c r="T90" s="1073"/>
      <c r="U90" s="1063"/>
      <c r="V90" s="1063"/>
      <c r="W90" s="1077"/>
      <c r="X90" s="1087" t="s">
        <v>2118</v>
      </c>
      <c r="Y90" s="1294"/>
      <c r="Z90" s="1295">
        <v>6274001903</v>
      </c>
      <c r="AA90" s="1283" t="s">
        <v>899</v>
      </c>
      <c r="AB90" s="1283" t="s">
        <v>1041</v>
      </c>
      <c r="AC90" s="207">
        <v>163618000</v>
      </c>
      <c r="AD90" s="207">
        <f t="shared" si="23"/>
        <v>0</v>
      </c>
      <c r="AE90" s="207">
        <f>PB_TSCD!$AC90</f>
        <v>163618000</v>
      </c>
      <c r="AF90" s="207">
        <f t="shared" si="26"/>
        <v>1136236.111111111</v>
      </c>
      <c r="AG90" s="207">
        <f t="shared" si="27"/>
        <v>1136236.111111111</v>
      </c>
      <c r="AH90" s="207">
        <f t="shared" si="27"/>
        <v>1136236.111111111</v>
      </c>
      <c r="AI90" s="207">
        <f t="shared" si="27"/>
        <v>1136236.111111111</v>
      </c>
      <c r="AJ90" s="207">
        <f t="shared" si="27"/>
        <v>1136236.111111111</v>
      </c>
      <c r="AK90" s="207">
        <f t="shared" si="27"/>
        <v>1136236.111111111</v>
      </c>
      <c r="AL90" s="207">
        <f t="shared" si="27"/>
        <v>1136236.111111111</v>
      </c>
      <c r="AM90" s="207">
        <f t="shared" si="27"/>
        <v>1136236.111111111</v>
      </c>
      <c r="AN90" s="207">
        <f t="shared" si="27"/>
        <v>1136236.111111111</v>
      </c>
      <c r="AO90" s="207">
        <f t="shared" si="27"/>
        <v>1136236.111111111</v>
      </c>
      <c r="AP90" s="207">
        <f t="shared" si="27"/>
        <v>1136236.111111111</v>
      </c>
      <c r="AQ90" s="207">
        <f t="shared" si="27"/>
        <v>1136236.111111111</v>
      </c>
      <c r="AR90" s="207">
        <f t="shared" si="28"/>
        <v>13634833.333333336</v>
      </c>
      <c r="AS90" s="207"/>
    </row>
    <row r="91" spans="1:46" s="1070" customFormat="1" ht="38.25" collapsed="1">
      <c r="A91" s="1084">
        <v>2.2000000000000002</v>
      </c>
      <c r="B91" s="1084" t="s">
        <v>820</v>
      </c>
      <c r="C91" s="1084" t="s">
        <v>1190</v>
      </c>
      <c r="D91" s="1084"/>
      <c r="E91" s="1084"/>
      <c r="F91" s="1084"/>
      <c r="G91" s="1084"/>
      <c r="H91" s="1084"/>
      <c r="I91" s="1088"/>
      <c r="J91" s="1084"/>
      <c r="K91" s="1084"/>
      <c r="L91" s="1084"/>
      <c r="M91" s="1084"/>
      <c r="N91" s="1089">
        <v>46023</v>
      </c>
      <c r="O91" s="1084">
        <f>12*12</f>
        <v>144</v>
      </c>
      <c r="P91" s="1071" t="s">
        <v>1044</v>
      </c>
      <c r="Q91" s="1071"/>
      <c r="R91" s="1071"/>
      <c r="S91" s="513" t="s">
        <v>1174</v>
      </c>
      <c r="T91" s="1062"/>
      <c r="U91" s="1079"/>
      <c r="V91" s="1079"/>
      <c r="W91" s="1080"/>
      <c r="X91" s="513" t="s">
        <v>1174</v>
      </c>
      <c r="Y91" s="1292">
        <v>627</v>
      </c>
      <c r="Z91" s="1293">
        <v>6274001903</v>
      </c>
      <c r="AA91" s="1282" t="s">
        <v>899</v>
      </c>
      <c r="AB91" s="1282" t="s">
        <v>1041</v>
      </c>
      <c r="AC91" s="845">
        <f>SUM(AC92:AC101)</f>
        <v>6398767215</v>
      </c>
      <c r="AD91" s="845">
        <f>AC91-AE91</f>
        <v>0</v>
      </c>
      <c r="AE91" s="845">
        <f>PB_TSCD!$AC91</f>
        <v>6398767215</v>
      </c>
      <c r="AF91" s="845">
        <f>SUM(AF92:AF101)</f>
        <v>0</v>
      </c>
      <c r="AG91" s="845">
        <f t="shared" ref="AG91:AQ91" si="29">SUM(AG92:AG101)</f>
        <v>0</v>
      </c>
      <c r="AH91" s="845">
        <f t="shared" si="29"/>
        <v>0</v>
      </c>
      <c r="AI91" s="845">
        <f t="shared" si="29"/>
        <v>0</v>
      </c>
      <c r="AJ91" s="845">
        <f t="shared" si="29"/>
        <v>0</v>
      </c>
      <c r="AK91" s="845">
        <f t="shared" si="29"/>
        <v>0</v>
      </c>
      <c r="AL91" s="845">
        <f t="shared" si="29"/>
        <v>0</v>
      </c>
      <c r="AM91" s="845">
        <f t="shared" si="29"/>
        <v>0</v>
      </c>
      <c r="AN91" s="845">
        <f t="shared" si="29"/>
        <v>0</v>
      </c>
      <c r="AO91" s="845">
        <f t="shared" si="29"/>
        <v>0</v>
      </c>
      <c r="AP91" s="845">
        <f t="shared" si="29"/>
        <v>0</v>
      </c>
      <c r="AQ91" s="845">
        <f t="shared" si="29"/>
        <v>0</v>
      </c>
      <c r="AR91" s="845">
        <f>SUM(AF91:AQ91)</f>
        <v>0</v>
      </c>
      <c r="AS91" s="845"/>
      <c r="AT91" s="1352" t="s">
        <v>2219</v>
      </c>
    </row>
    <row r="92" spans="1:46" ht="38.25" hidden="1" outlineLevel="3">
      <c r="A92" s="1057"/>
      <c r="B92" s="1057"/>
      <c r="C92" s="1057"/>
      <c r="D92" s="1058"/>
      <c r="E92" s="1058"/>
      <c r="F92" s="1057"/>
      <c r="G92" s="1059"/>
      <c r="H92" s="1057" t="s">
        <v>1175</v>
      </c>
      <c r="I92" s="1072" t="s">
        <v>1176</v>
      </c>
      <c r="J92" s="1057"/>
      <c r="K92" s="1057"/>
      <c r="L92" s="1057"/>
      <c r="M92" s="1057"/>
      <c r="N92" s="1060">
        <v>46023</v>
      </c>
      <c r="O92" s="251">
        <v>120</v>
      </c>
      <c r="P92" s="1061" t="s">
        <v>1044</v>
      </c>
      <c r="Q92" s="1061"/>
      <c r="R92" s="1061"/>
      <c r="S92" s="1061"/>
      <c r="T92" s="1073" t="s">
        <v>1177</v>
      </c>
      <c r="U92" s="1063" t="s">
        <v>1178</v>
      </c>
      <c r="V92" s="1063">
        <v>1</v>
      </c>
      <c r="W92" s="1077">
        <v>45901</v>
      </c>
      <c r="X92" s="1032" t="s">
        <v>2100</v>
      </c>
      <c r="Y92" s="1033"/>
      <c r="Z92" s="1295">
        <v>6274001903</v>
      </c>
      <c r="AA92" s="1283" t="s">
        <v>899</v>
      </c>
      <c r="AB92" s="1283" t="s">
        <v>1041</v>
      </c>
      <c r="AC92" s="207">
        <v>3945000000</v>
      </c>
      <c r="AD92" s="207">
        <f>AC92-AE92</f>
        <v>0</v>
      </c>
      <c r="AE92" s="207">
        <f>PB_TSCD!$AC92</f>
        <v>3945000000</v>
      </c>
      <c r="AF92" s="207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>
        <f>SUM(AF92:AQ92)</f>
        <v>0</v>
      </c>
      <c r="AS92" s="207"/>
    </row>
    <row r="93" spans="1:46" ht="38.25" hidden="1" outlineLevel="3">
      <c r="A93" s="1057"/>
      <c r="B93" s="1057"/>
      <c r="C93" s="1057"/>
      <c r="D93" s="1058"/>
      <c r="E93" s="1058"/>
      <c r="F93" s="1057"/>
      <c r="G93" s="1059"/>
      <c r="H93" s="1057" t="s">
        <v>1175</v>
      </c>
      <c r="I93" s="1072" t="s">
        <v>1179</v>
      </c>
      <c r="J93" s="1057"/>
      <c r="K93" s="1057"/>
      <c r="L93" s="1057"/>
      <c r="M93" s="1057"/>
      <c r="N93" s="1060">
        <v>46023</v>
      </c>
      <c r="O93" s="251">
        <v>120</v>
      </c>
      <c r="P93" s="1061" t="s">
        <v>1044</v>
      </c>
      <c r="Q93" s="1061"/>
      <c r="R93" s="1061"/>
      <c r="S93" s="1061"/>
      <c r="T93" s="1073" t="s">
        <v>1180</v>
      </c>
      <c r="U93" s="1063"/>
      <c r="V93" s="1063"/>
      <c r="W93" s="1077">
        <v>45962</v>
      </c>
      <c r="X93" s="1032" t="s">
        <v>2101</v>
      </c>
      <c r="Y93" s="1033"/>
      <c r="Z93" s="1295">
        <v>6274001903</v>
      </c>
      <c r="AA93" s="1283" t="s">
        <v>899</v>
      </c>
      <c r="AB93" s="1283" t="s">
        <v>1041</v>
      </c>
      <c r="AC93" s="207">
        <v>276150000</v>
      </c>
      <c r="AD93" s="207">
        <f>AC93-AE93</f>
        <v>0</v>
      </c>
      <c r="AE93" s="207">
        <f>PB_TSCD!$AC93</f>
        <v>276150000</v>
      </c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>
        <f>SUM(AF93:AQ93)</f>
        <v>0</v>
      </c>
      <c r="AS93" s="207"/>
    </row>
    <row r="94" spans="1:46" ht="38.25" hidden="1" outlineLevel="3">
      <c r="A94" s="1057"/>
      <c r="B94" s="1057"/>
      <c r="C94" s="1057"/>
      <c r="D94" s="1058"/>
      <c r="E94" s="1058"/>
      <c r="F94" s="1057"/>
      <c r="G94" s="1059"/>
      <c r="H94" s="1057" t="s">
        <v>1175</v>
      </c>
      <c r="I94" s="1072" t="s">
        <v>1179</v>
      </c>
      <c r="J94" s="1057"/>
      <c r="K94" s="1057"/>
      <c r="L94" s="1057"/>
      <c r="M94" s="1057"/>
      <c r="N94" s="1060">
        <v>46023</v>
      </c>
      <c r="O94" s="251">
        <v>120</v>
      </c>
      <c r="P94" s="1061" t="s">
        <v>1044</v>
      </c>
      <c r="Q94" s="1061"/>
      <c r="R94" s="1061"/>
      <c r="S94" s="1061"/>
      <c r="T94" s="1073" t="s">
        <v>1181</v>
      </c>
      <c r="U94" s="1063"/>
      <c r="V94" s="1063"/>
      <c r="W94" s="1077">
        <v>45962</v>
      </c>
      <c r="X94" s="1032" t="s">
        <v>2102</v>
      </c>
      <c r="Y94" s="1033"/>
      <c r="Z94" s="1295">
        <v>6274001903</v>
      </c>
      <c r="AA94" s="1283" t="s">
        <v>899</v>
      </c>
      <c r="AB94" s="1283" t="s">
        <v>1041</v>
      </c>
      <c r="AC94" s="207">
        <v>101255000</v>
      </c>
      <c r="AD94" s="207">
        <f t="shared" ref="AD94:AD104" si="30">AC94-AE94</f>
        <v>0</v>
      </c>
      <c r="AE94" s="207">
        <f>PB_TSCD!$AC94</f>
        <v>101255000</v>
      </c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>
        <f t="shared" ref="AR94:AR104" si="31">SUM(AF94:AQ94)</f>
        <v>0</v>
      </c>
      <c r="AS94" s="207"/>
    </row>
    <row r="95" spans="1:46" ht="38.25" hidden="1" outlineLevel="3">
      <c r="A95" s="1057"/>
      <c r="B95" s="1057"/>
      <c r="C95" s="1057"/>
      <c r="D95" s="1058"/>
      <c r="E95" s="1058"/>
      <c r="F95" s="1057"/>
      <c r="G95" s="1059"/>
      <c r="H95" s="1057" t="s">
        <v>1182</v>
      </c>
      <c r="I95" s="1072" t="s">
        <v>1183</v>
      </c>
      <c r="J95" s="1057"/>
      <c r="K95" s="1057"/>
      <c r="L95" s="1057"/>
      <c r="M95" s="1057"/>
      <c r="N95" s="1060">
        <v>46023</v>
      </c>
      <c r="O95" s="251">
        <v>120</v>
      </c>
      <c r="P95" s="1061" t="s">
        <v>1044</v>
      </c>
      <c r="Q95" s="1061"/>
      <c r="R95" s="1061"/>
      <c r="S95" s="1061"/>
      <c r="T95" s="1073" t="s">
        <v>1184</v>
      </c>
      <c r="U95" s="1063"/>
      <c r="V95" s="1063"/>
      <c r="W95" s="1077">
        <v>45962</v>
      </c>
      <c r="X95" s="1032" t="s">
        <v>2103</v>
      </c>
      <c r="Y95" s="1033"/>
      <c r="Z95" s="1295">
        <v>6274001903</v>
      </c>
      <c r="AA95" s="1283" t="s">
        <v>899</v>
      </c>
      <c r="AB95" s="1283" t="s">
        <v>1041</v>
      </c>
      <c r="AC95" s="207">
        <v>931989999</v>
      </c>
      <c r="AD95" s="207">
        <f t="shared" si="30"/>
        <v>0</v>
      </c>
      <c r="AE95" s="207">
        <f>PB_TSCD!$AC95</f>
        <v>931989999</v>
      </c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>
        <f t="shared" si="31"/>
        <v>0</v>
      </c>
      <c r="AS95" s="207"/>
    </row>
    <row r="96" spans="1:46" ht="25.5" hidden="1" outlineLevel="3">
      <c r="A96" s="1057"/>
      <c r="B96" s="1057"/>
      <c r="C96" s="1057"/>
      <c r="D96" s="1058"/>
      <c r="E96" s="1058"/>
      <c r="F96" s="1057"/>
      <c r="G96" s="1059"/>
      <c r="H96" s="1057" t="s">
        <v>1182</v>
      </c>
      <c r="I96" s="1072" t="s">
        <v>1185</v>
      </c>
      <c r="J96" s="1057"/>
      <c r="K96" s="1057"/>
      <c r="L96" s="1057"/>
      <c r="M96" s="1057"/>
      <c r="N96" s="1060">
        <v>46023</v>
      </c>
      <c r="O96" s="251">
        <v>120</v>
      </c>
      <c r="P96" s="1061" t="s">
        <v>1044</v>
      </c>
      <c r="Q96" s="1061"/>
      <c r="R96" s="1061"/>
      <c r="S96" s="1061"/>
      <c r="T96" s="1073" t="s">
        <v>1185</v>
      </c>
      <c r="U96" s="1063"/>
      <c r="V96" s="1063"/>
      <c r="W96" s="1077">
        <v>45962</v>
      </c>
      <c r="X96" s="1032" t="s">
        <v>1071</v>
      </c>
      <c r="Y96" s="1033"/>
      <c r="Z96" s="1295">
        <v>6274001903</v>
      </c>
      <c r="AA96" s="1283" t="s">
        <v>899</v>
      </c>
      <c r="AB96" s="1283"/>
      <c r="AC96" s="207">
        <v>411189335</v>
      </c>
      <c r="AD96" s="207">
        <f t="shared" si="30"/>
        <v>0</v>
      </c>
      <c r="AE96" s="207">
        <f>PB_TSCD!$AC96</f>
        <v>411189335</v>
      </c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>
        <f t="shared" si="31"/>
        <v>0</v>
      </c>
      <c r="AS96" s="207"/>
    </row>
    <row r="97" spans="1:46" ht="25.5" hidden="1" outlineLevel="3">
      <c r="A97" s="1057"/>
      <c r="B97" s="1057"/>
      <c r="C97" s="1057"/>
      <c r="D97" s="1058"/>
      <c r="E97" s="1058"/>
      <c r="F97" s="1057"/>
      <c r="G97" s="1059"/>
      <c r="H97" s="1057" t="s">
        <v>1182</v>
      </c>
      <c r="I97" s="1072" t="s">
        <v>1186</v>
      </c>
      <c r="J97" s="1057"/>
      <c r="K97" s="1057"/>
      <c r="L97" s="1057"/>
      <c r="M97" s="1057"/>
      <c r="N97" s="1060">
        <v>46023</v>
      </c>
      <c r="O97" s="251">
        <v>120</v>
      </c>
      <c r="P97" s="1061" t="s">
        <v>1044</v>
      </c>
      <c r="Q97" s="1061"/>
      <c r="R97" s="1061"/>
      <c r="S97" s="1061"/>
      <c r="T97" s="1073" t="s">
        <v>1186</v>
      </c>
      <c r="U97" s="1063"/>
      <c r="V97" s="1063"/>
      <c r="W97" s="1077">
        <v>45962</v>
      </c>
      <c r="X97" s="1032" t="s">
        <v>1187</v>
      </c>
      <c r="Y97" s="1033"/>
      <c r="Z97" s="1295">
        <v>6274001903</v>
      </c>
      <c r="AA97" s="1283" t="s">
        <v>899</v>
      </c>
      <c r="AB97" s="1283"/>
      <c r="AC97" s="207">
        <v>379743553</v>
      </c>
      <c r="AD97" s="207">
        <f t="shared" si="30"/>
        <v>0</v>
      </c>
      <c r="AE97" s="207">
        <f>PB_TSCD!$AC97</f>
        <v>379743553</v>
      </c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>
        <f t="shared" si="31"/>
        <v>0</v>
      </c>
      <c r="AS97" s="207"/>
    </row>
    <row r="98" spans="1:46" ht="25.5" hidden="1" outlineLevel="3">
      <c r="A98" s="1057"/>
      <c r="B98" s="1057"/>
      <c r="C98" s="1057"/>
      <c r="D98" s="1058"/>
      <c r="E98" s="1058"/>
      <c r="F98" s="1057"/>
      <c r="G98" s="1059"/>
      <c r="H98" s="1057" t="s">
        <v>1182</v>
      </c>
      <c r="I98" s="1072" t="s">
        <v>1188</v>
      </c>
      <c r="J98" s="1057"/>
      <c r="K98" s="1057"/>
      <c r="L98" s="1057"/>
      <c r="M98" s="1057"/>
      <c r="N98" s="1060">
        <v>46023</v>
      </c>
      <c r="O98" s="251">
        <v>120</v>
      </c>
      <c r="P98" s="1061" t="s">
        <v>1044</v>
      </c>
      <c r="Q98" s="1061"/>
      <c r="R98" s="1061"/>
      <c r="S98" s="1061"/>
      <c r="T98" s="1073" t="s">
        <v>1188</v>
      </c>
      <c r="U98" s="1063"/>
      <c r="V98" s="1063"/>
      <c r="W98" s="1077">
        <v>45962</v>
      </c>
      <c r="X98" s="1032" t="s">
        <v>2104</v>
      </c>
      <c r="Y98" s="1033"/>
      <c r="Z98" s="1295">
        <v>6274001903</v>
      </c>
      <c r="AA98" s="1283" t="s">
        <v>899</v>
      </c>
      <c r="AB98" s="1283"/>
      <c r="AC98" s="207">
        <v>172119328</v>
      </c>
      <c r="AD98" s="207">
        <f t="shared" si="30"/>
        <v>0</v>
      </c>
      <c r="AE98" s="207">
        <f>PB_TSCD!$AC98</f>
        <v>172119328</v>
      </c>
      <c r="AF98" s="207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  <c r="AQ98" s="207"/>
      <c r="AR98" s="207">
        <f t="shared" si="31"/>
        <v>0</v>
      </c>
      <c r="AS98" s="207"/>
    </row>
    <row r="99" spans="1:46" ht="25.5" hidden="1" outlineLevel="3">
      <c r="A99" s="1057"/>
      <c r="B99" s="1057"/>
      <c r="C99" s="1057"/>
      <c r="D99" s="1058"/>
      <c r="E99" s="1058"/>
      <c r="F99" s="1057"/>
      <c r="G99" s="1059"/>
      <c r="H99" s="1057" t="s">
        <v>1182</v>
      </c>
      <c r="I99" s="1072"/>
      <c r="J99" s="1057"/>
      <c r="K99" s="1057"/>
      <c r="L99" s="1057"/>
      <c r="M99" s="1057"/>
      <c r="N99" s="1060">
        <v>46023</v>
      </c>
      <c r="O99" s="251">
        <v>120</v>
      </c>
      <c r="P99" s="1061" t="s">
        <v>1044</v>
      </c>
      <c r="Q99" s="1061"/>
      <c r="R99" s="1061"/>
      <c r="S99" s="1061"/>
      <c r="T99" s="1073"/>
      <c r="U99" s="1063"/>
      <c r="V99" s="1063"/>
      <c r="W99" s="1077">
        <v>45962</v>
      </c>
      <c r="X99" s="1032" t="s">
        <v>2105</v>
      </c>
      <c r="Y99" s="1033"/>
      <c r="Z99" s="1295">
        <v>6274001903</v>
      </c>
      <c r="AA99" s="1283" t="s">
        <v>899</v>
      </c>
      <c r="AB99" s="1283"/>
      <c r="AC99" s="207">
        <v>114000000</v>
      </c>
      <c r="AD99" s="207">
        <f t="shared" si="30"/>
        <v>0</v>
      </c>
      <c r="AE99" s="207">
        <f>PB_TSCD!$AC99</f>
        <v>114000000</v>
      </c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>
        <f t="shared" si="31"/>
        <v>0</v>
      </c>
      <c r="AS99" s="207"/>
    </row>
    <row r="100" spans="1:46" ht="25.5" hidden="1" outlineLevel="3">
      <c r="A100" s="1057"/>
      <c r="B100" s="1057"/>
      <c r="C100" s="1057"/>
      <c r="D100" s="1058"/>
      <c r="E100" s="1058"/>
      <c r="F100" s="1057"/>
      <c r="G100" s="1059"/>
      <c r="H100" s="1057" t="s">
        <v>1182</v>
      </c>
      <c r="I100" s="1072"/>
      <c r="J100" s="1057"/>
      <c r="K100" s="1057"/>
      <c r="L100" s="1057"/>
      <c r="M100" s="1057"/>
      <c r="N100" s="1060">
        <v>46023</v>
      </c>
      <c r="O100" s="251">
        <v>120</v>
      </c>
      <c r="P100" s="1061" t="s">
        <v>1044</v>
      </c>
      <c r="Q100" s="1061"/>
      <c r="R100" s="1061"/>
      <c r="S100" s="1061"/>
      <c r="T100" s="1073"/>
      <c r="U100" s="1063"/>
      <c r="V100" s="1063"/>
      <c r="W100" s="1077">
        <v>45962</v>
      </c>
      <c r="X100" s="1032" t="s">
        <v>2106</v>
      </c>
      <c r="Y100" s="1033"/>
      <c r="Z100" s="880">
        <v>6274001903</v>
      </c>
      <c r="AA100" s="1283" t="s">
        <v>899</v>
      </c>
      <c r="AB100" s="1283"/>
      <c r="AC100" s="860">
        <v>43650000</v>
      </c>
      <c r="AD100" s="860">
        <f t="shared" si="30"/>
        <v>0</v>
      </c>
      <c r="AE100" s="860">
        <f>PB_TSCD!$AC100</f>
        <v>43650000</v>
      </c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>
        <f t="shared" si="31"/>
        <v>0</v>
      </c>
      <c r="AS100" s="207"/>
    </row>
    <row r="101" spans="1:46" ht="25.5" hidden="1" outlineLevel="3">
      <c r="A101" s="1057"/>
      <c r="B101" s="1057"/>
      <c r="C101" s="1057"/>
      <c r="D101" s="1058"/>
      <c r="E101" s="1058"/>
      <c r="F101" s="1057"/>
      <c r="G101" s="1059"/>
      <c r="H101" s="1057" t="s">
        <v>1182</v>
      </c>
      <c r="I101" s="1072"/>
      <c r="J101" s="1057"/>
      <c r="K101" s="1057"/>
      <c r="L101" s="1057"/>
      <c r="M101" s="1057"/>
      <c r="N101" s="1060">
        <v>46023</v>
      </c>
      <c r="O101" s="251">
        <v>120</v>
      </c>
      <c r="P101" s="1061" t="s">
        <v>1044</v>
      </c>
      <c r="Q101" s="1061"/>
      <c r="R101" s="1061"/>
      <c r="S101" s="1061"/>
      <c r="T101" s="1073"/>
      <c r="U101" s="1063"/>
      <c r="V101" s="1063"/>
      <c r="W101" s="1077">
        <v>45962</v>
      </c>
      <c r="X101" s="1032" t="s">
        <v>2107</v>
      </c>
      <c r="Y101" s="1033"/>
      <c r="Z101" s="880">
        <v>6274001903</v>
      </c>
      <c r="AA101" s="1283" t="s">
        <v>899</v>
      </c>
      <c r="AB101" s="1283"/>
      <c r="AC101" s="860">
        <v>23670000</v>
      </c>
      <c r="AD101" s="860">
        <f t="shared" si="30"/>
        <v>0</v>
      </c>
      <c r="AE101" s="860">
        <f>PB_TSCD!$AC101</f>
        <v>23670000</v>
      </c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>
        <f t="shared" si="31"/>
        <v>0</v>
      </c>
      <c r="AS101" s="207"/>
    </row>
    <row r="102" spans="1:46" s="1070" customFormat="1" ht="25.5" collapsed="1">
      <c r="A102" s="1084">
        <v>2.2999999999999998</v>
      </c>
      <c r="B102" s="1084" t="s">
        <v>820</v>
      </c>
      <c r="C102" s="1084" t="s">
        <v>820</v>
      </c>
      <c r="D102" s="1084"/>
      <c r="E102" s="1084"/>
      <c r="F102" s="1084"/>
      <c r="G102" s="1084"/>
      <c r="H102" s="1084"/>
      <c r="I102" s="1088"/>
      <c r="J102" s="1084"/>
      <c r="K102" s="1084"/>
      <c r="L102" s="1084"/>
      <c r="M102" s="1084"/>
      <c r="N102" s="1089">
        <v>46023</v>
      </c>
      <c r="O102" s="251">
        <f>8*12</f>
        <v>96</v>
      </c>
      <c r="P102" s="1071" t="s">
        <v>1044</v>
      </c>
      <c r="Q102" s="1071"/>
      <c r="R102" s="1071"/>
      <c r="S102" s="513"/>
      <c r="T102" s="1062"/>
      <c r="U102" s="1079" t="s">
        <v>1197</v>
      </c>
      <c r="V102" s="1079"/>
      <c r="W102" s="1080"/>
      <c r="X102" s="841" t="s">
        <v>2154</v>
      </c>
      <c r="Y102" s="1067">
        <v>627</v>
      </c>
      <c r="Z102" s="1068"/>
      <c r="AA102" s="1282"/>
      <c r="AB102" s="1282"/>
      <c r="AC102" s="212">
        <f>SUM(AC103:AC104)</f>
        <v>1178581000</v>
      </c>
      <c r="AD102" s="212">
        <f t="shared" si="30"/>
        <v>0</v>
      </c>
      <c r="AE102" s="212">
        <f>SUM(AE103:AE104)</f>
        <v>1178581000</v>
      </c>
      <c r="AF102" s="845">
        <f>SUM(AF103:AF104)</f>
        <v>4910754.166666667</v>
      </c>
      <c r="AG102" s="845">
        <f t="shared" ref="AG102:AR102" si="32">SUM(AG103:AG104)</f>
        <v>4910754.166666667</v>
      </c>
      <c r="AH102" s="845">
        <f t="shared" si="32"/>
        <v>4910754.166666667</v>
      </c>
      <c r="AI102" s="845">
        <f t="shared" si="32"/>
        <v>4910754.166666667</v>
      </c>
      <c r="AJ102" s="845">
        <f t="shared" si="32"/>
        <v>4910754.166666667</v>
      </c>
      <c r="AK102" s="845">
        <f t="shared" si="32"/>
        <v>4910754.166666667</v>
      </c>
      <c r="AL102" s="845">
        <f t="shared" si="32"/>
        <v>4910754.166666667</v>
      </c>
      <c r="AM102" s="845">
        <f t="shared" si="32"/>
        <v>4910754.166666667</v>
      </c>
      <c r="AN102" s="845">
        <f t="shared" si="32"/>
        <v>4910754.166666667</v>
      </c>
      <c r="AO102" s="845">
        <f t="shared" si="32"/>
        <v>4910754.166666667</v>
      </c>
      <c r="AP102" s="845">
        <f t="shared" si="32"/>
        <v>4910754.166666667</v>
      </c>
      <c r="AQ102" s="845">
        <f t="shared" si="32"/>
        <v>4910754.166666667</v>
      </c>
      <c r="AR102" s="1382">
        <f t="shared" si="32"/>
        <v>58929050</v>
      </c>
      <c r="AS102" s="845"/>
      <c r="AT102" s="1352"/>
    </row>
    <row r="103" spans="1:46" ht="25.5" hidden="1" outlineLevel="3">
      <c r="A103" s="1057"/>
      <c r="B103" s="1057"/>
      <c r="C103" s="1057"/>
      <c r="D103" s="1058"/>
      <c r="E103" s="1058"/>
      <c r="F103" s="1057"/>
      <c r="G103" s="1059"/>
      <c r="H103" s="1057" t="s">
        <v>1182</v>
      </c>
      <c r="I103" s="1072" t="s">
        <v>2151</v>
      </c>
      <c r="J103" s="1057"/>
      <c r="K103" s="1057"/>
      <c r="L103" s="1057"/>
      <c r="M103" s="1057"/>
      <c r="N103" s="1060">
        <v>46023</v>
      </c>
      <c r="O103" s="251">
        <f>8*12</f>
        <v>96</v>
      </c>
      <c r="P103" s="1061" t="s">
        <v>2153</v>
      </c>
      <c r="Q103" s="1061"/>
      <c r="R103" s="1061"/>
      <c r="S103" s="1061"/>
      <c r="T103" s="1073"/>
      <c r="U103" s="1063"/>
      <c r="V103" s="1063">
        <v>1</v>
      </c>
      <c r="W103" s="1077">
        <v>44713</v>
      </c>
      <c r="X103" s="1032" t="s">
        <v>2154</v>
      </c>
      <c r="Y103" s="1033"/>
      <c r="Z103" s="880"/>
      <c r="AA103" s="1283"/>
      <c r="AB103" s="1283"/>
      <c r="AC103" s="860">
        <v>1094370000</v>
      </c>
      <c r="AD103" s="860">
        <f t="shared" si="30"/>
        <v>0</v>
      </c>
      <c r="AE103" s="860">
        <f>PB_TSCD!$AC103</f>
        <v>1094370000</v>
      </c>
      <c r="AF103" s="207">
        <f>$AC103/(20*12)</f>
        <v>4559875</v>
      </c>
      <c r="AG103" s="207">
        <f t="shared" ref="AG103:AQ104" si="33">$AC103/(20*12)</f>
        <v>4559875</v>
      </c>
      <c r="AH103" s="207">
        <f t="shared" si="33"/>
        <v>4559875</v>
      </c>
      <c r="AI103" s="207">
        <f t="shared" si="33"/>
        <v>4559875</v>
      </c>
      <c r="AJ103" s="207">
        <f t="shared" si="33"/>
        <v>4559875</v>
      </c>
      <c r="AK103" s="207">
        <f t="shared" si="33"/>
        <v>4559875</v>
      </c>
      <c r="AL103" s="207">
        <f t="shared" si="33"/>
        <v>4559875</v>
      </c>
      <c r="AM103" s="207">
        <f t="shared" si="33"/>
        <v>4559875</v>
      </c>
      <c r="AN103" s="207">
        <f t="shared" si="33"/>
        <v>4559875</v>
      </c>
      <c r="AO103" s="207">
        <f t="shared" si="33"/>
        <v>4559875</v>
      </c>
      <c r="AP103" s="207">
        <f t="shared" si="33"/>
        <v>4559875</v>
      </c>
      <c r="AQ103" s="207">
        <f t="shared" si="33"/>
        <v>4559875</v>
      </c>
      <c r="AR103" s="207">
        <f>SUM(PB_TSCD!$AF103:$AQ103)</f>
        <v>54718500</v>
      </c>
      <c r="AS103" s="207"/>
    </row>
    <row r="104" spans="1:46" hidden="1" outlineLevel="3">
      <c r="A104" s="1057"/>
      <c r="B104" s="1057"/>
      <c r="C104" s="1057"/>
      <c r="D104" s="1058"/>
      <c r="E104" s="1058"/>
      <c r="F104" s="1057"/>
      <c r="G104" s="1059"/>
      <c r="H104" s="1057" t="s">
        <v>1182</v>
      </c>
      <c r="I104" s="1072" t="s">
        <v>2152</v>
      </c>
      <c r="J104" s="1057"/>
      <c r="K104" s="1057"/>
      <c r="L104" s="1057"/>
      <c r="M104" s="1057"/>
      <c r="N104" s="1060">
        <v>46023</v>
      </c>
      <c r="O104" s="251">
        <f>10*10</f>
        <v>100</v>
      </c>
      <c r="P104" s="1061" t="s">
        <v>1044</v>
      </c>
      <c r="Q104" s="1061"/>
      <c r="R104" s="1061"/>
      <c r="S104" s="1061"/>
      <c r="T104" s="1073"/>
      <c r="U104" s="1063"/>
      <c r="V104" s="1063"/>
      <c r="W104" s="1077">
        <v>45413</v>
      </c>
      <c r="X104" s="1032" t="s">
        <v>2155</v>
      </c>
      <c r="Y104" s="1033"/>
      <c r="Z104" s="880">
        <v>6274001901</v>
      </c>
      <c r="AA104" s="1283" t="s">
        <v>1098</v>
      </c>
      <c r="AB104" s="1283"/>
      <c r="AC104" s="860">
        <v>84211000</v>
      </c>
      <c r="AD104" s="860">
        <f t="shared" si="30"/>
        <v>0</v>
      </c>
      <c r="AE104" s="860">
        <f>PB_TSCD!$AC104</f>
        <v>84211000</v>
      </c>
      <c r="AF104" s="207">
        <f>$AC104/(20*12)</f>
        <v>350879.16666666669</v>
      </c>
      <c r="AG104" s="207">
        <f t="shared" si="33"/>
        <v>350879.16666666669</v>
      </c>
      <c r="AH104" s="207">
        <f t="shared" si="33"/>
        <v>350879.16666666669</v>
      </c>
      <c r="AI104" s="207">
        <f t="shared" si="33"/>
        <v>350879.16666666669</v>
      </c>
      <c r="AJ104" s="207">
        <f t="shared" si="33"/>
        <v>350879.16666666669</v>
      </c>
      <c r="AK104" s="207">
        <f t="shared" si="33"/>
        <v>350879.16666666669</v>
      </c>
      <c r="AL104" s="207">
        <f t="shared" si="33"/>
        <v>350879.16666666669</v>
      </c>
      <c r="AM104" s="207">
        <f t="shared" si="33"/>
        <v>350879.16666666669</v>
      </c>
      <c r="AN104" s="207">
        <f t="shared" si="33"/>
        <v>350879.16666666669</v>
      </c>
      <c r="AO104" s="207">
        <f t="shared" si="33"/>
        <v>350879.16666666669</v>
      </c>
      <c r="AP104" s="207">
        <f t="shared" si="33"/>
        <v>350879.16666666669</v>
      </c>
      <c r="AQ104" s="207">
        <f t="shared" si="33"/>
        <v>350879.16666666669</v>
      </c>
      <c r="AR104" s="207">
        <f t="shared" si="31"/>
        <v>4210549.9999999991</v>
      </c>
      <c r="AS104" s="207"/>
    </row>
    <row r="105" spans="1:46" s="532" customFormat="1" ht="25.5" collapsed="1">
      <c r="A105" s="92" t="s">
        <v>1189</v>
      </c>
      <c r="B105" s="525"/>
      <c r="C105" s="525"/>
      <c r="D105" s="525"/>
      <c r="E105" s="525"/>
      <c r="F105" s="525"/>
      <c r="G105" s="525"/>
      <c r="H105" s="525"/>
      <c r="I105" s="1029"/>
      <c r="J105" s="525"/>
      <c r="K105" s="525"/>
      <c r="L105" s="525"/>
      <c r="M105" s="525"/>
      <c r="N105" s="525"/>
      <c r="O105" s="251"/>
      <c r="P105" s="526"/>
      <c r="Q105" s="527"/>
      <c r="R105" s="527"/>
      <c r="S105" s="527"/>
      <c r="T105" s="526"/>
      <c r="U105" s="527"/>
      <c r="V105" s="527"/>
      <c r="W105" s="1078"/>
      <c r="X105" s="840"/>
      <c r="Y105" s="528"/>
      <c r="Z105" s="529">
        <v>6274001903</v>
      </c>
      <c r="AA105" s="1284" t="s">
        <v>899</v>
      </c>
      <c r="AB105" s="1289"/>
      <c r="AC105" s="217">
        <f>SUM(AC106,AC124,AC111,AC117,AC120)</f>
        <v>25500217000</v>
      </c>
      <c r="AD105" s="217">
        <f>AC105-AE105</f>
        <v>0</v>
      </c>
      <c r="AE105" s="217">
        <f>SUM(AE106,AE124,AE111,AE117,AE120)</f>
        <v>25500217000</v>
      </c>
      <c r="AF105" s="1039">
        <f t="shared" ref="AF105:AQ105" si="34">SUM(AF106,AF124,AF111,AF117,AF120)</f>
        <v>13842641.666666668</v>
      </c>
      <c r="AG105" s="1039">
        <f t="shared" si="34"/>
        <v>13842641.666666668</v>
      </c>
      <c r="AH105" s="1039">
        <f t="shared" si="34"/>
        <v>13842641.666666668</v>
      </c>
      <c r="AI105" s="1039">
        <f t="shared" si="34"/>
        <v>13842641.666666668</v>
      </c>
      <c r="AJ105" s="1039">
        <f t="shared" si="34"/>
        <v>13842641.666666668</v>
      </c>
      <c r="AK105" s="1039">
        <f t="shared" si="34"/>
        <v>13842641.666666668</v>
      </c>
      <c r="AL105" s="1039">
        <f t="shared" si="34"/>
        <v>13842641.666666668</v>
      </c>
      <c r="AM105" s="1039">
        <f t="shared" si="34"/>
        <v>13842641.666666668</v>
      </c>
      <c r="AN105" s="1039">
        <f t="shared" si="34"/>
        <v>13842641.666666668</v>
      </c>
      <c r="AO105" s="1039">
        <f t="shared" si="34"/>
        <v>31203752.77777778</v>
      </c>
      <c r="AP105" s="1039">
        <f t="shared" si="34"/>
        <v>31203752.77777778</v>
      </c>
      <c r="AQ105" s="1039">
        <f t="shared" si="34"/>
        <v>31203752.77777778</v>
      </c>
      <c r="AR105" s="1039">
        <f>SUM(AR106,AR124,AR111,AR117,AR120)</f>
        <v>218195033.33333331</v>
      </c>
      <c r="AS105" s="845">
        <f t="shared" si="7"/>
        <v>25282021966.666668</v>
      </c>
      <c r="AT105" s="1353"/>
    </row>
    <row r="106" spans="1:46" s="1070" customFormat="1" ht="51" outlineLevel="1">
      <c r="A106" s="1064">
        <v>3.1</v>
      </c>
      <c r="B106" s="1064" t="s">
        <v>820</v>
      </c>
      <c r="C106" s="1064" t="s">
        <v>1190</v>
      </c>
      <c r="D106" s="1064"/>
      <c r="E106" s="1064"/>
      <c r="F106" s="1064"/>
      <c r="G106" s="1064"/>
      <c r="H106" s="1064"/>
      <c r="I106" s="1065"/>
      <c r="J106" s="1064"/>
      <c r="K106" s="1064"/>
      <c r="L106" s="1064"/>
      <c r="M106" s="1064"/>
      <c r="N106" s="1089">
        <v>46388</v>
      </c>
      <c r="O106" s="1064">
        <f>12*12</f>
        <v>144</v>
      </c>
      <c r="P106" s="1071" t="s">
        <v>1044</v>
      </c>
      <c r="Q106" s="1066"/>
      <c r="R106" s="1066"/>
      <c r="S106" s="513" t="s">
        <v>2125</v>
      </c>
      <c r="T106" s="510"/>
      <c r="U106" s="1066"/>
      <c r="V106" s="1066"/>
      <c r="W106" s="1080">
        <v>46113</v>
      </c>
      <c r="X106" s="841" t="s">
        <v>2124</v>
      </c>
      <c r="Y106" s="1067">
        <v>627</v>
      </c>
      <c r="Z106" s="1068">
        <v>6274001903</v>
      </c>
      <c r="AA106" s="1282" t="s">
        <v>899</v>
      </c>
      <c r="AB106" s="1282" t="s">
        <v>1041</v>
      </c>
      <c r="AC106" s="212">
        <f>SUM(AC107:AC110)</f>
        <v>20039600000</v>
      </c>
      <c r="AD106" s="212"/>
      <c r="AE106" s="212">
        <f>SUM(AE107:AE110)</f>
        <v>20039600000</v>
      </c>
      <c r="AF106" s="845"/>
      <c r="AG106" s="845"/>
      <c r="AH106" s="845"/>
      <c r="AI106" s="845"/>
      <c r="AJ106" s="845"/>
      <c r="AK106" s="845"/>
      <c r="AL106" s="845"/>
      <c r="AM106" s="845"/>
      <c r="AN106" s="845"/>
      <c r="AO106" s="845"/>
      <c r="AP106" s="845"/>
      <c r="AQ106" s="845"/>
      <c r="AR106" s="845">
        <f t="shared" ref="AR106:AR111" si="35">SUM(AF106:AQ106)</f>
        <v>0</v>
      </c>
      <c r="AS106" s="845">
        <f t="shared" si="7"/>
        <v>20039600000</v>
      </c>
      <c r="AT106" s="1352"/>
    </row>
    <row r="107" spans="1:46" ht="89.25" outlineLevel="2">
      <c r="A107" s="1006"/>
      <c r="B107" s="1006"/>
      <c r="C107" s="1006" t="s">
        <v>1190</v>
      </c>
      <c r="D107" s="1007"/>
      <c r="E107" s="1007"/>
      <c r="F107" s="1006"/>
      <c r="G107" s="1008"/>
      <c r="H107" s="1006" t="s">
        <v>1182</v>
      </c>
      <c r="I107" s="1023" t="s">
        <v>1192</v>
      </c>
      <c r="J107" s="1006"/>
      <c r="K107" s="1006"/>
      <c r="L107" s="1006"/>
      <c r="M107" s="1006"/>
      <c r="N107" s="1089">
        <v>46388</v>
      </c>
      <c r="O107" s="251">
        <v>144</v>
      </c>
      <c r="P107" s="1010" t="s">
        <v>1044</v>
      </c>
      <c r="Q107" s="1010"/>
      <c r="R107" s="1010"/>
      <c r="S107" s="1020" t="s">
        <v>852</v>
      </c>
      <c r="T107" s="1011"/>
      <c r="U107" s="1012"/>
      <c r="V107" s="1012"/>
      <c r="W107" s="1076">
        <v>46113</v>
      </c>
      <c r="X107" s="1032" t="s">
        <v>2121</v>
      </c>
      <c r="Y107" s="879"/>
      <c r="Z107" s="880">
        <v>6274001903</v>
      </c>
      <c r="AA107" s="1283" t="s">
        <v>899</v>
      </c>
      <c r="AB107" s="1283" t="s">
        <v>1041</v>
      </c>
      <c r="AC107" s="860">
        <v>10068000000</v>
      </c>
      <c r="AD107" s="860">
        <f>AC107-AE107</f>
        <v>0</v>
      </c>
      <c r="AE107" s="860">
        <f>PB_TSCD!$AC107</f>
        <v>10068000000</v>
      </c>
      <c r="AF107" s="207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07"/>
      <c r="AQ107" s="207"/>
      <c r="AR107" s="1038">
        <f t="shared" si="35"/>
        <v>0</v>
      </c>
      <c r="AS107" s="845"/>
    </row>
    <row r="108" spans="1:46" ht="76.5" outlineLevel="2">
      <c r="A108" s="1006"/>
      <c r="B108" s="1006"/>
      <c r="C108" s="1006" t="s">
        <v>1190</v>
      </c>
      <c r="D108" s="1007"/>
      <c r="E108" s="1007"/>
      <c r="F108" s="1006"/>
      <c r="G108" s="1008"/>
      <c r="H108" s="1006" t="s">
        <v>1182</v>
      </c>
      <c r="I108" s="1023" t="s">
        <v>1192</v>
      </c>
      <c r="J108" s="1006"/>
      <c r="K108" s="1006"/>
      <c r="L108" s="1006"/>
      <c r="M108" s="1006"/>
      <c r="N108" s="1089">
        <v>46388</v>
      </c>
      <c r="O108" s="251">
        <v>144</v>
      </c>
      <c r="P108" s="1010" t="s">
        <v>1044</v>
      </c>
      <c r="Q108" s="1010"/>
      <c r="R108" s="1010"/>
      <c r="S108" s="1020" t="s">
        <v>1193</v>
      </c>
      <c r="T108" s="1011"/>
      <c r="U108" s="1012"/>
      <c r="V108" s="1012"/>
      <c r="W108" s="1076">
        <v>46113</v>
      </c>
      <c r="X108" s="1032" t="s">
        <v>2122</v>
      </c>
      <c r="Y108" s="879"/>
      <c r="Z108" s="880">
        <v>6274001903</v>
      </c>
      <c r="AA108" s="1283" t="s">
        <v>899</v>
      </c>
      <c r="AB108" s="1283" t="s">
        <v>1041</v>
      </c>
      <c r="AC108" s="860">
        <v>8018000000</v>
      </c>
      <c r="AD108" s="860">
        <f>AC108-AE108</f>
        <v>0</v>
      </c>
      <c r="AE108" s="860">
        <f>PB_TSCD!$AC108</f>
        <v>8018000000</v>
      </c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07"/>
      <c r="AR108" s="1038">
        <f t="shared" si="35"/>
        <v>0</v>
      </c>
      <c r="AS108" s="845"/>
    </row>
    <row r="109" spans="1:46" ht="51" outlineLevel="2">
      <c r="A109" s="1006"/>
      <c r="B109" s="1006"/>
      <c r="C109" s="1006" t="s">
        <v>1190</v>
      </c>
      <c r="D109" s="1007"/>
      <c r="E109" s="1007"/>
      <c r="F109" s="1006"/>
      <c r="G109" s="1008"/>
      <c r="H109" s="1006" t="s">
        <v>1182</v>
      </c>
      <c r="I109" s="1023" t="s">
        <v>1192</v>
      </c>
      <c r="J109" s="1006"/>
      <c r="K109" s="1006"/>
      <c r="L109" s="1006"/>
      <c r="M109" s="1006"/>
      <c r="N109" s="1089">
        <v>46388</v>
      </c>
      <c r="O109" s="251">
        <v>144</v>
      </c>
      <c r="P109" s="1010" t="s">
        <v>1044</v>
      </c>
      <c r="Q109" s="1010"/>
      <c r="R109" s="1010"/>
      <c r="S109" s="1020" t="s">
        <v>1194</v>
      </c>
      <c r="T109" s="1011"/>
      <c r="U109" s="1012"/>
      <c r="V109" s="1012"/>
      <c r="W109" s="1076">
        <v>46113</v>
      </c>
      <c r="X109" s="1032" t="s">
        <v>2123</v>
      </c>
      <c r="Y109" s="1033"/>
      <c r="Z109" s="880">
        <v>6274001903</v>
      </c>
      <c r="AA109" s="1283" t="s">
        <v>899</v>
      </c>
      <c r="AB109" s="1283"/>
      <c r="AC109" s="860">
        <v>1953600000</v>
      </c>
      <c r="AD109" s="860">
        <f>AC109-AE109</f>
        <v>0</v>
      </c>
      <c r="AE109" s="860">
        <f>PB_TSCD!$AC109</f>
        <v>1953600000</v>
      </c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1038">
        <f t="shared" si="35"/>
        <v>0</v>
      </c>
      <c r="AS109" s="845"/>
    </row>
    <row r="110" spans="1:46" outlineLevel="2">
      <c r="A110" s="1006"/>
      <c r="B110" s="1006"/>
      <c r="C110" s="1006" t="s">
        <v>1190</v>
      </c>
      <c r="D110" s="1007"/>
      <c r="E110" s="1007"/>
      <c r="F110" s="1006"/>
      <c r="G110" s="1008"/>
      <c r="H110" s="1006" t="s">
        <v>1182</v>
      </c>
      <c r="I110" s="1023" t="s">
        <v>1192</v>
      </c>
      <c r="J110" s="1006"/>
      <c r="K110" s="1006"/>
      <c r="L110" s="1006"/>
      <c r="M110" s="1006"/>
      <c r="N110" s="1089">
        <v>46388</v>
      </c>
      <c r="O110" s="251">
        <v>144</v>
      </c>
      <c r="P110" s="1010" t="s">
        <v>1044</v>
      </c>
      <c r="Q110" s="1010"/>
      <c r="R110" s="1010"/>
      <c r="S110" s="1020" t="s">
        <v>1195</v>
      </c>
      <c r="T110" s="1011"/>
      <c r="U110" s="1012"/>
      <c r="V110" s="1012"/>
      <c r="W110" s="1076"/>
      <c r="X110" s="1032"/>
      <c r="Y110" s="1033"/>
      <c r="Z110" s="880"/>
      <c r="AA110" s="1283"/>
      <c r="AB110" s="1283"/>
      <c r="AC110" s="860"/>
      <c r="AD110" s="860">
        <f>AC110-AE110</f>
        <v>0</v>
      </c>
      <c r="AE110" s="860">
        <f>PB_TSCD!$AC110</f>
        <v>0</v>
      </c>
      <c r="AF110" s="207"/>
      <c r="AG110" s="207"/>
      <c r="AH110" s="207"/>
      <c r="AI110" s="207"/>
      <c r="AJ110" s="207"/>
      <c r="AK110" s="207"/>
      <c r="AL110" s="207">
        <f>PB_TSCD!$AC110/PB_TSCD!$O110</f>
        <v>0</v>
      </c>
      <c r="AM110" s="207">
        <f>PB_TSCD!$AC110/PB_TSCD!$O110</f>
        <v>0</v>
      </c>
      <c r="AN110" s="207">
        <f>PB_TSCD!$AC110/PB_TSCD!$O110</f>
        <v>0</v>
      </c>
      <c r="AO110" s="207">
        <f>PB_TSCD!$AC110/PB_TSCD!$O110</f>
        <v>0</v>
      </c>
      <c r="AP110" s="207">
        <f>PB_TSCD!$AC110/PB_TSCD!$O110</f>
        <v>0</v>
      </c>
      <c r="AQ110" s="207">
        <f>PB_TSCD!$AC110/PB_TSCD!$O110</f>
        <v>0</v>
      </c>
      <c r="AR110" s="1038">
        <f t="shared" si="35"/>
        <v>0</v>
      </c>
      <c r="AS110" s="845"/>
    </row>
    <row r="111" spans="1:46" s="1070" customFormat="1" outlineLevel="1">
      <c r="A111" s="1064">
        <v>3.2</v>
      </c>
      <c r="B111" s="1064" t="s">
        <v>820</v>
      </c>
      <c r="C111" s="1064" t="s">
        <v>2128</v>
      </c>
      <c r="D111" s="1064"/>
      <c r="E111" s="1064"/>
      <c r="F111" s="1064"/>
      <c r="G111" s="1064"/>
      <c r="H111" s="1064"/>
      <c r="I111" s="1065"/>
      <c r="J111" s="1064"/>
      <c r="K111" s="1064"/>
      <c r="L111" s="1064"/>
      <c r="M111" s="1064"/>
      <c r="N111" s="1089">
        <v>46023</v>
      </c>
      <c r="O111" s="1064">
        <f t="shared" ref="O111:O116" si="36">8*12</f>
        <v>96</v>
      </c>
      <c r="P111" s="1071" t="s">
        <v>1136</v>
      </c>
      <c r="Q111" s="1066"/>
      <c r="R111" s="1066"/>
      <c r="S111" s="513" t="s">
        <v>1199</v>
      </c>
      <c r="T111" s="510"/>
      <c r="U111" s="1066" t="s">
        <v>2129</v>
      </c>
      <c r="V111" s="1066"/>
      <c r="W111" s="1080">
        <v>46023</v>
      </c>
      <c r="X111" s="841" t="s">
        <v>1199</v>
      </c>
      <c r="Y111" s="1067">
        <v>627</v>
      </c>
      <c r="Z111" s="1068"/>
      <c r="AA111" s="1282"/>
      <c r="AB111" s="1290"/>
      <c r="AC111" s="212">
        <v>1159000000</v>
      </c>
      <c r="AD111" s="212"/>
      <c r="AE111" s="212">
        <v>1159000000</v>
      </c>
      <c r="AF111" s="845">
        <f>$AC111/(20*12)</f>
        <v>4829166.666666667</v>
      </c>
      <c r="AG111" s="845">
        <f t="shared" ref="AG111:AQ111" si="37">$AC111/(20*12)</f>
        <v>4829166.666666667</v>
      </c>
      <c r="AH111" s="845">
        <f t="shared" si="37"/>
        <v>4829166.666666667</v>
      </c>
      <c r="AI111" s="845">
        <f t="shared" si="37"/>
        <v>4829166.666666667</v>
      </c>
      <c r="AJ111" s="845">
        <f t="shared" si="37"/>
        <v>4829166.666666667</v>
      </c>
      <c r="AK111" s="845">
        <f t="shared" si="37"/>
        <v>4829166.666666667</v>
      </c>
      <c r="AL111" s="845">
        <f t="shared" si="37"/>
        <v>4829166.666666667</v>
      </c>
      <c r="AM111" s="845">
        <f t="shared" si="37"/>
        <v>4829166.666666667</v>
      </c>
      <c r="AN111" s="845">
        <f t="shared" si="37"/>
        <v>4829166.666666667</v>
      </c>
      <c r="AO111" s="845">
        <f t="shared" si="37"/>
        <v>4829166.666666667</v>
      </c>
      <c r="AP111" s="845">
        <f t="shared" si="37"/>
        <v>4829166.666666667</v>
      </c>
      <c r="AQ111" s="845">
        <f t="shared" si="37"/>
        <v>4829166.666666667</v>
      </c>
      <c r="AR111" s="1384">
        <f t="shared" si="35"/>
        <v>57949999.999999993</v>
      </c>
      <c r="AS111" s="845">
        <f t="shared" si="7"/>
        <v>1101050000</v>
      </c>
      <c r="AT111" s="1352"/>
    </row>
    <row r="112" spans="1:46" outlineLevel="2">
      <c r="A112" s="1006"/>
      <c r="B112" s="1006"/>
      <c r="C112" s="1006"/>
      <c r="D112" s="1007"/>
      <c r="E112" s="1007"/>
      <c r="F112" s="1006"/>
      <c r="G112" s="1008"/>
      <c r="H112" s="1006"/>
      <c r="I112" s="1008"/>
      <c r="J112" s="1006"/>
      <c r="K112" s="1006"/>
      <c r="L112" s="1006"/>
      <c r="M112" s="1006"/>
      <c r="N112" s="1092">
        <v>46023</v>
      </c>
      <c r="O112" s="251">
        <f t="shared" si="36"/>
        <v>96</v>
      </c>
      <c r="P112" s="1010" t="s">
        <v>1136</v>
      </c>
      <c r="Q112" s="1010"/>
      <c r="R112" s="1010"/>
      <c r="S112" s="1019" t="s">
        <v>1199</v>
      </c>
      <c r="T112" s="1011"/>
      <c r="U112" s="1063" t="s">
        <v>2129</v>
      </c>
      <c r="V112" s="1012"/>
      <c r="W112" s="1076"/>
      <c r="X112" s="1032"/>
      <c r="Y112" s="1014"/>
      <c r="Z112" s="252"/>
      <c r="AA112" s="1285"/>
      <c r="AB112" s="1285"/>
      <c r="AC112" s="860"/>
      <c r="AD112" s="860"/>
      <c r="AE112" s="860"/>
      <c r="AF112" s="207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7"/>
      <c r="AQ112" s="207"/>
      <c r="AR112" s="1037">
        <f t="shared" ref="AR112:AR117" si="38">SUM(AF112:AQ112)</f>
        <v>0</v>
      </c>
      <c r="AS112" s="845"/>
    </row>
    <row r="113" spans="1:46" outlineLevel="2">
      <c r="A113" s="1006"/>
      <c r="B113" s="1006"/>
      <c r="C113" s="1006"/>
      <c r="D113" s="1007"/>
      <c r="E113" s="1007"/>
      <c r="F113" s="1006"/>
      <c r="G113" s="1008"/>
      <c r="H113" s="1006"/>
      <c r="I113" s="1008"/>
      <c r="J113" s="1006"/>
      <c r="K113" s="1006"/>
      <c r="L113" s="1006"/>
      <c r="M113" s="1006"/>
      <c r="N113" s="1092">
        <v>46023</v>
      </c>
      <c r="O113" s="251">
        <f t="shared" si="36"/>
        <v>96</v>
      </c>
      <c r="P113" s="1010" t="s">
        <v>1136</v>
      </c>
      <c r="Q113" s="1010"/>
      <c r="R113" s="1010"/>
      <c r="S113" s="1019"/>
      <c r="T113" s="1011"/>
      <c r="U113" s="1012"/>
      <c r="V113" s="1012"/>
      <c r="W113" s="1076"/>
      <c r="X113" s="1032"/>
      <c r="Y113" s="1014"/>
      <c r="Z113" s="252"/>
      <c r="AA113" s="1285"/>
      <c r="AB113" s="1285"/>
      <c r="AC113" s="860"/>
      <c r="AD113" s="860"/>
      <c r="AE113" s="860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  <c r="AQ113" s="207"/>
      <c r="AR113" s="1037">
        <f t="shared" si="38"/>
        <v>0</v>
      </c>
      <c r="AS113" s="845"/>
    </row>
    <row r="114" spans="1:46" outlineLevel="2">
      <c r="A114" s="1006"/>
      <c r="B114" s="1006"/>
      <c r="C114" s="1006"/>
      <c r="D114" s="1007"/>
      <c r="E114" s="1007"/>
      <c r="F114" s="1006"/>
      <c r="G114" s="1008"/>
      <c r="H114" s="1006"/>
      <c r="I114" s="1008"/>
      <c r="J114" s="1006"/>
      <c r="K114" s="1006"/>
      <c r="L114" s="1006"/>
      <c r="M114" s="1006"/>
      <c r="N114" s="1092">
        <v>46023</v>
      </c>
      <c r="O114" s="251">
        <f t="shared" si="36"/>
        <v>96</v>
      </c>
      <c r="P114" s="1010" t="s">
        <v>1136</v>
      </c>
      <c r="Q114" s="1010"/>
      <c r="R114" s="1010"/>
      <c r="S114" s="1019"/>
      <c r="T114" s="1011"/>
      <c r="U114" s="1012"/>
      <c r="V114" s="1012"/>
      <c r="W114" s="1076"/>
      <c r="X114" s="1032"/>
      <c r="Y114" s="1014"/>
      <c r="Z114" s="252"/>
      <c r="AA114" s="1285"/>
      <c r="AB114" s="1285"/>
      <c r="AC114" s="860"/>
      <c r="AD114" s="860"/>
      <c r="AE114" s="860"/>
      <c r="AF114" s="207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  <c r="AQ114" s="207"/>
      <c r="AR114" s="1037">
        <f t="shared" si="38"/>
        <v>0</v>
      </c>
      <c r="AS114" s="845"/>
    </row>
    <row r="115" spans="1:46" outlineLevel="2">
      <c r="A115" s="1006"/>
      <c r="B115" s="1006"/>
      <c r="C115" s="1006"/>
      <c r="D115" s="1007"/>
      <c r="E115" s="1007"/>
      <c r="F115" s="1006"/>
      <c r="G115" s="1008"/>
      <c r="H115" s="1006"/>
      <c r="I115" s="1008"/>
      <c r="J115" s="1006"/>
      <c r="K115" s="1006"/>
      <c r="L115" s="1006"/>
      <c r="M115" s="1006"/>
      <c r="N115" s="1092">
        <v>46023</v>
      </c>
      <c r="O115" s="251">
        <f t="shared" si="36"/>
        <v>96</v>
      </c>
      <c r="P115" s="1010" t="s">
        <v>1136</v>
      </c>
      <c r="Q115" s="1010"/>
      <c r="R115" s="1010"/>
      <c r="S115" s="1019"/>
      <c r="T115" s="1011"/>
      <c r="U115" s="1012"/>
      <c r="V115" s="1012"/>
      <c r="W115" s="1076"/>
      <c r="X115" s="1032"/>
      <c r="Y115" s="1014"/>
      <c r="Z115" s="252"/>
      <c r="AA115" s="1285"/>
      <c r="AB115" s="1285"/>
      <c r="AC115" s="860"/>
      <c r="AD115" s="860"/>
      <c r="AE115" s="860"/>
      <c r="AF115" s="207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  <c r="AQ115" s="207"/>
      <c r="AR115" s="1037">
        <f t="shared" si="38"/>
        <v>0</v>
      </c>
      <c r="AS115" s="845"/>
    </row>
    <row r="116" spans="1:46" outlineLevel="2">
      <c r="A116" s="1006"/>
      <c r="B116" s="1006"/>
      <c r="C116" s="1006"/>
      <c r="D116" s="1007"/>
      <c r="E116" s="1007"/>
      <c r="F116" s="1006"/>
      <c r="G116" s="1008"/>
      <c r="H116" s="1006"/>
      <c r="I116" s="1008"/>
      <c r="J116" s="1006"/>
      <c r="K116" s="1006"/>
      <c r="L116" s="1006"/>
      <c r="M116" s="1006"/>
      <c r="N116" s="1092">
        <v>46023</v>
      </c>
      <c r="O116" s="251">
        <f t="shared" si="36"/>
        <v>96</v>
      </c>
      <c r="P116" s="1010" t="s">
        <v>1136</v>
      </c>
      <c r="Q116" s="1010"/>
      <c r="R116" s="1010"/>
      <c r="S116" s="1019"/>
      <c r="T116" s="1011"/>
      <c r="U116" s="1012"/>
      <c r="V116" s="1012"/>
      <c r="W116" s="1076"/>
      <c r="X116" s="1032"/>
      <c r="Y116" s="1014"/>
      <c r="Z116" s="252"/>
      <c r="AA116" s="1285"/>
      <c r="AB116" s="1285"/>
      <c r="AC116" s="860"/>
      <c r="AD116" s="860"/>
      <c r="AE116" s="860"/>
      <c r="AF116" s="207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  <c r="AQ116" s="207"/>
      <c r="AR116" s="1037">
        <f t="shared" si="38"/>
        <v>0</v>
      </c>
      <c r="AS116" s="845"/>
    </row>
    <row r="117" spans="1:46" s="1070" customFormat="1" ht="25.5" outlineLevel="1">
      <c r="A117" s="1064">
        <v>3.3</v>
      </c>
      <c r="B117" s="1064" t="s">
        <v>820</v>
      </c>
      <c r="C117" s="1064" t="s">
        <v>1190</v>
      </c>
      <c r="D117" s="1064"/>
      <c r="E117" s="1064"/>
      <c r="F117" s="1064"/>
      <c r="G117" s="1064"/>
      <c r="H117" s="1064"/>
      <c r="I117" s="1065"/>
      <c r="J117" s="1064"/>
      <c r="K117" s="1064"/>
      <c r="L117" s="1064"/>
      <c r="M117" s="1064"/>
      <c r="N117" s="1089">
        <v>46023</v>
      </c>
      <c r="O117" s="1064">
        <f>12*10</f>
        <v>120</v>
      </c>
      <c r="P117" s="1071" t="s">
        <v>1044</v>
      </c>
      <c r="Q117" s="1066"/>
      <c r="R117" s="1066"/>
      <c r="S117" s="513" t="s">
        <v>2130</v>
      </c>
      <c r="T117" s="510"/>
      <c r="U117" s="1066" t="s">
        <v>2129</v>
      </c>
      <c r="V117" s="1066"/>
      <c r="W117" s="1080">
        <v>46023</v>
      </c>
      <c r="X117" s="841" t="s">
        <v>2130</v>
      </c>
      <c r="Y117" s="1067">
        <v>627</v>
      </c>
      <c r="Z117" s="1068">
        <v>6274001903</v>
      </c>
      <c r="AA117" s="1282" t="s">
        <v>899</v>
      </c>
      <c r="AB117" s="1290"/>
      <c r="AC117" s="212">
        <f>SUM(AC118:AC119)</f>
        <v>601617000</v>
      </c>
      <c r="AD117" s="212"/>
      <c r="AE117" s="212">
        <f t="shared" ref="AE117:AQ117" si="39">SUM(AE118:AE119)</f>
        <v>601617000</v>
      </c>
      <c r="AF117" s="845">
        <f t="shared" si="39"/>
        <v>5013475</v>
      </c>
      <c r="AG117" s="845">
        <f t="shared" si="39"/>
        <v>5013475</v>
      </c>
      <c r="AH117" s="845">
        <f t="shared" si="39"/>
        <v>5013475</v>
      </c>
      <c r="AI117" s="845">
        <f t="shared" si="39"/>
        <v>5013475</v>
      </c>
      <c r="AJ117" s="845">
        <f t="shared" si="39"/>
        <v>5013475</v>
      </c>
      <c r="AK117" s="845">
        <f t="shared" si="39"/>
        <v>5013475</v>
      </c>
      <c r="AL117" s="845">
        <f t="shared" si="39"/>
        <v>5013475</v>
      </c>
      <c r="AM117" s="845">
        <f t="shared" si="39"/>
        <v>5013475</v>
      </c>
      <c r="AN117" s="845">
        <f t="shared" si="39"/>
        <v>5013475</v>
      </c>
      <c r="AO117" s="845">
        <f t="shared" si="39"/>
        <v>5013475</v>
      </c>
      <c r="AP117" s="845">
        <f t="shared" si="39"/>
        <v>5013475</v>
      </c>
      <c r="AQ117" s="845">
        <f t="shared" si="39"/>
        <v>5013475</v>
      </c>
      <c r="AR117" s="1384">
        <f t="shared" si="38"/>
        <v>60161700</v>
      </c>
      <c r="AS117" s="845">
        <f t="shared" si="7"/>
        <v>541455300</v>
      </c>
      <c r="AT117" s="1352"/>
    </row>
    <row r="118" spans="1:46" ht="25.5" outlineLevel="2">
      <c r="A118" s="1006"/>
      <c r="B118" s="1006"/>
      <c r="C118" s="1006"/>
      <c r="D118" s="1007"/>
      <c r="E118" s="1007"/>
      <c r="F118" s="1006"/>
      <c r="G118" s="1008"/>
      <c r="H118" s="1006"/>
      <c r="I118" s="1008"/>
      <c r="J118" s="1006"/>
      <c r="K118" s="1006"/>
      <c r="L118" s="1006"/>
      <c r="M118" s="1006"/>
      <c r="N118" s="1092">
        <v>46023</v>
      </c>
      <c r="O118" s="251">
        <v>120</v>
      </c>
      <c r="P118" s="1010" t="s">
        <v>1044</v>
      </c>
      <c r="Q118" s="1010"/>
      <c r="R118" s="1010"/>
      <c r="S118" s="1031"/>
      <c r="T118" s="1011"/>
      <c r="U118" s="1012"/>
      <c r="V118" s="1012"/>
      <c r="W118" s="1076">
        <v>46023</v>
      </c>
      <c r="X118" s="1032" t="s">
        <v>2130</v>
      </c>
      <c r="Y118" s="1014"/>
      <c r="Z118" s="252">
        <v>6274001903</v>
      </c>
      <c r="AA118" s="1285" t="s">
        <v>899</v>
      </c>
      <c r="AB118" s="1285"/>
      <c r="AC118" s="860">
        <v>601617000</v>
      </c>
      <c r="AD118" s="860">
        <f>AC118-AE118</f>
        <v>0</v>
      </c>
      <c r="AE118" s="860">
        <f>PB_TSCD!$AC118</f>
        <v>601617000</v>
      </c>
      <c r="AF118" s="207">
        <f>$AC118/(10*12)</f>
        <v>5013475</v>
      </c>
      <c r="AG118" s="207">
        <f t="shared" ref="AG118:AQ118" si="40">$AC118/(10*12)</f>
        <v>5013475</v>
      </c>
      <c r="AH118" s="207">
        <f t="shared" si="40"/>
        <v>5013475</v>
      </c>
      <c r="AI118" s="207">
        <f t="shared" si="40"/>
        <v>5013475</v>
      </c>
      <c r="AJ118" s="207">
        <f t="shared" si="40"/>
        <v>5013475</v>
      </c>
      <c r="AK118" s="207">
        <f t="shared" si="40"/>
        <v>5013475</v>
      </c>
      <c r="AL118" s="207">
        <f t="shared" si="40"/>
        <v>5013475</v>
      </c>
      <c r="AM118" s="207">
        <f t="shared" si="40"/>
        <v>5013475</v>
      </c>
      <c r="AN118" s="207">
        <f t="shared" si="40"/>
        <v>5013475</v>
      </c>
      <c r="AO118" s="207">
        <f t="shared" si="40"/>
        <v>5013475</v>
      </c>
      <c r="AP118" s="207">
        <f t="shared" si="40"/>
        <v>5013475</v>
      </c>
      <c r="AQ118" s="207">
        <f t="shared" si="40"/>
        <v>5013475</v>
      </c>
      <c r="AR118" s="1037">
        <f t="shared" ref="AR118:AR123" si="41">SUM(AF118:AQ118)</f>
        <v>60161700</v>
      </c>
      <c r="AS118" s="845"/>
    </row>
    <row r="119" spans="1:46" outlineLevel="2">
      <c r="A119" s="1006"/>
      <c r="B119" s="1006"/>
      <c r="C119" s="1006"/>
      <c r="D119" s="1007"/>
      <c r="E119" s="1007"/>
      <c r="F119" s="1006"/>
      <c r="G119" s="1008"/>
      <c r="H119" s="1006"/>
      <c r="I119" s="1008"/>
      <c r="J119" s="1006"/>
      <c r="K119" s="1006"/>
      <c r="L119" s="1006"/>
      <c r="M119" s="1006"/>
      <c r="N119" s="1092"/>
      <c r="O119" s="251"/>
      <c r="P119" s="1010"/>
      <c r="Q119" s="1010"/>
      <c r="R119" s="1010"/>
      <c r="S119" s="1031"/>
      <c r="T119" s="1011"/>
      <c r="U119" s="1012"/>
      <c r="V119" s="1012"/>
      <c r="W119" s="1076"/>
      <c r="X119" s="1032"/>
      <c r="Y119" s="1014"/>
      <c r="Z119" s="252"/>
      <c r="AA119" s="1285"/>
      <c r="AB119" s="1285"/>
      <c r="AC119" s="860"/>
      <c r="AD119" s="860">
        <f>AC119-AE119</f>
        <v>0</v>
      </c>
      <c r="AE119" s="860">
        <f>PB_TSCD!$AC119</f>
        <v>0</v>
      </c>
      <c r="AF119" s="1036"/>
      <c r="AG119" s="1036"/>
      <c r="AH119" s="1036"/>
      <c r="AI119" s="1036"/>
      <c r="AJ119" s="1036"/>
      <c r="AK119" s="1036"/>
      <c r="AL119" s="1036"/>
      <c r="AM119" s="1036"/>
      <c r="AN119" s="1036"/>
      <c r="AO119" s="1036"/>
      <c r="AP119" s="1036"/>
      <c r="AQ119" s="1036"/>
      <c r="AR119" s="1037">
        <f t="shared" si="41"/>
        <v>0</v>
      </c>
      <c r="AS119" s="845"/>
    </row>
    <row r="120" spans="1:46" s="1070" customFormat="1" outlineLevel="1">
      <c r="A120" s="1064">
        <v>3.4</v>
      </c>
      <c r="B120" s="1064" t="s">
        <v>820</v>
      </c>
      <c r="C120" s="1064" t="s">
        <v>1190</v>
      </c>
      <c r="D120" s="1064"/>
      <c r="E120" s="1064"/>
      <c r="F120" s="1064"/>
      <c r="G120" s="1064"/>
      <c r="H120" s="1064"/>
      <c r="I120" s="1065"/>
      <c r="J120" s="1064"/>
      <c r="K120" s="1064"/>
      <c r="L120" s="1064"/>
      <c r="M120" s="1064"/>
      <c r="N120" s="1089">
        <v>46023</v>
      </c>
      <c r="O120" s="1064">
        <f>20*12</f>
        <v>240</v>
      </c>
      <c r="P120" s="1071" t="s">
        <v>1044</v>
      </c>
      <c r="Q120" s="1066"/>
      <c r="R120" s="1066"/>
      <c r="S120" s="1066" t="s">
        <v>2131</v>
      </c>
      <c r="T120" s="510"/>
      <c r="U120" s="1066"/>
      <c r="V120" s="1066"/>
      <c r="W120" s="1080">
        <v>46023</v>
      </c>
      <c r="X120" s="513" t="s">
        <v>2131</v>
      </c>
      <c r="Y120" s="1067">
        <v>627</v>
      </c>
      <c r="Z120" s="1068">
        <v>6274001901</v>
      </c>
      <c r="AA120" s="1286" t="s">
        <v>1098</v>
      </c>
      <c r="AB120" s="1286"/>
      <c r="AC120" s="212">
        <f>SUM(AC121:AC123)</f>
        <v>1200000000</v>
      </c>
      <c r="AD120" s="212"/>
      <c r="AE120" s="212">
        <f>PB_TSCD!$AC120</f>
        <v>1200000000</v>
      </c>
      <c r="AF120" s="845">
        <f>SUM(AF121:AF122)</f>
        <v>4000000</v>
      </c>
      <c r="AG120" s="845">
        <f t="shared" ref="AG120:AQ120" si="42">SUM(AG121:AG122)</f>
        <v>4000000</v>
      </c>
      <c r="AH120" s="845">
        <f t="shared" si="42"/>
        <v>4000000</v>
      </c>
      <c r="AI120" s="845">
        <f t="shared" si="42"/>
        <v>4000000</v>
      </c>
      <c r="AJ120" s="845">
        <f t="shared" si="42"/>
        <v>4000000</v>
      </c>
      <c r="AK120" s="845">
        <f t="shared" si="42"/>
        <v>4000000</v>
      </c>
      <c r="AL120" s="845">
        <f t="shared" si="42"/>
        <v>4000000</v>
      </c>
      <c r="AM120" s="845">
        <f t="shared" si="42"/>
        <v>4000000</v>
      </c>
      <c r="AN120" s="845">
        <f t="shared" si="42"/>
        <v>4000000</v>
      </c>
      <c r="AO120" s="845">
        <f t="shared" si="42"/>
        <v>4000000</v>
      </c>
      <c r="AP120" s="845">
        <f t="shared" si="42"/>
        <v>4000000</v>
      </c>
      <c r="AQ120" s="845">
        <f t="shared" si="42"/>
        <v>4000000</v>
      </c>
      <c r="AR120" s="1384">
        <f t="shared" si="41"/>
        <v>48000000</v>
      </c>
      <c r="AS120" s="845">
        <f>AE120-AR120</f>
        <v>1152000000</v>
      </c>
      <c r="AT120" s="1352"/>
    </row>
    <row r="121" spans="1:46" outlineLevel="2">
      <c r="A121" s="251"/>
      <c r="B121" s="251" t="s">
        <v>820</v>
      </c>
      <c r="C121" s="251" t="s">
        <v>1190</v>
      </c>
      <c r="D121" s="251"/>
      <c r="E121" s="251"/>
      <c r="F121" s="251"/>
      <c r="G121" s="251"/>
      <c r="H121" s="251"/>
      <c r="I121" s="1026"/>
      <c r="J121" s="251"/>
      <c r="K121" s="251"/>
      <c r="L121" s="251"/>
      <c r="M121" s="251"/>
      <c r="N121" s="1092">
        <v>46023</v>
      </c>
      <c r="O121" s="251">
        <v>240</v>
      </c>
      <c r="P121" s="510"/>
      <c r="Q121" s="248"/>
      <c r="R121" s="248"/>
      <c r="S121" s="1098" t="s">
        <v>2132</v>
      </c>
      <c r="T121" s="510"/>
      <c r="U121" s="248"/>
      <c r="V121" s="248"/>
      <c r="W121" s="1076">
        <v>46023</v>
      </c>
      <c r="X121" s="842"/>
      <c r="Y121" s="249"/>
      <c r="Z121" s="252"/>
      <c r="AA121" s="1277"/>
      <c r="AB121" s="1277"/>
      <c r="AC121" s="860">
        <v>1200000000</v>
      </c>
      <c r="AD121" s="860"/>
      <c r="AE121" s="860">
        <f>PB_TSCD!$AC121</f>
        <v>1200000000</v>
      </c>
      <c r="AF121" s="207">
        <f>$AC121/(25*12)</f>
        <v>4000000</v>
      </c>
      <c r="AG121" s="207">
        <f t="shared" ref="AG121:AQ121" si="43">$AC121/(25*12)</f>
        <v>4000000</v>
      </c>
      <c r="AH121" s="207">
        <f t="shared" si="43"/>
        <v>4000000</v>
      </c>
      <c r="AI121" s="207">
        <f t="shared" si="43"/>
        <v>4000000</v>
      </c>
      <c r="AJ121" s="207">
        <f t="shared" si="43"/>
        <v>4000000</v>
      </c>
      <c r="AK121" s="207">
        <f t="shared" si="43"/>
        <v>4000000</v>
      </c>
      <c r="AL121" s="207">
        <f t="shared" si="43"/>
        <v>4000000</v>
      </c>
      <c r="AM121" s="207">
        <f t="shared" si="43"/>
        <v>4000000</v>
      </c>
      <c r="AN121" s="207">
        <f t="shared" si="43"/>
        <v>4000000</v>
      </c>
      <c r="AO121" s="207">
        <f t="shared" si="43"/>
        <v>4000000</v>
      </c>
      <c r="AP121" s="207">
        <f t="shared" si="43"/>
        <v>4000000</v>
      </c>
      <c r="AQ121" s="207">
        <f t="shared" si="43"/>
        <v>4000000</v>
      </c>
      <c r="AR121" s="1038">
        <f t="shared" si="41"/>
        <v>48000000</v>
      </c>
      <c r="AS121" s="845"/>
    </row>
    <row r="122" spans="1:46" outlineLevel="2">
      <c r="A122" s="251"/>
      <c r="B122" s="251" t="s">
        <v>820</v>
      </c>
      <c r="C122" s="251" t="s">
        <v>1190</v>
      </c>
      <c r="D122" s="254"/>
      <c r="E122" s="254"/>
      <c r="F122" s="254"/>
      <c r="G122" s="254"/>
      <c r="H122" s="254"/>
      <c r="I122" s="1030"/>
      <c r="J122" s="254"/>
      <c r="K122" s="254"/>
      <c r="L122" s="254"/>
      <c r="M122" s="254"/>
      <c r="N122" s="1092"/>
      <c r="O122" s="254"/>
      <c r="P122" s="511"/>
      <c r="Q122" s="255"/>
      <c r="R122" s="255"/>
      <c r="S122" s="255"/>
      <c r="T122" s="511"/>
      <c r="U122" s="255"/>
      <c r="V122" s="255"/>
      <c r="W122" s="1081"/>
      <c r="X122" s="849"/>
      <c r="Y122" s="256"/>
      <c r="Z122" s="257"/>
      <c r="AA122" s="1287"/>
      <c r="AB122" s="1287"/>
      <c r="AC122" s="860"/>
      <c r="AD122" s="860"/>
      <c r="AE122" s="860"/>
      <c r="AF122" s="207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  <c r="AQ122" s="207"/>
      <c r="AR122" s="1038">
        <f t="shared" si="41"/>
        <v>0</v>
      </c>
      <c r="AS122" s="845"/>
    </row>
    <row r="123" spans="1:46" outlineLevel="2">
      <c r="A123" s="251"/>
      <c r="B123" s="251" t="s">
        <v>820</v>
      </c>
      <c r="C123" s="251" t="s">
        <v>1190</v>
      </c>
      <c r="D123" s="254"/>
      <c r="E123" s="254"/>
      <c r="F123" s="254"/>
      <c r="G123" s="254"/>
      <c r="H123" s="254"/>
      <c r="I123" s="1030"/>
      <c r="J123" s="254"/>
      <c r="K123" s="254"/>
      <c r="L123" s="254"/>
      <c r="M123" s="254"/>
      <c r="N123" s="1092"/>
      <c r="O123" s="254"/>
      <c r="P123" s="511"/>
      <c r="Q123" s="255"/>
      <c r="R123" s="255"/>
      <c r="S123" s="255"/>
      <c r="T123" s="511"/>
      <c r="U123" s="255"/>
      <c r="V123" s="255"/>
      <c r="W123" s="1081"/>
      <c r="X123" s="849"/>
      <c r="Y123" s="256"/>
      <c r="Z123" s="257"/>
      <c r="AA123" s="1287"/>
      <c r="AB123" s="1287"/>
      <c r="AC123" s="860"/>
      <c r="AD123" s="860"/>
      <c r="AE123" s="860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1038">
        <f t="shared" si="41"/>
        <v>0</v>
      </c>
      <c r="AS123" s="845"/>
    </row>
    <row r="124" spans="1:46" s="1070" customFormat="1" ht="25.5" outlineLevel="1">
      <c r="A124" s="1064">
        <v>3.5</v>
      </c>
      <c r="B124" s="1064" t="s">
        <v>820</v>
      </c>
      <c r="C124" s="1064" t="s">
        <v>1190</v>
      </c>
      <c r="D124" s="1064"/>
      <c r="E124" s="1064"/>
      <c r="F124" s="1064"/>
      <c r="G124" s="1064"/>
      <c r="H124" s="1064"/>
      <c r="I124" s="1065"/>
      <c r="J124" s="1064"/>
      <c r="K124" s="1064"/>
      <c r="L124" s="1064"/>
      <c r="M124" s="1064"/>
      <c r="N124" s="1089"/>
      <c r="O124" s="251"/>
      <c r="P124" s="510"/>
      <c r="Q124" s="1066"/>
      <c r="R124" s="1066"/>
      <c r="S124" s="513" t="s">
        <v>2127</v>
      </c>
      <c r="T124" s="510"/>
      <c r="U124" s="1066"/>
      <c r="V124" s="1066"/>
      <c r="W124" s="1079"/>
      <c r="X124" s="513" t="s">
        <v>2126</v>
      </c>
      <c r="Y124" s="1067">
        <v>627</v>
      </c>
      <c r="Z124" s="1068">
        <v>6274001903</v>
      </c>
      <c r="AA124" s="1282" t="s">
        <v>899</v>
      </c>
      <c r="AB124" s="1290"/>
      <c r="AC124" s="212">
        <f>SUM(AC125:AC127)</f>
        <v>2500000000</v>
      </c>
      <c r="AD124" s="212">
        <f t="shared" ref="AD124:AQ124" si="44">SUM(AD125:AD127)</f>
        <v>0</v>
      </c>
      <c r="AE124" s="212">
        <f>SUM(AE125:AE127)</f>
        <v>2500000000</v>
      </c>
      <c r="AF124" s="845">
        <f>SUM(AF125:AF127)</f>
        <v>0</v>
      </c>
      <c r="AG124" s="845">
        <f t="shared" si="44"/>
        <v>0</v>
      </c>
      <c r="AH124" s="845">
        <f t="shared" si="44"/>
        <v>0</v>
      </c>
      <c r="AI124" s="845">
        <f t="shared" si="44"/>
        <v>0</v>
      </c>
      <c r="AJ124" s="845"/>
      <c r="AK124" s="845">
        <f t="shared" si="44"/>
        <v>0</v>
      </c>
      <c r="AL124" s="845">
        <f t="shared" si="44"/>
        <v>0</v>
      </c>
      <c r="AM124" s="845">
        <f t="shared" si="44"/>
        <v>0</v>
      </c>
      <c r="AN124" s="845">
        <f t="shared" si="44"/>
        <v>0</v>
      </c>
      <c r="AO124" s="845">
        <f t="shared" si="44"/>
        <v>17361111.111111112</v>
      </c>
      <c r="AP124" s="845">
        <f t="shared" si="44"/>
        <v>17361111.111111112</v>
      </c>
      <c r="AQ124" s="845">
        <f t="shared" si="44"/>
        <v>17361111.111111112</v>
      </c>
      <c r="AR124" s="1384">
        <f>SUM(AR125:AR127)</f>
        <v>52083333.333333328</v>
      </c>
      <c r="AS124" s="845">
        <f>AE124-AR124</f>
        <v>2447916666.6666665</v>
      </c>
      <c r="AT124" s="1352"/>
    </row>
    <row r="125" spans="1:46" ht="25.5" outlineLevel="2">
      <c r="A125" s="1006"/>
      <c r="B125" s="1006"/>
      <c r="C125" s="1006"/>
      <c r="D125" s="1007"/>
      <c r="E125" s="1007"/>
      <c r="F125" s="1006"/>
      <c r="G125" s="1008"/>
      <c r="H125" s="1006" t="s">
        <v>1197</v>
      </c>
      <c r="I125" s="1008"/>
      <c r="J125" s="1006"/>
      <c r="K125" s="1006"/>
      <c r="L125" s="1006"/>
      <c r="M125" s="1006"/>
      <c r="N125" s="1089">
        <v>46388</v>
      </c>
      <c r="O125" s="251">
        <v>144</v>
      </c>
      <c r="P125" s="1010" t="s">
        <v>1044</v>
      </c>
      <c r="Q125" s="1010"/>
      <c r="R125" s="1010"/>
      <c r="S125" s="1031"/>
      <c r="T125" s="1011"/>
      <c r="U125" s="1012"/>
      <c r="V125" s="1012"/>
      <c r="W125" s="1076">
        <v>46143</v>
      </c>
      <c r="X125" s="1032" t="s">
        <v>2208</v>
      </c>
      <c r="Y125" s="1014"/>
      <c r="Z125" s="252">
        <v>6274001903</v>
      </c>
      <c r="AA125" s="1285" t="s">
        <v>899</v>
      </c>
      <c r="AB125" s="1285"/>
      <c r="AC125" s="860">
        <v>1500000000</v>
      </c>
      <c r="AD125" s="860">
        <f>AC125-AE125</f>
        <v>0</v>
      </c>
      <c r="AE125" s="860">
        <f>PB_TSCD!$AC125</f>
        <v>1500000000</v>
      </c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>
        <f t="shared" ref="AO125:AQ127" si="45">$AC125/(12*12)</f>
        <v>10416666.666666666</v>
      </c>
      <c r="AP125" s="207">
        <f t="shared" si="45"/>
        <v>10416666.666666666</v>
      </c>
      <c r="AQ125" s="207">
        <f t="shared" si="45"/>
        <v>10416666.666666666</v>
      </c>
      <c r="AR125" s="1038">
        <f>SUM(AF125:AQ125)</f>
        <v>31250000</v>
      </c>
      <c r="AS125" s="845"/>
    </row>
    <row r="126" spans="1:46" outlineLevel="2">
      <c r="A126" s="1006"/>
      <c r="B126" s="1006"/>
      <c r="C126" s="1006"/>
      <c r="D126" s="1007"/>
      <c r="E126" s="1007"/>
      <c r="F126" s="1006"/>
      <c r="G126" s="1008"/>
      <c r="H126" s="1006" t="s">
        <v>1197</v>
      </c>
      <c r="I126" s="1008"/>
      <c r="J126" s="1006"/>
      <c r="K126" s="1006"/>
      <c r="L126" s="1006"/>
      <c r="M126" s="1006"/>
      <c r="N126" s="1089">
        <v>46388</v>
      </c>
      <c r="O126" s="251">
        <v>144</v>
      </c>
      <c r="P126" s="1010" t="s">
        <v>1044</v>
      </c>
      <c r="Q126" s="1010"/>
      <c r="R126" s="1010"/>
      <c r="S126" s="1031"/>
      <c r="T126" s="1011"/>
      <c r="U126" s="1012"/>
      <c r="V126" s="1012"/>
      <c r="W126" s="1076">
        <v>46143</v>
      </c>
      <c r="X126" s="1032" t="s">
        <v>2209</v>
      </c>
      <c r="Y126" s="1014"/>
      <c r="Z126" s="252"/>
      <c r="AA126" s="1285"/>
      <c r="AB126" s="1285"/>
      <c r="AC126" s="860">
        <v>500000000</v>
      </c>
      <c r="AD126" s="860">
        <f>AC126-AE126</f>
        <v>0</v>
      </c>
      <c r="AE126" s="860">
        <f>PB_TSCD!$AC126</f>
        <v>500000000</v>
      </c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>
        <f t="shared" si="45"/>
        <v>3472222.222222222</v>
      </c>
      <c r="AP126" s="207">
        <f t="shared" si="45"/>
        <v>3472222.222222222</v>
      </c>
      <c r="AQ126" s="207">
        <f t="shared" si="45"/>
        <v>3472222.222222222</v>
      </c>
      <c r="AR126" s="1038">
        <f>SUM(AF126:AQ126)</f>
        <v>10416666.666666666</v>
      </c>
      <c r="AS126" s="845"/>
    </row>
    <row r="127" spans="1:46" outlineLevel="2">
      <c r="A127" s="1006"/>
      <c r="B127" s="1006"/>
      <c r="C127" s="1006"/>
      <c r="D127" s="1007"/>
      <c r="E127" s="1007"/>
      <c r="F127" s="1006"/>
      <c r="G127" s="1008"/>
      <c r="H127" s="1006"/>
      <c r="I127" s="1008"/>
      <c r="J127" s="1006"/>
      <c r="K127" s="1006"/>
      <c r="L127" s="1006"/>
      <c r="M127" s="1006"/>
      <c r="N127" s="1089"/>
      <c r="O127" s="1009"/>
      <c r="P127" s="1010"/>
      <c r="Q127" s="1010"/>
      <c r="R127" s="1010"/>
      <c r="S127" s="1010"/>
      <c r="T127" s="1011"/>
      <c r="U127" s="1012"/>
      <c r="V127" s="1012"/>
      <c r="W127" s="1076">
        <v>46143</v>
      </c>
      <c r="X127" s="1032" t="s">
        <v>2210</v>
      </c>
      <c r="Y127" s="1014"/>
      <c r="Z127" s="252"/>
      <c r="AA127" s="1285"/>
      <c r="AB127" s="1285"/>
      <c r="AC127" s="860">
        <v>500000000</v>
      </c>
      <c r="AD127" s="1016">
        <f>AC127-AE127</f>
        <v>0</v>
      </c>
      <c r="AE127" s="860">
        <f>PB_TSCD!$AC127</f>
        <v>500000000</v>
      </c>
      <c r="AF127" s="207"/>
      <c r="AG127" s="207"/>
      <c r="AH127" s="207"/>
      <c r="AI127" s="207"/>
      <c r="AJ127" s="207"/>
      <c r="AK127" s="207"/>
      <c r="AL127" s="207"/>
      <c r="AM127" s="207"/>
      <c r="AN127" s="207"/>
      <c r="AO127" s="207">
        <f t="shared" si="45"/>
        <v>3472222.222222222</v>
      </c>
      <c r="AP127" s="207">
        <f t="shared" si="45"/>
        <v>3472222.222222222</v>
      </c>
      <c r="AQ127" s="207">
        <f t="shared" si="45"/>
        <v>3472222.222222222</v>
      </c>
      <c r="AR127" s="1038">
        <f>SUM(AF127:AQ127)</f>
        <v>10416666.666666666</v>
      </c>
      <c r="AS127" s="845"/>
    </row>
    <row r="128" spans="1:46" outlineLevel="1">
      <c r="A128" s="254"/>
      <c r="B128" s="254"/>
      <c r="C128" s="254"/>
      <c r="D128" s="254"/>
      <c r="E128" s="254"/>
      <c r="F128" s="254"/>
      <c r="G128" s="254"/>
      <c r="H128" s="254"/>
      <c r="I128" s="1030"/>
      <c r="J128" s="254"/>
      <c r="K128" s="254"/>
      <c r="L128" s="254"/>
      <c r="M128" s="254"/>
      <c r="N128" s="1092"/>
      <c r="O128" s="254"/>
      <c r="P128" s="511"/>
      <c r="Q128" s="255"/>
      <c r="R128" s="255"/>
      <c r="S128" s="255"/>
      <c r="T128" s="511"/>
      <c r="U128" s="255"/>
      <c r="V128" s="255"/>
      <c r="W128" s="1081"/>
      <c r="X128" s="849"/>
      <c r="Y128" s="256"/>
      <c r="Z128" s="257"/>
      <c r="AA128" s="1287"/>
      <c r="AB128" s="1287"/>
      <c r="AC128" s="212"/>
      <c r="AD128" s="212"/>
      <c r="AE128" s="212"/>
      <c r="AF128" s="860"/>
      <c r="AG128" s="860"/>
      <c r="AH128" s="860"/>
      <c r="AI128" s="860"/>
      <c r="AJ128" s="860"/>
      <c r="AK128" s="860"/>
      <c r="AL128" s="860"/>
      <c r="AM128" s="860"/>
      <c r="AN128" s="860"/>
      <c r="AO128" s="860"/>
      <c r="AP128" s="860"/>
      <c r="AQ128" s="860"/>
      <c r="AR128" s="1017">
        <f>SUM(AF128:AQ128)</f>
        <v>0</v>
      </c>
      <c r="AS128" s="212">
        <f t="shared" si="7"/>
        <v>0</v>
      </c>
    </row>
    <row r="129" spans="1:45">
      <c r="A129" s="259"/>
      <c r="B129" s="259"/>
      <c r="C129" s="260" t="s">
        <v>1200</v>
      </c>
      <c r="D129" s="259"/>
      <c r="E129" s="259"/>
      <c r="F129" s="259"/>
      <c r="G129" s="259"/>
      <c r="H129" s="259"/>
      <c r="I129" s="850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20"/>
      <c r="V129" s="259"/>
      <c r="W129" s="259"/>
      <c r="X129" s="850"/>
      <c r="Y129" s="379">
        <v>627</v>
      </c>
      <c r="Z129" s="261"/>
      <c r="AA129" s="850"/>
      <c r="AB129" s="850"/>
      <c r="AC129" s="851">
        <f>SUMIFS($AC$8:$AC$128,$Y$8:$Y$128,$Y129)</f>
        <v>69853744544</v>
      </c>
      <c r="AD129" s="851">
        <f t="shared" ref="AD129:AQ129" si="46">SUMIFS(AD$8:AD$128,$Y$8:$Y$128,$Y129)</f>
        <v>17296175423</v>
      </c>
      <c r="AE129" s="851">
        <f t="shared" si="46"/>
        <v>52557569121</v>
      </c>
      <c r="AF129" s="851">
        <f>SUMIFS(AF$8:AF$128,$Y$8:$Y$128,$Y129)</f>
        <v>377484612.26281118</v>
      </c>
      <c r="AG129" s="851">
        <f t="shared" si="46"/>
        <v>377484612.26281118</v>
      </c>
      <c r="AH129" s="851">
        <f t="shared" si="46"/>
        <v>374920976.26281118</v>
      </c>
      <c r="AI129" s="851">
        <f t="shared" si="46"/>
        <v>374920976.26281118</v>
      </c>
      <c r="AJ129" s="851">
        <f t="shared" si="46"/>
        <v>374920976.26281118</v>
      </c>
      <c r="AK129" s="851">
        <f t="shared" si="46"/>
        <v>374920976.26281118</v>
      </c>
      <c r="AL129" s="851">
        <f t="shared" si="46"/>
        <v>374920976.26281118</v>
      </c>
      <c r="AM129" s="851">
        <f t="shared" si="46"/>
        <v>374920976.26281118</v>
      </c>
      <c r="AN129" s="851">
        <f t="shared" si="46"/>
        <v>374920976.26281118</v>
      </c>
      <c r="AO129" s="851">
        <f t="shared" si="46"/>
        <v>392282087.37392229</v>
      </c>
      <c r="AP129" s="851">
        <f t="shared" si="46"/>
        <v>392282087.37392229</v>
      </c>
      <c r="AQ129" s="851">
        <f t="shared" si="46"/>
        <v>392282087.37392229</v>
      </c>
      <c r="AR129" s="851">
        <f>SUMIFS(AR$8:AR$128,$Y$8:$Y$128,$Y129)</f>
        <v>4556262320.4870663</v>
      </c>
      <c r="AS129" s="385">
        <f t="shared" si="7"/>
        <v>48001306800.512932</v>
      </c>
    </row>
    <row r="130" spans="1:45">
      <c r="A130" s="259"/>
      <c r="B130" s="259"/>
      <c r="C130" s="1018" t="s">
        <v>1201</v>
      </c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20"/>
      <c r="V130" s="259"/>
      <c r="W130" s="259"/>
      <c r="X130" s="1018" t="s">
        <v>1201</v>
      </c>
      <c r="Y130" s="379"/>
      <c r="Z130" s="261"/>
      <c r="AA130" s="1288" t="s">
        <v>1201</v>
      </c>
      <c r="AB130" s="850"/>
      <c r="AC130" s="222">
        <f>SUM(AC9,AC16,AC84,AC106)</f>
        <v>29767824119</v>
      </c>
      <c r="AD130" s="222">
        <f>SUM(AD9,AD16,AD84,AD106)</f>
        <v>3859110287</v>
      </c>
      <c r="AE130" s="222">
        <f>SUM(AE9,AE16,AE84,AE106)</f>
        <v>25908713832</v>
      </c>
      <c r="AF130" s="222">
        <f>SUM(AF9,AF16,AF84,AF106,AF111,AF117)</f>
        <v>57844282.174170241</v>
      </c>
      <c r="AG130" s="222">
        <f t="shared" ref="AG130:AQ130" si="47">SUM(AG9,AG16,AG84,AG106,AG111,AG117)</f>
        <v>57844282.174170241</v>
      </c>
      <c r="AH130" s="222">
        <f t="shared" si="47"/>
        <v>57844282.174170241</v>
      </c>
      <c r="AI130" s="222">
        <f t="shared" si="47"/>
        <v>57844282.174170241</v>
      </c>
      <c r="AJ130" s="222">
        <f t="shared" si="47"/>
        <v>57844282.174170241</v>
      </c>
      <c r="AK130" s="222">
        <f t="shared" si="47"/>
        <v>57844282.174170241</v>
      </c>
      <c r="AL130" s="222">
        <f t="shared" si="47"/>
        <v>57844282.174170241</v>
      </c>
      <c r="AM130" s="222">
        <f t="shared" si="47"/>
        <v>57844282.174170241</v>
      </c>
      <c r="AN130" s="222">
        <f t="shared" si="47"/>
        <v>57844282.174170241</v>
      </c>
      <c r="AO130" s="222">
        <f t="shared" si="47"/>
        <v>57844282.174170241</v>
      </c>
      <c r="AP130" s="222">
        <f t="shared" si="47"/>
        <v>57844282.174170241</v>
      </c>
      <c r="AQ130" s="222">
        <f t="shared" si="47"/>
        <v>57844282.174170241</v>
      </c>
      <c r="AR130" s="222">
        <f>SUM(AR9,AR16,AR84,AR106,AR111,AR117)</f>
        <v>694131386.09004307</v>
      </c>
      <c r="AS130" s="1075">
        <f t="shared" si="7"/>
        <v>25214582445.909958</v>
      </c>
    </row>
    <row r="131" spans="1:45">
      <c r="A131" s="259"/>
      <c r="B131" s="259"/>
      <c r="C131" s="1018" t="s">
        <v>1202</v>
      </c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20"/>
      <c r="V131" s="259"/>
      <c r="W131" s="259"/>
      <c r="X131" s="1018" t="s">
        <v>1202</v>
      </c>
      <c r="Y131" s="379"/>
      <c r="Z131" s="261"/>
      <c r="AA131" s="1288" t="s">
        <v>1202</v>
      </c>
      <c r="AB131" s="850"/>
      <c r="AC131" s="222">
        <f>SUM(AC61,AC124)</f>
        <v>6869292165</v>
      </c>
      <c r="AD131" s="222">
        <f>SUM(AD61,AD124)</f>
        <v>2892886309</v>
      </c>
      <c r="AE131" s="222">
        <f>SUM(AE61,AE124)</f>
        <v>3976405856</v>
      </c>
      <c r="AF131" s="222">
        <f>SUM(AF61)</f>
        <v>12796946.172842309</v>
      </c>
      <c r="AG131" s="222">
        <f t="shared" ref="AG131:AR131" si="48">SUM(AG61)</f>
        <v>12796946.172842309</v>
      </c>
      <c r="AH131" s="222">
        <f t="shared" si="48"/>
        <v>12796946.172842309</v>
      </c>
      <c r="AI131" s="222">
        <f t="shared" si="48"/>
        <v>12796946.172842309</v>
      </c>
      <c r="AJ131" s="222">
        <f t="shared" si="48"/>
        <v>12796946.172842309</v>
      </c>
      <c r="AK131" s="222">
        <f t="shared" si="48"/>
        <v>12796946.172842309</v>
      </c>
      <c r="AL131" s="222">
        <f t="shared" si="48"/>
        <v>12796946.172842309</v>
      </c>
      <c r="AM131" s="222">
        <f t="shared" si="48"/>
        <v>12796946.172842309</v>
      </c>
      <c r="AN131" s="222">
        <f t="shared" si="48"/>
        <v>12796946.172842309</v>
      </c>
      <c r="AO131" s="222">
        <f t="shared" si="48"/>
        <v>12796946.172842309</v>
      </c>
      <c r="AP131" s="222">
        <f t="shared" si="48"/>
        <v>12796946.172842309</v>
      </c>
      <c r="AQ131" s="222">
        <f t="shared" si="48"/>
        <v>12796946.172842309</v>
      </c>
      <c r="AR131" s="222">
        <f t="shared" si="48"/>
        <v>153563354.07410771</v>
      </c>
      <c r="AS131" s="1075">
        <f t="shared" si="7"/>
        <v>3822842501.9258924</v>
      </c>
    </row>
    <row r="132" spans="1:45">
      <c r="A132" s="259"/>
      <c r="B132" s="259"/>
      <c r="C132" s="1018" t="s">
        <v>1203</v>
      </c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20"/>
      <c r="V132" s="259"/>
      <c r="W132" s="259"/>
      <c r="X132" s="1018" t="s">
        <v>1203</v>
      </c>
      <c r="Y132" s="379"/>
      <c r="Z132" s="261"/>
      <c r="AA132" s="1288" t="s">
        <v>1203</v>
      </c>
      <c r="AB132" s="850"/>
      <c r="AC132" s="222">
        <f>SUM(AC72)</f>
        <v>15341783756</v>
      </c>
      <c r="AD132" s="222">
        <f>SUM(AD72)</f>
        <v>7527856943</v>
      </c>
      <c r="AE132" s="222">
        <f>SUM(AE72)</f>
        <v>7813926813</v>
      </c>
      <c r="AF132" s="222">
        <f>SUM(AF72,AF124)</f>
        <v>233686918.13276589</v>
      </c>
      <c r="AG132" s="222">
        <f t="shared" ref="AG132:AR132" si="49">SUM(AG72,AG124)</f>
        <v>233686918.13276589</v>
      </c>
      <c r="AH132" s="222">
        <f t="shared" si="49"/>
        <v>233686918.13276589</v>
      </c>
      <c r="AI132" s="222">
        <f t="shared" si="49"/>
        <v>233686918.13276589</v>
      </c>
      <c r="AJ132" s="222">
        <f t="shared" si="49"/>
        <v>233686918.13276589</v>
      </c>
      <c r="AK132" s="222">
        <f t="shared" si="49"/>
        <v>233686918.13276589</v>
      </c>
      <c r="AL132" s="222">
        <f t="shared" si="49"/>
        <v>233686918.13276589</v>
      </c>
      <c r="AM132" s="222">
        <f t="shared" si="49"/>
        <v>233686918.13276589</v>
      </c>
      <c r="AN132" s="222">
        <f t="shared" si="49"/>
        <v>233686918.13276589</v>
      </c>
      <c r="AO132" s="222">
        <f t="shared" si="49"/>
        <v>251048029.24387699</v>
      </c>
      <c r="AP132" s="222">
        <f t="shared" si="49"/>
        <v>251048029.24387699</v>
      </c>
      <c r="AQ132" s="222">
        <f t="shared" si="49"/>
        <v>251048029.24387699</v>
      </c>
      <c r="AR132" s="222">
        <f t="shared" si="49"/>
        <v>2856326350.9265242</v>
      </c>
      <c r="AS132" s="1075">
        <f t="shared" si="7"/>
        <v>4957600462.0734758</v>
      </c>
    </row>
    <row r="133" spans="1:45">
      <c r="A133" s="259"/>
      <c r="B133" s="259"/>
      <c r="C133" s="1018" t="s">
        <v>1204</v>
      </c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20"/>
      <c r="V133" s="259"/>
      <c r="W133" s="259"/>
      <c r="X133" s="1018" t="s">
        <v>1204</v>
      </c>
      <c r="Y133" s="379"/>
      <c r="Z133" s="261"/>
      <c r="AA133" s="1288" t="s">
        <v>1204</v>
      </c>
      <c r="AB133" s="850"/>
      <c r="AC133" s="222">
        <f t="shared" ref="AC133:AQ133" si="50">SUM(AC91)</f>
        <v>6398767215</v>
      </c>
      <c r="AD133" s="222">
        <f t="shared" si="50"/>
        <v>0</v>
      </c>
      <c r="AE133" s="222">
        <f t="shared" si="50"/>
        <v>6398767215</v>
      </c>
      <c r="AF133" s="222">
        <f t="shared" si="50"/>
        <v>0</v>
      </c>
      <c r="AG133" s="222">
        <f t="shared" si="50"/>
        <v>0</v>
      </c>
      <c r="AH133" s="222">
        <f t="shared" si="50"/>
        <v>0</v>
      </c>
      <c r="AI133" s="222">
        <f t="shared" si="50"/>
        <v>0</v>
      </c>
      <c r="AJ133" s="222">
        <f t="shared" si="50"/>
        <v>0</v>
      </c>
      <c r="AK133" s="222">
        <f t="shared" si="50"/>
        <v>0</v>
      </c>
      <c r="AL133" s="222">
        <f t="shared" si="50"/>
        <v>0</v>
      </c>
      <c r="AM133" s="222">
        <f t="shared" si="50"/>
        <v>0</v>
      </c>
      <c r="AN133" s="222">
        <f t="shared" si="50"/>
        <v>0</v>
      </c>
      <c r="AO133" s="222">
        <f t="shared" si="50"/>
        <v>0</v>
      </c>
      <c r="AP133" s="222">
        <f t="shared" si="50"/>
        <v>0</v>
      </c>
      <c r="AQ133" s="222">
        <f t="shared" si="50"/>
        <v>0</v>
      </c>
      <c r="AR133" s="222">
        <f>SUM(AR91)</f>
        <v>0</v>
      </c>
      <c r="AS133" s="1075">
        <f t="shared" si="7"/>
        <v>6398767215</v>
      </c>
    </row>
    <row r="134" spans="1:45">
      <c r="A134" s="259"/>
      <c r="B134" s="259"/>
      <c r="C134" s="1018" t="s">
        <v>1205</v>
      </c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20"/>
      <c r="V134" s="259"/>
      <c r="W134" s="259"/>
      <c r="X134" s="1018" t="s">
        <v>1205</v>
      </c>
      <c r="Y134" s="379"/>
      <c r="Z134" s="261"/>
      <c r="AA134" s="1288" t="s">
        <v>1205</v>
      </c>
      <c r="AB134" s="850"/>
      <c r="AC134" s="222">
        <f>SUM(AC24,AC27,AC30,AC38,AC42,AC45,AC46,AC47,AC50)</f>
        <v>7253879289</v>
      </c>
      <c r="AD134" s="222">
        <f>SUM(AD24,AD27,AD30,AD38,AD42,AD45,AD46,AD47,AD50)</f>
        <v>2970487440</v>
      </c>
      <c r="AE134" s="222">
        <f>SUM(AE24,AE27,AE30,AE38,AE42,AE45,AE46,AE47,AE50)</f>
        <v>4283391849</v>
      </c>
      <c r="AF134" s="222">
        <f>SUM(AF24,AF27,AF30,AF38,AF42,AF45,AF46,AF47,AF50,AF55,AF120,AF102)</f>
        <v>73156465.7830327</v>
      </c>
      <c r="AG134" s="222">
        <f t="shared" ref="AG134:AQ134" si="51">SUM(AG24,AG27,AG30,AG38,AG42,AG45,AG46,AG47,AG50,AG55,AG120,AG102)</f>
        <v>73156465.7830327</v>
      </c>
      <c r="AH134" s="222">
        <f t="shared" si="51"/>
        <v>70592829.783032686</v>
      </c>
      <c r="AI134" s="222">
        <f t="shared" si="51"/>
        <v>70592829.783032686</v>
      </c>
      <c r="AJ134" s="222">
        <f t="shared" si="51"/>
        <v>70592829.783032686</v>
      </c>
      <c r="AK134" s="222">
        <f t="shared" si="51"/>
        <v>70592829.783032686</v>
      </c>
      <c r="AL134" s="222">
        <f t="shared" si="51"/>
        <v>70592829.783032686</v>
      </c>
      <c r="AM134" s="222">
        <f t="shared" si="51"/>
        <v>70592829.783032686</v>
      </c>
      <c r="AN134" s="222">
        <f t="shared" si="51"/>
        <v>70592829.783032686</v>
      </c>
      <c r="AO134" s="222">
        <f t="shared" si="51"/>
        <v>70592829.783032686</v>
      </c>
      <c r="AP134" s="222">
        <f t="shared" si="51"/>
        <v>70592829.783032686</v>
      </c>
      <c r="AQ134" s="222">
        <f t="shared" si="51"/>
        <v>70592829.783032686</v>
      </c>
      <c r="AR134" s="222">
        <f>SUM(AR24,AR27,AR30,AR38,AR42,AR45,AR46,AR47,AR50,AR120,AR102)</f>
        <v>835087901.39639223</v>
      </c>
      <c r="AS134" s="1075">
        <f t="shared" si="7"/>
        <v>3448303947.6036077</v>
      </c>
    </row>
    <row r="135" spans="1:45">
      <c r="A135" s="259"/>
      <c r="B135" s="259"/>
      <c r="C135" s="260" t="s">
        <v>1206</v>
      </c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20"/>
      <c r="V135" s="259"/>
      <c r="W135" s="259"/>
      <c r="X135" s="850"/>
      <c r="Y135" s="379">
        <v>642</v>
      </c>
      <c r="Z135" s="261"/>
      <c r="AA135" s="850"/>
      <c r="AB135" s="850"/>
      <c r="AC135" s="222">
        <f>SUMIFS($AC$8:$AC$128,$Y$8:$Y$128,$Y135)</f>
        <v>430507331</v>
      </c>
      <c r="AD135" s="222">
        <f t="shared" ref="AD135:AR135" si="52">SUMIFS(AD$8:AD$128,$Y$8:$Y$128,$Y135)</f>
        <v>279829768</v>
      </c>
      <c r="AE135" s="222">
        <f t="shared" si="52"/>
        <v>150677563</v>
      </c>
      <c r="AF135" s="222">
        <f t="shared" si="52"/>
        <v>2643466.0175438598</v>
      </c>
      <c r="AG135" s="222">
        <f t="shared" si="52"/>
        <v>2643466.0175438598</v>
      </c>
      <c r="AH135" s="222">
        <f t="shared" si="52"/>
        <v>2643466.0175438598</v>
      </c>
      <c r="AI135" s="222">
        <f t="shared" si="52"/>
        <v>2643466.0175438598</v>
      </c>
      <c r="AJ135" s="222">
        <f t="shared" si="52"/>
        <v>2643466.0175438598</v>
      </c>
      <c r="AK135" s="222">
        <f t="shared" si="52"/>
        <v>2643466.0175438598</v>
      </c>
      <c r="AL135" s="222">
        <f t="shared" si="52"/>
        <v>2643466.0175438598</v>
      </c>
      <c r="AM135" s="222">
        <f t="shared" si="52"/>
        <v>2643466.0175438598</v>
      </c>
      <c r="AN135" s="222">
        <f t="shared" si="52"/>
        <v>2643466.0175438598</v>
      </c>
      <c r="AO135" s="222">
        <f t="shared" si="52"/>
        <v>2643466.0175438598</v>
      </c>
      <c r="AP135" s="222">
        <f t="shared" si="52"/>
        <v>2643466.0175438598</v>
      </c>
      <c r="AQ135" s="222">
        <f t="shared" si="52"/>
        <v>2643466.0175438598</v>
      </c>
      <c r="AR135" s="222">
        <f t="shared" si="52"/>
        <v>31721592.210526317</v>
      </c>
      <c r="AS135" s="1075">
        <f t="shared" si="7"/>
        <v>118955970.78947368</v>
      </c>
    </row>
    <row r="136" spans="1:45">
      <c r="A136" s="259"/>
      <c r="B136" s="259"/>
      <c r="C136" s="260" t="s">
        <v>1207</v>
      </c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20"/>
      <c r="V136" s="259"/>
      <c r="W136" s="259"/>
      <c r="X136" s="850"/>
      <c r="Y136" s="379"/>
      <c r="Z136" s="261"/>
      <c r="AA136" s="259"/>
      <c r="AB136" s="850"/>
      <c r="AC136" s="385">
        <f>AC129+AC135</f>
        <v>70284251875</v>
      </c>
      <c r="AD136" s="385">
        <f t="shared" ref="AD136:AS136" si="53">AD129+AD135</f>
        <v>17576005191</v>
      </c>
      <c r="AE136" s="385">
        <f t="shared" si="53"/>
        <v>52708246684</v>
      </c>
      <c r="AF136" s="385">
        <f>AF129+AF135</f>
        <v>380128078.28035504</v>
      </c>
      <c r="AG136" s="1332">
        <f t="shared" si="53"/>
        <v>380128078.28035504</v>
      </c>
      <c r="AH136" s="1332">
        <f t="shared" si="53"/>
        <v>377564442.28035504</v>
      </c>
      <c r="AI136" s="1332">
        <f t="shared" si="53"/>
        <v>377564442.28035504</v>
      </c>
      <c r="AJ136" s="1332">
        <f t="shared" si="53"/>
        <v>377564442.28035504</v>
      </c>
      <c r="AK136" s="1332">
        <f t="shared" si="53"/>
        <v>377564442.28035504</v>
      </c>
      <c r="AL136" s="1332">
        <f t="shared" si="53"/>
        <v>377564442.28035504</v>
      </c>
      <c r="AM136" s="1332">
        <f t="shared" si="53"/>
        <v>377564442.28035504</v>
      </c>
      <c r="AN136" s="1332">
        <f t="shared" si="53"/>
        <v>377564442.28035504</v>
      </c>
      <c r="AO136" s="1332">
        <f t="shared" si="53"/>
        <v>394925553.39146614</v>
      </c>
      <c r="AP136" s="1332">
        <f t="shared" si="53"/>
        <v>394925553.39146614</v>
      </c>
      <c r="AQ136" s="1332">
        <f t="shared" si="53"/>
        <v>394925553.39146614</v>
      </c>
      <c r="AR136" s="1332">
        <f>AR129+AR135</f>
        <v>4587983912.6975927</v>
      </c>
      <c r="AS136" s="1332">
        <f t="shared" si="53"/>
        <v>48120262771.302406</v>
      </c>
    </row>
    <row r="137" spans="1:45">
      <c r="AF137" s="1074">
        <f>AF130+AF131+AF134+AF135</f>
        <v>146441160.14758909</v>
      </c>
      <c r="AG137" s="1333"/>
      <c r="AH137" s="1333"/>
      <c r="AI137" s="1333"/>
      <c r="AJ137" s="1333"/>
      <c r="AK137" s="1333"/>
      <c r="AL137" s="1333"/>
      <c r="AM137" s="1333"/>
      <c r="AN137" s="1333"/>
      <c r="AO137" s="1333"/>
      <c r="AP137" s="1333"/>
      <c r="AQ137" s="1333"/>
      <c r="AR137" s="1333"/>
      <c r="AS137" s="1334"/>
    </row>
    <row r="138" spans="1:45">
      <c r="AF138" s="1074">
        <f>AF132+AF133</f>
        <v>233686918.13276589</v>
      </c>
      <c r="AG138" s="1333"/>
      <c r="AH138" s="1333"/>
      <c r="AI138" s="1333"/>
      <c r="AJ138" s="1333"/>
      <c r="AK138" s="1333"/>
      <c r="AL138" s="1333"/>
      <c r="AM138" s="1333"/>
      <c r="AN138" s="1333"/>
      <c r="AO138" s="1333"/>
      <c r="AP138" s="1333"/>
      <c r="AQ138" s="1333"/>
      <c r="AR138" s="1333"/>
      <c r="AS138" s="1334"/>
    </row>
    <row r="139" spans="1:45">
      <c r="AF139" s="1074"/>
      <c r="AG139" s="1333"/>
      <c r="AH139" s="1333"/>
      <c r="AI139" s="1333"/>
      <c r="AJ139" s="1333"/>
      <c r="AK139" s="1333"/>
      <c r="AL139" s="1333"/>
      <c r="AM139" s="1333"/>
      <c r="AN139" s="1333"/>
      <c r="AO139" s="1333"/>
      <c r="AP139" s="1333"/>
      <c r="AQ139" s="1333"/>
      <c r="AR139" s="1335"/>
      <c r="AS139" s="1334"/>
    </row>
    <row r="140" spans="1:45">
      <c r="AF140" s="1074"/>
      <c r="AG140" s="1333"/>
      <c r="AH140" s="1333"/>
      <c r="AI140" s="1333"/>
      <c r="AJ140" s="1333"/>
      <c r="AK140" s="1333"/>
      <c r="AL140" s="1333"/>
      <c r="AM140" s="1333"/>
      <c r="AN140" s="1333"/>
      <c r="AO140" s="1333"/>
      <c r="AP140" s="1333"/>
      <c r="AQ140" s="1333"/>
      <c r="AR140" s="1335"/>
      <c r="AS140" s="1334"/>
    </row>
    <row r="141" spans="1:45">
      <c r="AG141" s="1336"/>
      <c r="AH141" s="1336"/>
      <c r="AI141" s="1336"/>
      <c r="AJ141" s="1336"/>
      <c r="AK141" s="1336"/>
      <c r="AL141" s="1336"/>
      <c r="AM141" s="1336"/>
      <c r="AN141" s="1336"/>
      <c r="AO141" s="1337"/>
      <c r="AP141" s="1337"/>
      <c r="AQ141" s="1337"/>
      <c r="AR141" s="1335"/>
      <c r="AS141" s="1334"/>
    </row>
    <row r="142" spans="1:45">
      <c r="AG142" s="1336"/>
      <c r="AH142" s="1336"/>
      <c r="AI142" s="1336"/>
      <c r="AJ142" s="1336"/>
      <c r="AK142" s="1336"/>
      <c r="AL142" s="1336"/>
      <c r="AM142" s="1336"/>
      <c r="AN142" s="1336"/>
      <c r="AO142" s="1337"/>
      <c r="AP142" s="1337"/>
      <c r="AQ142" s="1337"/>
      <c r="AR142" s="1334"/>
      <c r="AS142" s="1334"/>
    </row>
  </sheetData>
  <phoneticPr fontId="2" type="noConversion"/>
  <conditionalFormatting sqref="D1">
    <cfRule type="duplicateValues" dxfId="205" priority="8"/>
  </conditionalFormatting>
  <conditionalFormatting sqref="D1:D3">
    <cfRule type="containsText" dxfId="204" priority="9" operator="containsText" text="xxx">
      <formula>NOT(ISERROR(SEARCH("xxx",D1)))</formula>
    </cfRule>
  </conditionalFormatting>
  <conditionalFormatting sqref="D2">
    <cfRule type="duplicateValues" dxfId="203" priority="10"/>
  </conditionalFormatting>
  <conditionalFormatting sqref="D3">
    <cfRule type="duplicateValues" dxfId="202" priority="7"/>
  </conditionalFormatting>
  <conditionalFormatting sqref="Z7">
    <cfRule type="containsText" dxfId="201" priority="3" operator="containsText" text="xxx">
      <formula>NOT(ISERROR(SEARCH("xxx",Z7)))</formula>
    </cfRule>
  </conditionalFormatting>
  <conditionalFormatting sqref="AA7">
    <cfRule type="containsText" dxfId="200" priority="2" operator="containsText" text="xxx">
      <formula>NOT(ISERROR(SEARCH("xxx",AA7)))</formula>
    </cfRule>
  </conditionalFormatting>
  <dataValidations count="1">
    <dataValidation type="list" allowBlank="1" showInputMessage="1" showErrorMessage="1" sqref="V8:V128">
      <formula1>INDIRECT("MD_Possible_CAPEX[Khả năng đầu tư]")</formula1>
    </dataValidation>
  </dataValidations>
  <pageMargins left="0.7" right="0.7" top="0.75" bottom="0.75" header="0.3" footer="0.3"/>
  <pageSetup paperSize="9" orientation="portrait" r:id="rId1"/>
  <ignoredErrors>
    <ignoredError sqref="AR55 AR9 AR27 AR38 AR47 AR50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7" tint="0.39997558519241921"/>
  </sheetPr>
  <dimension ref="A1:BC139"/>
  <sheetViews>
    <sheetView topLeftCell="A79" workbookViewId="0">
      <selection activeCell="Y101" sqref="Y101"/>
    </sheetView>
  </sheetViews>
  <sheetFormatPr defaultColWidth="8.85546875" defaultRowHeight="12.75" outlineLevelRow="3" outlineLevelCol="2"/>
  <cols>
    <col min="1" max="1" width="5.7109375" style="233" customWidth="1"/>
    <col min="2" max="2" width="11.85546875" style="233" hidden="1" customWidth="1" outlineLevel="1"/>
    <col min="3" max="3" width="13" style="233" hidden="1" customWidth="1" outlineLevel="1"/>
    <col min="4" max="4" width="28.7109375" style="233" hidden="1" customWidth="1" outlineLevel="2"/>
    <col min="5" max="5" width="10.140625" style="233" hidden="1" customWidth="1" outlineLevel="2"/>
    <col min="6" max="6" width="18.7109375" style="233" hidden="1" customWidth="1" outlineLevel="2"/>
    <col min="7" max="7" width="28.28515625" style="233" hidden="1" customWidth="1" outlineLevel="2"/>
    <col min="8" max="8" width="16.140625" style="233" hidden="1" customWidth="1" outlineLevel="1" collapsed="1"/>
    <col min="9" max="9" width="16.140625" style="233" hidden="1" customWidth="1" outlineLevel="1"/>
    <col min="10" max="10" width="16.140625" style="233" hidden="1" customWidth="1" outlineLevel="2"/>
    <col min="11" max="11" width="12.7109375" style="233" hidden="1" customWidth="1" outlineLevel="2"/>
    <col min="12" max="12" width="16.140625" style="233" hidden="1" customWidth="1" outlineLevel="2"/>
    <col min="13" max="13" width="11.28515625" style="233" hidden="1" customWidth="1" outlineLevel="2"/>
    <col min="14" max="14" width="12.140625" style="233" hidden="1" customWidth="1" outlineLevel="1" collapsed="1"/>
    <col min="15" max="15" width="12.28515625" style="233" hidden="1" customWidth="1" outlineLevel="1"/>
    <col min="16" max="16" width="17.42578125" style="233" hidden="1" customWidth="1" outlineLevel="2"/>
    <col min="17" max="17" width="14" style="233" hidden="1" customWidth="1" outlineLevel="2"/>
    <col min="18" max="18" width="12.28515625" style="233" hidden="1" customWidth="1" outlineLevel="1" collapsed="1"/>
    <col min="19" max="19" width="29" style="233" hidden="1" customWidth="1" outlineLevel="1"/>
    <col min="20" max="20" width="24.85546875" style="233" hidden="1" customWidth="1" outlineLevel="2"/>
    <col min="21" max="21" width="13.7109375" style="4" hidden="1" customWidth="1" outlineLevel="2"/>
    <col min="22" max="22" width="13.7109375" style="233" hidden="1" customWidth="1" outlineLevel="2"/>
    <col min="23" max="23" width="13.7109375" style="233" customWidth="1" collapsed="1"/>
    <col min="24" max="24" width="29" style="839" customWidth="1"/>
    <col min="25" max="25" width="13.7109375" style="236" customWidth="1"/>
    <col min="26" max="26" width="13.7109375" style="253" hidden="1" customWidth="1" outlineLevel="1"/>
    <col min="27" max="27" width="32" style="233" hidden="1" customWidth="1" outlineLevel="1"/>
    <col min="28" max="28" width="39.140625" style="233" hidden="1" customWidth="1" outlineLevel="1"/>
    <col min="29" max="29" width="18.42578125" style="237" bestFit="1" customWidth="1" collapsed="1"/>
    <col min="30" max="30" width="19.5703125" style="237" bestFit="1" customWidth="1"/>
    <col min="31" max="31" width="14.28515625" style="237" customWidth="1"/>
    <col min="32" max="32" width="11.5703125" style="233" customWidth="1" outlineLevel="1"/>
    <col min="33" max="40" width="7" style="4" customWidth="1" outlineLevel="1"/>
    <col min="41" max="43" width="7" style="233" customWidth="1" outlineLevel="1"/>
    <col min="44" max="44" width="11.7109375" style="237" customWidth="1" outlineLevel="1"/>
    <col min="45" max="45" width="17.42578125" style="237" customWidth="1"/>
    <col min="46" max="46" width="0" style="233" hidden="1" customWidth="1"/>
    <col min="47" max="54" width="8.85546875" style="233"/>
    <col min="55" max="55" width="12.85546875" style="237" bestFit="1" customWidth="1"/>
    <col min="56" max="16384" width="8.85546875" style="233"/>
  </cols>
  <sheetData>
    <row r="1" spans="1:55">
      <c r="D1" s="234" t="s">
        <v>767</v>
      </c>
      <c r="E1" s="235"/>
      <c r="U1" s="233"/>
      <c r="AG1" s="233"/>
      <c r="AH1" s="233"/>
      <c r="AI1" s="233"/>
      <c r="AJ1" s="233"/>
      <c r="AK1" s="233"/>
      <c r="AL1" s="233"/>
      <c r="AM1" s="233"/>
      <c r="AN1" s="233"/>
    </row>
    <row r="2" spans="1:55">
      <c r="D2" s="238" t="s">
        <v>768</v>
      </c>
      <c r="E2" s="235"/>
      <c r="U2" s="233"/>
      <c r="AG2" s="233"/>
      <c r="AH2" s="233"/>
      <c r="AI2" s="233"/>
      <c r="AJ2" s="233"/>
      <c r="AK2" s="233"/>
      <c r="AL2" s="233"/>
      <c r="AM2" s="233"/>
      <c r="AN2" s="233"/>
    </row>
    <row r="3" spans="1:55">
      <c r="D3" s="239" t="s">
        <v>1038</v>
      </c>
      <c r="E3" s="235"/>
      <c r="U3" s="233"/>
      <c r="AG3" s="233"/>
      <c r="AH3" s="233"/>
      <c r="AI3" s="233"/>
      <c r="AJ3" s="233"/>
      <c r="AK3" s="233"/>
      <c r="AL3" s="233"/>
      <c r="AM3" s="233"/>
      <c r="AN3" s="233"/>
    </row>
    <row r="4" spans="1:55">
      <c r="D4" s="240"/>
      <c r="E4" s="240"/>
      <c r="U4" s="233"/>
      <c r="AG4" s="233"/>
      <c r="AH4" s="233"/>
      <c r="AI4" s="233"/>
      <c r="AJ4" s="233"/>
      <c r="AK4" s="233"/>
      <c r="AL4" s="233"/>
      <c r="AM4" s="233"/>
      <c r="AN4" s="233"/>
    </row>
    <row r="5" spans="1:55">
      <c r="L5" s="241" t="s">
        <v>770</v>
      </c>
      <c r="M5" s="242">
        <v>26500</v>
      </c>
      <c r="U5" s="233"/>
      <c r="AG5" s="233"/>
      <c r="AH5" s="233"/>
      <c r="AI5" s="233"/>
      <c r="AJ5" s="233"/>
      <c r="AK5" s="233"/>
      <c r="AL5" s="233"/>
      <c r="AM5" s="233"/>
      <c r="AN5" s="233"/>
    </row>
    <row r="6" spans="1:55" s="243" customFormat="1" ht="25.5">
      <c r="B6" s="244" t="s">
        <v>771</v>
      </c>
      <c r="C6" s="244"/>
      <c r="D6" s="244" t="s">
        <v>771</v>
      </c>
      <c r="E6" s="244"/>
      <c r="F6" s="244"/>
      <c r="G6" s="244"/>
      <c r="H6" s="244" t="s">
        <v>771</v>
      </c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 t="s">
        <v>771</v>
      </c>
      <c r="T6" s="244"/>
      <c r="U6" s="244"/>
      <c r="V6" s="244"/>
      <c r="W6" s="244"/>
      <c r="X6" s="540"/>
      <c r="Y6" s="245"/>
      <c r="Z6" s="540" t="s">
        <v>772</v>
      </c>
      <c r="AA6" s="540" t="s">
        <v>772</v>
      </c>
      <c r="AB6" s="540" t="s">
        <v>772</v>
      </c>
      <c r="AC6" s="246"/>
      <c r="AD6" s="246"/>
      <c r="AE6" s="246"/>
      <c r="AR6" s="247"/>
      <c r="AS6" s="246"/>
      <c r="BC6" s="247">
        <f>SUM(BC10:BC76)</f>
        <v>192489491.16618341</v>
      </c>
    </row>
    <row r="7" spans="1:55" ht="38.25">
      <c r="A7" s="517" t="s">
        <v>36</v>
      </c>
      <c r="B7" s="517" t="s">
        <v>773</v>
      </c>
      <c r="C7" s="517" t="s">
        <v>774</v>
      </c>
      <c r="D7" s="523" t="s">
        <v>775</v>
      </c>
      <c r="E7" s="523" t="s">
        <v>776</v>
      </c>
      <c r="F7" s="524" t="s">
        <v>777</v>
      </c>
      <c r="G7" s="524" t="s">
        <v>778</v>
      </c>
      <c r="H7" s="517" t="s">
        <v>779</v>
      </c>
      <c r="I7" s="517" t="s">
        <v>780</v>
      </c>
      <c r="J7" s="517" t="s">
        <v>781</v>
      </c>
      <c r="K7" s="517" t="s">
        <v>782</v>
      </c>
      <c r="L7" s="517" t="s">
        <v>783</v>
      </c>
      <c r="M7" s="517" t="s">
        <v>784</v>
      </c>
      <c r="N7" s="517" t="s">
        <v>785</v>
      </c>
      <c r="O7" s="518" t="s">
        <v>786</v>
      </c>
      <c r="P7" s="518" t="s">
        <v>787</v>
      </c>
      <c r="Q7" s="518" t="s">
        <v>788</v>
      </c>
      <c r="R7" s="518" t="s">
        <v>789</v>
      </c>
      <c r="S7" s="518" t="s">
        <v>790</v>
      </c>
      <c r="T7" s="517" t="s">
        <v>791</v>
      </c>
      <c r="U7" s="517" t="s">
        <v>792</v>
      </c>
      <c r="V7" s="517" t="s">
        <v>793</v>
      </c>
      <c r="W7" s="517" t="s">
        <v>794</v>
      </c>
      <c r="X7" s="517" t="s">
        <v>795</v>
      </c>
      <c r="Y7" s="519" t="s">
        <v>796</v>
      </c>
      <c r="Z7" s="520" t="s">
        <v>482</v>
      </c>
      <c r="AA7" s="520" t="s">
        <v>483</v>
      </c>
      <c r="AB7" s="382" t="s">
        <v>484</v>
      </c>
      <c r="AC7" s="383" t="s">
        <v>797</v>
      </c>
      <c r="AD7" s="383" t="s">
        <v>798</v>
      </c>
      <c r="AE7" s="383" t="s">
        <v>799</v>
      </c>
      <c r="AF7" s="384" t="s">
        <v>149</v>
      </c>
      <c r="AG7" s="384" t="s">
        <v>150</v>
      </c>
      <c r="AH7" s="384" t="s">
        <v>151</v>
      </c>
      <c r="AI7" s="384" t="s">
        <v>152</v>
      </c>
      <c r="AJ7" s="384" t="s">
        <v>153</v>
      </c>
      <c r="AK7" s="384" t="s">
        <v>154</v>
      </c>
      <c r="AL7" s="384" t="s">
        <v>155</v>
      </c>
      <c r="AM7" s="384" t="s">
        <v>156</v>
      </c>
      <c r="AN7" s="384" t="s">
        <v>157</v>
      </c>
      <c r="AO7" s="384" t="s">
        <v>158</v>
      </c>
      <c r="AP7" s="384" t="s">
        <v>159</v>
      </c>
      <c r="AQ7" s="384" t="s">
        <v>160</v>
      </c>
      <c r="AR7" s="521" t="s">
        <v>161</v>
      </c>
      <c r="AS7" s="522" t="s">
        <v>800</v>
      </c>
      <c r="AU7" s="233" t="s">
        <v>2144</v>
      </c>
      <c r="AV7" s="1116" t="s">
        <v>2140</v>
      </c>
      <c r="AW7" s="1116" t="s">
        <v>2141</v>
      </c>
      <c r="AX7" s="1116" t="s">
        <v>2142</v>
      </c>
      <c r="AY7" s="233" t="s">
        <v>2143</v>
      </c>
      <c r="AZ7" s="233" t="s">
        <v>2146</v>
      </c>
      <c r="BB7" s="233" t="s">
        <v>2147</v>
      </c>
    </row>
    <row r="8" spans="1:55" s="532" customFormat="1">
      <c r="A8" s="67" t="s">
        <v>1039</v>
      </c>
      <c r="B8" s="525"/>
      <c r="C8" s="525"/>
      <c r="D8" s="525"/>
      <c r="E8" s="525"/>
      <c r="F8" s="525"/>
      <c r="G8" s="525"/>
      <c r="H8" s="525"/>
      <c r="I8" s="525"/>
      <c r="J8" s="525"/>
      <c r="K8" s="525"/>
      <c r="L8" s="525"/>
      <c r="M8" s="525"/>
      <c r="N8" s="533"/>
      <c r="O8" s="525"/>
      <c r="P8" s="526"/>
      <c r="Q8" s="527"/>
      <c r="R8" s="527"/>
      <c r="S8" s="527"/>
      <c r="T8" s="526"/>
      <c r="U8" s="527"/>
      <c r="V8" s="527"/>
      <c r="W8" s="527"/>
      <c r="X8" s="840"/>
      <c r="Y8" s="528"/>
      <c r="Z8" s="529"/>
      <c r="AA8" s="530"/>
      <c r="AB8" s="530"/>
      <c r="AC8" s="217">
        <f t="shared" ref="AC8:AR8" si="0">SUM(AC9,AC16,AC24,AC27,AC30,AC38,AC42,AC45,AC46,AC47,AC50,AC55,AC59,AC61,AC72)</f>
        <v>35916388860</v>
      </c>
      <c r="AD8" s="217">
        <f t="shared" si="0"/>
        <v>14683118882</v>
      </c>
      <c r="AE8" s="217">
        <f t="shared" si="0"/>
        <v>21233269978</v>
      </c>
      <c r="AF8" s="217">
        <f>SUM(AF9,AF16,AF24,AF27,AF30,AF38,AF42,AF45,AF46,AF47,AF50,AF55,AF59,AF61,AF72)</f>
        <v>624238779</v>
      </c>
      <c r="AG8" s="217">
        <f t="shared" si="0"/>
        <v>624238779</v>
      </c>
      <c r="AH8" s="217">
        <f t="shared" si="0"/>
        <v>621675143</v>
      </c>
      <c r="AI8" s="217">
        <f t="shared" si="0"/>
        <v>621675143</v>
      </c>
      <c r="AJ8" s="217">
        <f t="shared" si="0"/>
        <v>621675143</v>
      </c>
      <c r="AK8" s="217">
        <f t="shared" si="0"/>
        <v>621675143</v>
      </c>
      <c r="AL8" s="217">
        <f t="shared" si="0"/>
        <v>619675143</v>
      </c>
      <c r="AM8" s="217">
        <f t="shared" si="0"/>
        <v>582216295</v>
      </c>
      <c r="AN8" s="217">
        <f t="shared" si="0"/>
        <v>582216295</v>
      </c>
      <c r="AO8" s="217">
        <f t="shared" si="0"/>
        <v>582216295</v>
      </c>
      <c r="AP8" s="217">
        <f t="shared" si="0"/>
        <v>582216295</v>
      </c>
      <c r="AQ8" s="217">
        <f t="shared" si="0"/>
        <v>582216295</v>
      </c>
      <c r="AR8" s="217">
        <f t="shared" si="0"/>
        <v>7265934748</v>
      </c>
      <c r="AS8" s="217">
        <f>SUM(AS9,AS16,AS24,AS27,AS30,AS38,AS42,AS45,AS46,AS47,AS50,AS55,AS59)</f>
        <v>5721981816</v>
      </c>
      <c r="BC8" s="1129"/>
    </row>
    <row r="9" spans="1:55" ht="25.5" outlineLevel="1">
      <c r="A9" s="251" t="s">
        <v>164</v>
      </c>
      <c r="B9" s="512"/>
      <c r="C9" s="512"/>
      <c r="D9" s="512"/>
      <c r="E9" s="512"/>
      <c r="F9" s="512"/>
      <c r="G9" s="512"/>
      <c r="H9" s="512"/>
      <c r="I9" s="1024"/>
      <c r="J9" s="512"/>
      <c r="K9" s="512"/>
      <c r="L9" s="512"/>
      <c r="M9" s="512"/>
      <c r="N9" s="512"/>
      <c r="O9" s="512"/>
      <c r="P9" s="513"/>
      <c r="Q9" s="514"/>
      <c r="R9" s="514"/>
      <c r="S9" s="513" t="s">
        <v>1040</v>
      </c>
      <c r="T9" s="513"/>
      <c r="U9" s="514"/>
      <c r="V9" s="514"/>
      <c r="W9" s="514"/>
      <c r="X9" s="841" t="s">
        <v>1040</v>
      </c>
      <c r="Y9" s="249">
        <v>627</v>
      </c>
      <c r="Z9" s="516">
        <v>6274001903</v>
      </c>
      <c r="AA9" s="380" t="s">
        <v>899</v>
      </c>
      <c r="AB9" s="380" t="s">
        <v>1041</v>
      </c>
      <c r="AC9" s="381">
        <f>SUM(AC10:AC15)</f>
        <v>2903971700</v>
      </c>
      <c r="AD9" s="212">
        <f>AC9-AE9</f>
        <v>1880693019</v>
      </c>
      <c r="AE9" s="381">
        <f>SUM(AE10:AE15)</f>
        <v>1023278681</v>
      </c>
      <c r="AF9" s="898">
        <f>SUM(AF10:AF15)</f>
        <v>48399528</v>
      </c>
      <c r="AG9" s="898">
        <f t="shared" ref="AG9:AQ9" si="1">SUM(AG10:AG15)</f>
        <v>48399528</v>
      </c>
      <c r="AH9" s="898">
        <f t="shared" si="1"/>
        <v>48399528</v>
      </c>
      <c r="AI9" s="898">
        <f t="shared" si="1"/>
        <v>48399528</v>
      </c>
      <c r="AJ9" s="898">
        <f t="shared" si="1"/>
        <v>48399528</v>
      </c>
      <c r="AK9" s="898">
        <f t="shared" si="1"/>
        <v>48399528</v>
      </c>
      <c r="AL9" s="898">
        <f t="shared" si="1"/>
        <v>48399528</v>
      </c>
      <c r="AM9" s="898">
        <f t="shared" si="1"/>
        <v>48399528</v>
      </c>
      <c r="AN9" s="898">
        <f t="shared" si="1"/>
        <v>48399528</v>
      </c>
      <c r="AO9" s="898">
        <f t="shared" si="1"/>
        <v>48399528</v>
      </c>
      <c r="AP9" s="898">
        <f t="shared" si="1"/>
        <v>48399528</v>
      </c>
      <c r="AQ9" s="898">
        <f t="shared" si="1"/>
        <v>48399528</v>
      </c>
      <c r="AR9" s="845">
        <f t="shared" ref="AR9:AR23" si="2">SUM(AF9:AQ9)</f>
        <v>580794336</v>
      </c>
      <c r="AS9" s="212">
        <f t="shared" ref="AS9:AS14" si="3">AE9-AR9</f>
        <v>442484345</v>
      </c>
      <c r="BB9" s="873"/>
    </row>
    <row r="10" spans="1:55" s="873" customFormat="1" ht="25.5" outlineLevel="2">
      <c r="A10" s="861"/>
      <c r="B10" s="861"/>
      <c r="C10" s="861"/>
      <c r="D10" s="862"/>
      <c r="E10" s="862"/>
      <c r="F10" s="861"/>
      <c r="G10" s="863"/>
      <c r="H10" s="861" t="s">
        <v>802</v>
      </c>
      <c r="I10" s="1025" t="s">
        <v>1042</v>
      </c>
      <c r="J10" s="861"/>
      <c r="K10" s="861"/>
      <c r="L10" s="861"/>
      <c r="M10" s="861"/>
      <c r="N10" s="864">
        <v>44743</v>
      </c>
      <c r="O10" s="865" t="s">
        <v>1043</v>
      </c>
      <c r="P10" s="866" t="s">
        <v>1044</v>
      </c>
      <c r="Q10" s="866"/>
      <c r="R10" s="866" t="s">
        <v>860</v>
      </c>
      <c r="S10" s="866" t="s">
        <v>1045</v>
      </c>
      <c r="T10" s="867"/>
      <c r="U10" s="868"/>
      <c r="V10" s="868"/>
      <c r="W10" s="869">
        <v>44571</v>
      </c>
      <c r="X10" s="876" t="s">
        <v>1046</v>
      </c>
      <c r="Y10" s="515"/>
      <c r="Z10" s="870" t="s">
        <v>898</v>
      </c>
      <c r="AA10" s="869" t="s">
        <v>899</v>
      </c>
      <c r="AB10" s="869" t="s">
        <v>1041</v>
      </c>
      <c r="AC10" s="871">
        <v>847880000</v>
      </c>
      <c r="AD10" s="871">
        <v>593515999</v>
      </c>
      <c r="AE10" s="871">
        <v>254364001</v>
      </c>
      <c r="AF10" s="888">
        <v>14131333</v>
      </c>
      <c r="AG10" s="888">
        <v>14131333</v>
      </c>
      <c r="AH10" s="888">
        <v>14131333</v>
      </c>
      <c r="AI10" s="888">
        <v>14131333</v>
      </c>
      <c r="AJ10" s="888">
        <v>14131333</v>
      </c>
      <c r="AK10" s="888">
        <v>14131333</v>
      </c>
      <c r="AL10" s="888">
        <v>14131333</v>
      </c>
      <c r="AM10" s="888">
        <v>14131333</v>
      </c>
      <c r="AN10" s="888">
        <v>14131333</v>
      </c>
      <c r="AO10" s="888">
        <v>14131333</v>
      </c>
      <c r="AP10" s="888">
        <v>14131333</v>
      </c>
      <c r="AQ10" s="888">
        <v>14131333</v>
      </c>
      <c r="AR10" s="1034">
        <f t="shared" si="2"/>
        <v>169575996</v>
      </c>
      <c r="AS10" s="872">
        <f t="shared" si="3"/>
        <v>84788005</v>
      </c>
      <c r="AU10" s="1117" t="str">
        <f>'PB_TSCD DC'!$O10</f>
        <v>60</v>
      </c>
      <c r="AV10" s="873">
        <f>IF(AY10=2022,(12*3),IF(AY10=2023,(12*2),IF(AY10=2024,(12*1),IF(AY10=2025,0))))+(12-AZ10+1)</f>
        <v>42</v>
      </c>
      <c r="AX10" s="233">
        <f>12*12</f>
        <v>144</v>
      </c>
      <c r="AY10" s="233">
        <f>YEAR('PB_TSCD DC'!$N10)</f>
        <v>2022</v>
      </c>
      <c r="AZ10" s="873">
        <f>MONTH('PB_TSCD DC'!$N10)</f>
        <v>7</v>
      </c>
      <c r="BB10" s="873">
        <f>AX10-AV10</f>
        <v>102</v>
      </c>
      <c r="BC10" s="1130">
        <f>'PB_TSCD DC'!$AE10/BB10</f>
        <v>2493764.7156862747</v>
      </c>
    </row>
    <row r="11" spans="1:55" s="873" customFormat="1" outlineLevel="2">
      <c r="A11" s="861"/>
      <c r="B11" s="861"/>
      <c r="C11" s="861"/>
      <c r="D11" s="862"/>
      <c r="E11" s="862"/>
      <c r="F11" s="861"/>
      <c r="G11" s="863"/>
      <c r="H11" s="861" t="s">
        <v>802</v>
      </c>
      <c r="I11" s="1025" t="s">
        <v>1047</v>
      </c>
      <c r="J11" s="861"/>
      <c r="K11" s="861"/>
      <c r="L11" s="861"/>
      <c r="M11" s="861"/>
      <c r="N11" s="864">
        <v>44805</v>
      </c>
      <c r="O11" s="865" t="s">
        <v>1043</v>
      </c>
      <c r="P11" s="866" t="s">
        <v>1044</v>
      </c>
      <c r="Q11" s="866"/>
      <c r="R11" s="866" t="s">
        <v>860</v>
      </c>
      <c r="S11" s="866" t="s">
        <v>1045</v>
      </c>
      <c r="T11" s="867"/>
      <c r="U11" s="868"/>
      <c r="V11" s="868"/>
      <c r="W11" s="869">
        <v>44629</v>
      </c>
      <c r="X11" s="876" t="s">
        <v>1048</v>
      </c>
      <c r="Y11" s="515"/>
      <c r="Z11" s="870" t="s">
        <v>898</v>
      </c>
      <c r="AA11" s="869" t="s">
        <v>899</v>
      </c>
      <c r="AB11" s="869" t="s">
        <v>1041</v>
      </c>
      <c r="AC11" s="871">
        <v>1177830000</v>
      </c>
      <c r="AD11" s="871">
        <v>785220000</v>
      </c>
      <c r="AE11" s="871">
        <v>392610000</v>
      </c>
      <c r="AF11" s="888">
        <v>19630500</v>
      </c>
      <c r="AG11" s="888">
        <v>19630500</v>
      </c>
      <c r="AH11" s="888">
        <v>19630500</v>
      </c>
      <c r="AI11" s="888">
        <v>19630500</v>
      </c>
      <c r="AJ11" s="888">
        <v>19630500</v>
      </c>
      <c r="AK11" s="888">
        <v>19630500</v>
      </c>
      <c r="AL11" s="888">
        <v>19630500</v>
      </c>
      <c r="AM11" s="888">
        <v>19630500</v>
      </c>
      <c r="AN11" s="888">
        <v>19630500</v>
      </c>
      <c r="AO11" s="888">
        <v>19630500</v>
      </c>
      <c r="AP11" s="888">
        <v>19630500</v>
      </c>
      <c r="AQ11" s="888">
        <v>19630500</v>
      </c>
      <c r="AR11" s="1034">
        <f t="shared" si="2"/>
        <v>235566000</v>
      </c>
      <c r="AS11" s="872">
        <f t="shared" si="3"/>
        <v>157044000</v>
      </c>
      <c r="AU11" s="1117" t="str">
        <f>'PB_TSCD DC'!$O11</f>
        <v>60</v>
      </c>
      <c r="AV11" s="873">
        <f>IF(AY11=2022,(12*3),IF(AY11=2023,(12*2),IF(AY11=2024,(12*1),IF(AY11=2025,0))))+(12-AZ11+1)</f>
        <v>40</v>
      </c>
      <c r="AX11" s="233">
        <f>12*12</f>
        <v>144</v>
      </c>
      <c r="AY11" s="233">
        <f>YEAR('PB_TSCD DC'!$N11)</f>
        <v>2022</v>
      </c>
      <c r="AZ11" s="873">
        <f>MONTH('PB_TSCD DC'!$N11)</f>
        <v>9</v>
      </c>
      <c r="BB11" s="873">
        <f>AX11-AV11</f>
        <v>104</v>
      </c>
      <c r="BC11" s="1130">
        <f>'PB_TSCD DC'!$AE11/BB11</f>
        <v>3775096.153846154</v>
      </c>
    </row>
    <row r="12" spans="1:55" s="873" customFormat="1" ht="25.5" outlineLevel="2">
      <c r="A12" s="861"/>
      <c r="B12" s="861"/>
      <c r="C12" s="861"/>
      <c r="D12" s="862"/>
      <c r="E12" s="862"/>
      <c r="F12" s="861"/>
      <c r="G12" s="863"/>
      <c r="H12" s="861" t="s">
        <v>802</v>
      </c>
      <c r="I12" s="1025" t="s">
        <v>1047</v>
      </c>
      <c r="J12" s="861"/>
      <c r="K12" s="861"/>
      <c r="L12" s="861"/>
      <c r="M12" s="861"/>
      <c r="N12" s="864">
        <v>44927</v>
      </c>
      <c r="O12" s="865" t="s">
        <v>1043</v>
      </c>
      <c r="P12" s="866" t="s">
        <v>1044</v>
      </c>
      <c r="Q12" s="866"/>
      <c r="R12" s="866" t="s">
        <v>860</v>
      </c>
      <c r="S12" s="866" t="s">
        <v>1045</v>
      </c>
      <c r="T12" s="867"/>
      <c r="U12" s="868"/>
      <c r="V12" s="868"/>
      <c r="W12" s="869">
        <v>44698</v>
      </c>
      <c r="X12" s="876" t="s">
        <v>1049</v>
      </c>
      <c r="Y12" s="515"/>
      <c r="Z12" s="870" t="s">
        <v>898</v>
      </c>
      <c r="AA12" s="869" t="s">
        <v>899</v>
      </c>
      <c r="AB12" s="869" t="s">
        <v>1041</v>
      </c>
      <c r="AC12" s="871">
        <v>753261700</v>
      </c>
      <c r="AD12" s="871">
        <v>451957021</v>
      </c>
      <c r="AE12" s="871">
        <v>301304679</v>
      </c>
      <c r="AF12" s="888">
        <v>12554362</v>
      </c>
      <c r="AG12" s="888">
        <v>12554362</v>
      </c>
      <c r="AH12" s="888">
        <v>12554362</v>
      </c>
      <c r="AI12" s="888">
        <v>12554362</v>
      </c>
      <c r="AJ12" s="888">
        <v>12554362</v>
      </c>
      <c r="AK12" s="888">
        <v>12554362</v>
      </c>
      <c r="AL12" s="888">
        <v>12554362</v>
      </c>
      <c r="AM12" s="888">
        <v>12554362</v>
      </c>
      <c r="AN12" s="888">
        <v>12554362</v>
      </c>
      <c r="AO12" s="888">
        <v>12554362</v>
      </c>
      <c r="AP12" s="888">
        <v>12554362</v>
      </c>
      <c r="AQ12" s="888">
        <v>12554362</v>
      </c>
      <c r="AR12" s="1034">
        <f t="shared" si="2"/>
        <v>150652344</v>
      </c>
      <c r="AS12" s="872">
        <f t="shared" si="3"/>
        <v>150652335</v>
      </c>
      <c r="AU12" s="1117" t="str">
        <f>'PB_TSCD DC'!$O12</f>
        <v>60</v>
      </c>
      <c r="AV12" s="873">
        <f>IF(AY12=2022,(12*3),IF(AY12=2023,(12*2),IF(AY12=2024,(12*1),IF(AY12=2025,0))))+(12-AZ12+1)</f>
        <v>36</v>
      </c>
      <c r="AX12" s="233">
        <f>12*12</f>
        <v>144</v>
      </c>
      <c r="AY12" s="233">
        <f>YEAR('PB_TSCD DC'!$N12)</f>
        <v>2023</v>
      </c>
      <c r="AZ12" s="873">
        <f>MONTH('PB_TSCD DC'!$N12)</f>
        <v>1</v>
      </c>
      <c r="BB12" s="873">
        <f>AX12-AV12</f>
        <v>108</v>
      </c>
      <c r="BC12" s="1130">
        <f>'PB_TSCD DC'!$AE12/BB12</f>
        <v>2789858.138888889</v>
      </c>
    </row>
    <row r="13" spans="1:55" s="873" customFormat="1" ht="25.5" outlineLevel="2">
      <c r="A13" s="861"/>
      <c r="B13" s="861"/>
      <c r="C13" s="861"/>
      <c r="D13" s="862"/>
      <c r="E13" s="862"/>
      <c r="F13" s="861"/>
      <c r="G13" s="863"/>
      <c r="H13" s="861" t="s">
        <v>802</v>
      </c>
      <c r="I13" s="1025" t="s">
        <v>1050</v>
      </c>
      <c r="J13" s="861"/>
      <c r="K13" s="861"/>
      <c r="L13" s="861"/>
      <c r="M13" s="861"/>
      <c r="N13" s="864">
        <v>45294</v>
      </c>
      <c r="O13" s="865" t="s">
        <v>1043</v>
      </c>
      <c r="P13" s="866" t="s">
        <v>1044</v>
      </c>
      <c r="Q13" s="866"/>
      <c r="R13" s="866" t="s">
        <v>860</v>
      </c>
      <c r="S13" s="866" t="s">
        <v>1045</v>
      </c>
      <c r="T13" s="867"/>
      <c r="U13" s="868"/>
      <c r="V13" s="868"/>
      <c r="W13" s="869"/>
      <c r="X13" s="876" t="s">
        <v>1051</v>
      </c>
      <c r="Y13" s="515"/>
      <c r="Z13" s="870" t="s">
        <v>898</v>
      </c>
      <c r="AA13" s="869" t="s">
        <v>899</v>
      </c>
      <c r="AB13" s="869" t="s">
        <v>1041</v>
      </c>
      <c r="AC13" s="871">
        <v>125000000</v>
      </c>
      <c r="AD13" s="871">
        <v>49999999</v>
      </c>
      <c r="AE13" s="871">
        <v>75000001</v>
      </c>
      <c r="AF13" s="888">
        <v>2083333</v>
      </c>
      <c r="AG13" s="888">
        <v>2083333</v>
      </c>
      <c r="AH13" s="888">
        <v>2083333</v>
      </c>
      <c r="AI13" s="888">
        <v>2083333</v>
      </c>
      <c r="AJ13" s="888">
        <v>2083333</v>
      </c>
      <c r="AK13" s="888">
        <v>2083333</v>
      </c>
      <c r="AL13" s="888">
        <v>2083333</v>
      </c>
      <c r="AM13" s="888">
        <v>2083333</v>
      </c>
      <c r="AN13" s="888">
        <v>2083333</v>
      </c>
      <c r="AO13" s="888">
        <v>2083333</v>
      </c>
      <c r="AP13" s="888">
        <v>2083333</v>
      </c>
      <c r="AQ13" s="888">
        <v>2083333</v>
      </c>
      <c r="AR13" s="1034">
        <f t="shared" si="2"/>
        <v>24999996</v>
      </c>
      <c r="AS13" s="872">
        <f t="shared" si="3"/>
        <v>50000005</v>
      </c>
      <c r="AU13" s="1117" t="str">
        <f>'PB_TSCD DC'!$O13</f>
        <v>60</v>
      </c>
      <c r="AV13" s="873">
        <f>IF(AY13=2022,(12*3),IF(AY13=2023,(12*2),IF(AY13=2024,(12*1),IF(AY13=2025,0))))+(12-AZ13+1)</f>
        <v>24</v>
      </c>
      <c r="AX13" s="233">
        <f>12*12</f>
        <v>144</v>
      </c>
      <c r="AY13" s="233">
        <f>YEAR('PB_TSCD DC'!$N13)</f>
        <v>2024</v>
      </c>
      <c r="AZ13" s="873">
        <f>MONTH('PB_TSCD DC'!$N13)</f>
        <v>1</v>
      </c>
      <c r="BB13" s="873">
        <f>AX13-AV13</f>
        <v>120</v>
      </c>
      <c r="BC13" s="1130">
        <f>'PB_TSCD DC'!$AE13/BB13</f>
        <v>625000.0083333333</v>
      </c>
    </row>
    <row r="14" spans="1:55" s="873" customFormat="1" outlineLevel="2">
      <c r="A14" s="861"/>
      <c r="B14" s="861"/>
      <c r="C14" s="861"/>
      <c r="D14" s="862"/>
      <c r="E14" s="862"/>
      <c r="F14" s="861"/>
      <c r="G14" s="863"/>
      <c r="H14" s="861"/>
      <c r="I14" s="1025"/>
      <c r="J14" s="861"/>
      <c r="K14" s="861"/>
      <c r="L14" s="861"/>
      <c r="M14" s="861"/>
      <c r="N14" s="864"/>
      <c r="O14" s="865"/>
      <c r="P14" s="866"/>
      <c r="Q14" s="866"/>
      <c r="R14" s="866"/>
      <c r="S14" s="866"/>
      <c r="T14" s="867"/>
      <c r="U14" s="868"/>
      <c r="V14" s="868"/>
      <c r="W14" s="869"/>
      <c r="X14" s="876"/>
      <c r="Y14" s="874"/>
      <c r="Z14" s="870"/>
      <c r="AA14" s="869"/>
      <c r="AB14" s="869"/>
      <c r="AC14" s="875"/>
      <c r="AD14" s="848">
        <f>AC14-AE14</f>
        <v>0</v>
      </c>
      <c r="AE14" s="848"/>
      <c r="AF14" s="1035"/>
      <c r="AG14" s="1035"/>
      <c r="AH14" s="1035"/>
      <c r="AI14" s="1035"/>
      <c r="AJ14" s="1035"/>
      <c r="AK14" s="1035"/>
      <c r="AL14" s="1035"/>
      <c r="AM14" s="1035"/>
      <c r="AN14" s="1035"/>
      <c r="AO14" s="1035"/>
      <c r="AP14" s="1035"/>
      <c r="AQ14" s="1035"/>
      <c r="AR14" s="1034">
        <f t="shared" si="2"/>
        <v>0</v>
      </c>
      <c r="AS14" s="872">
        <f t="shared" si="3"/>
        <v>0</v>
      </c>
      <c r="BC14" s="1130"/>
    </row>
    <row r="15" spans="1:55" s="873" customFormat="1" outlineLevel="2">
      <c r="A15" s="861"/>
      <c r="B15" s="861"/>
      <c r="C15" s="861"/>
      <c r="D15" s="862"/>
      <c r="E15" s="862"/>
      <c r="F15" s="861"/>
      <c r="G15" s="863"/>
      <c r="H15" s="861"/>
      <c r="I15" s="1025"/>
      <c r="J15" s="861"/>
      <c r="K15" s="861"/>
      <c r="L15" s="861"/>
      <c r="M15" s="861"/>
      <c r="N15" s="864"/>
      <c r="O15" s="865"/>
      <c r="P15" s="866"/>
      <c r="Q15" s="866"/>
      <c r="R15" s="866"/>
      <c r="S15" s="866"/>
      <c r="T15" s="867"/>
      <c r="U15" s="868"/>
      <c r="V15" s="868"/>
      <c r="W15" s="869"/>
      <c r="X15" s="876"/>
      <c r="Y15" s="874"/>
      <c r="Z15" s="870"/>
      <c r="AA15" s="869"/>
      <c r="AB15" s="869"/>
      <c r="AC15" s="875"/>
      <c r="AD15" s="848">
        <f>AC15-AE15</f>
        <v>0</v>
      </c>
      <c r="AE15" s="848"/>
      <c r="AF15" s="1035"/>
      <c r="AG15" s="1035"/>
      <c r="AH15" s="1035"/>
      <c r="AI15" s="1035"/>
      <c r="AJ15" s="1035"/>
      <c r="AK15" s="1035"/>
      <c r="AL15" s="1035"/>
      <c r="AM15" s="1035"/>
      <c r="AN15" s="1035"/>
      <c r="AO15" s="1035"/>
      <c r="AP15" s="1035"/>
      <c r="AQ15" s="1035"/>
      <c r="AR15" s="1034">
        <f t="shared" si="2"/>
        <v>0</v>
      </c>
      <c r="AS15" s="872"/>
      <c r="BC15" s="1130"/>
    </row>
    <row r="16" spans="1:55" ht="25.5" outlineLevel="1">
      <c r="A16" s="251" t="s">
        <v>166</v>
      </c>
      <c r="B16" s="251"/>
      <c r="C16" s="251"/>
      <c r="D16" s="251"/>
      <c r="E16" s="251"/>
      <c r="F16" s="251"/>
      <c r="G16" s="251"/>
      <c r="H16" s="251"/>
      <c r="I16" s="1026"/>
      <c r="J16" s="251"/>
      <c r="K16" s="251"/>
      <c r="L16" s="251"/>
      <c r="M16" s="251"/>
      <c r="N16" s="512"/>
      <c r="O16" s="251"/>
      <c r="P16" s="510"/>
      <c r="Q16" s="248"/>
      <c r="R16" s="248"/>
      <c r="S16" s="513" t="s">
        <v>1052</v>
      </c>
      <c r="T16" s="510"/>
      <c r="U16" s="248"/>
      <c r="V16" s="248"/>
      <c r="W16" s="248"/>
      <c r="X16" s="841" t="s">
        <v>1052</v>
      </c>
      <c r="Y16" s="1067">
        <v>627</v>
      </c>
      <c r="Z16" s="252">
        <v>6274001903</v>
      </c>
      <c r="AA16" s="250" t="s">
        <v>899</v>
      </c>
      <c r="AB16" s="250" t="s">
        <v>1041</v>
      </c>
      <c r="AC16" s="212">
        <f>SUM(AC17:AC23)</f>
        <v>5533954619</v>
      </c>
      <c r="AD16" s="212">
        <f>AC16-AE16</f>
        <v>1978417268</v>
      </c>
      <c r="AE16" s="212">
        <f>SUM(AE17:AE23)</f>
        <v>3555537351</v>
      </c>
      <c r="AF16" s="845">
        <f>SUM(AF17:AF23)</f>
        <v>93829111</v>
      </c>
      <c r="AG16" s="845">
        <f t="shared" ref="AG16:AQ16" si="4">SUM(AG17:AG23)</f>
        <v>93829111</v>
      </c>
      <c r="AH16" s="845">
        <f t="shared" si="4"/>
        <v>93829111</v>
      </c>
      <c r="AI16" s="845">
        <f t="shared" si="4"/>
        <v>93829111</v>
      </c>
      <c r="AJ16" s="845">
        <f t="shared" si="4"/>
        <v>93829111</v>
      </c>
      <c r="AK16" s="845">
        <f t="shared" si="4"/>
        <v>93829111</v>
      </c>
      <c r="AL16" s="845">
        <f t="shared" si="4"/>
        <v>93829111</v>
      </c>
      <c r="AM16" s="845">
        <f t="shared" si="4"/>
        <v>93829111</v>
      </c>
      <c r="AN16" s="845">
        <f t="shared" si="4"/>
        <v>93829111</v>
      </c>
      <c r="AO16" s="845">
        <f t="shared" si="4"/>
        <v>93829111</v>
      </c>
      <c r="AP16" s="845">
        <f t="shared" si="4"/>
        <v>93829111</v>
      </c>
      <c r="AQ16" s="845">
        <f t="shared" si="4"/>
        <v>93829111</v>
      </c>
      <c r="AR16" s="845">
        <f t="shared" si="2"/>
        <v>1125949332</v>
      </c>
      <c r="AS16" s="212">
        <f t="shared" ref="AS16:AS25" si="5">AE16-AR16</f>
        <v>2429588019</v>
      </c>
    </row>
    <row r="17" spans="1:55" s="873" customFormat="1" ht="25.5" outlineLevel="2">
      <c r="A17" s="861"/>
      <c r="B17" s="861"/>
      <c r="C17" s="861"/>
      <c r="D17" s="861"/>
      <c r="E17" s="861"/>
      <c r="F17" s="861"/>
      <c r="G17" s="861"/>
      <c r="H17" s="861" t="s">
        <v>802</v>
      </c>
      <c r="I17" s="1027" t="s">
        <v>1047</v>
      </c>
      <c r="J17" s="861"/>
      <c r="K17" s="861"/>
      <c r="L17" s="861"/>
      <c r="M17" s="861"/>
      <c r="N17" s="882">
        <v>44743</v>
      </c>
      <c r="O17" s="865" t="s">
        <v>1043</v>
      </c>
      <c r="P17" s="883" t="s">
        <v>1044</v>
      </c>
      <c r="Q17" s="884"/>
      <c r="R17" s="884" t="s">
        <v>865</v>
      </c>
      <c r="S17" s="885" t="s">
        <v>1053</v>
      </c>
      <c r="T17" s="867"/>
      <c r="U17" s="868"/>
      <c r="V17" s="868"/>
      <c r="W17" s="886">
        <v>44599</v>
      </c>
      <c r="X17" s="876" t="s">
        <v>1054</v>
      </c>
      <c r="Y17" s="1082"/>
      <c r="Z17" s="887" t="s">
        <v>898</v>
      </c>
      <c r="AA17" s="886" t="s">
        <v>899</v>
      </c>
      <c r="AB17" s="886"/>
      <c r="AC17" s="888">
        <v>641608000</v>
      </c>
      <c r="AD17" s="888">
        <v>449125601</v>
      </c>
      <c r="AE17" s="888">
        <v>192482399</v>
      </c>
      <c r="AF17" s="888">
        <v>10693467</v>
      </c>
      <c r="AG17" s="888">
        <v>10693467</v>
      </c>
      <c r="AH17" s="888">
        <v>10693467</v>
      </c>
      <c r="AI17" s="888">
        <v>10693467</v>
      </c>
      <c r="AJ17" s="888">
        <v>10693467</v>
      </c>
      <c r="AK17" s="888">
        <v>10693467</v>
      </c>
      <c r="AL17" s="888">
        <v>10693467</v>
      </c>
      <c r="AM17" s="888">
        <v>10693467</v>
      </c>
      <c r="AN17" s="888">
        <v>10693467</v>
      </c>
      <c r="AO17" s="888">
        <v>10693467</v>
      </c>
      <c r="AP17" s="888">
        <v>10693467</v>
      </c>
      <c r="AQ17" s="888">
        <v>10693467</v>
      </c>
      <c r="AR17" s="1034">
        <f t="shared" si="2"/>
        <v>128321604</v>
      </c>
      <c r="AS17" s="872">
        <f t="shared" si="5"/>
        <v>64160795</v>
      </c>
      <c r="AT17" s="873" t="s">
        <v>1055</v>
      </c>
      <c r="AU17" s="1117" t="str">
        <f>'PB_TSCD DC'!$O17</f>
        <v>60</v>
      </c>
      <c r="AV17" s="873">
        <f t="shared" ref="AV17:AV22" si="6">IF(AY17=2022,(12*3),IF(AY17=2023,(12*2),IF(AY17=2024,(12*1),IF(AY17=2025,0))))+(12-AZ17+1)</f>
        <v>42</v>
      </c>
      <c r="AX17" s="233">
        <f t="shared" ref="AX17:AX22" si="7">12*12</f>
        <v>144</v>
      </c>
      <c r="AY17" s="233">
        <f>YEAR('PB_TSCD DC'!$N17)</f>
        <v>2022</v>
      </c>
      <c r="AZ17" s="873">
        <f>MONTH('PB_TSCD DC'!$N17)</f>
        <v>7</v>
      </c>
      <c r="BB17" s="873">
        <f t="shared" ref="BB17:BB22" si="8">AX17-AV17</f>
        <v>102</v>
      </c>
      <c r="BC17" s="1130">
        <f>'PB_TSCD DC'!$AE17/BB17</f>
        <v>1887082.3431372549</v>
      </c>
    </row>
    <row r="18" spans="1:55" s="873" customFormat="1" ht="25.5" outlineLevel="2">
      <c r="A18" s="861"/>
      <c r="B18" s="861"/>
      <c r="C18" s="861"/>
      <c r="D18" s="861"/>
      <c r="E18" s="861"/>
      <c r="F18" s="861"/>
      <c r="G18" s="861"/>
      <c r="H18" s="861" t="s">
        <v>802</v>
      </c>
      <c r="I18" s="1027" t="s">
        <v>1056</v>
      </c>
      <c r="J18" s="861"/>
      <c r="K18" s="861"/>
      <c r="L18" s="861"/>
      <c r="M18" s="861"/>
      <c r="N18" s="882">
        <v>44896</v>
      </c>
      <c r="O18" s="865" t="s">
        <v>1043</v>
      </c>
      <c r="P18" s="883" t="s">
        <v>1044</v>
      </c>
      <c r="Q18" s="884"/>
      <c r="R18" s="884" t="s">
        <v>865</v>
      </c>
      <c r="S18" s="885" t="s">
        <v>1053</v>
      </c>
      <c r="T18" s="867"/>
      <c r="U18" s="868"/>
      <c r="V18" s="868"/>
      <c r="W18" s="886">
        <v>44876</v>
      </c>
      <c r="X18" s="876" t="s">
        <v>1057</v>
      </c>
      <c r="Y18" s="1082"/>
      <c r="Z18" s="887" t="s">
        <v>898</v>
      </c>
      <c r="AA18" s="886" t="s">
        <v>899</v>
      </c>
      <c r="AB18" s="886"/>
      <c r="AC18" s="888">
        <v>988266537</v>
      </c>
      <c r="AD18" s="888">
        <v>589967225</v>
      </c>
      <c r="AE18" s="888">
        <v>398299312</v>
      </c>
      <c r="AF18" s="888">
        <v>16595804</v>
      </c>
      <c r="AG18" s="888">
        <v>16595804</v>
      </c>
      <c r="AH18" s="888">
        <v>16595804</v>
      </c>
      <c r="AI18" s="888">
        <v>16595804</v>
      </c>
      <c r="AJ18" s="888">
        <v>16595804</v>
      </c>
      <c r="AK18" s="888">
        <v>16595804</v>
      </c>
      <c r="AL18" s="888">
        <v>16595804</v>
      </c>
      <c r="AM18" s="888">
        <v>16595804</v>
      </c>
      <c r="AN18" s="888">
        <v>16595804</v>
      </c>
      <c r="AO18" s="888">
        <v>16595804</v>
      </c>
      <c r="AP18" s="888">
        <v>16595804</v>
      </c>
      <c r="AQ18" s="888">
        <v>16595804</v>
      </c>
      <c r="AR18" s="1034">
        <f t="shared" si="2"/>
        <v>199149648</v>
      </c>
      <c r="AS18" s="872">
        <f t="shared" si="5"/>
        <v>199149664</v>
      </c>
      <c r="AT18" s="873" t="s">
        <v>1058</v>
      </c>
      <c r="AU18" s="1117" t="str">
        <f>'PB_TSCD DC'!$O18</f>
        <v>60</v>
      </c>
      <c r="AV18" s="873">
        <f t="shared" si="6"/>
        <v>37</v>
      </c>
      <c r="AX18" s="233">
        <f t="shared" si="7"/>
        <v>144</v>
      </c>
      <c r="AY18" s="233">
        <f>YEAR('PB_TSCD DC'!$N18)</f>
        <v>2022</v>
      </c>
      <c r="AZ18" s="873">
        <f>MONTH('PB_TSCD DC'!$N18)</f>
        <v>12</v>
      </c>
      <c r="BB18" s="873">
        <f t="shared" si="8"/>
        <v>107</v>
      </c>
      <c r="BC18" s="1130">
        <f>'PB_TSCD DC'!$AE18/BB18</f>
        <v>3722423.4766355138</v>
      </c>
    </row>
    <row r="19" spans="1:55" s="873" customFormat="1" ht="25.5" outlineLevel="2">
      <c r="A19" s="861"/>
      <c r="B19" s="861"/>
      <c r="C19" s="861"/>
      <c r="D19" s="861"/>
      <c r="E19" s="861"/>
      <c r="F19" s="861"/>
      <c r="G19" s="861"/>
      <c r="H19" s="861" t="s">
        <v>802</v>
      </c>
      <c r="I19" s="1027" t="s">
        <v>1059</v>
      </c>
      <c r="J19" s="861"/>
      <c r="K19" s="861"/>
      <c r="L19" s="861"/>
      <c r="M19" s="861"/>
      <c r="N19" s="882">
        <v>44896</v>
      </c>
      <c r="O19" s="865" t="s">
        <v>1043</v>
      </c>
      <c r="P19" s="883" t="s">
        <v>1044</v>
      </c>
      <c r="Q19" s="884"/>
      <c r="R19" s="884" t="s">
        <v>865</v>
      </c>
      <c r="S19" s="885" t="s">
        <v>1053</v>
      </c>
      <c r="T19" s="867"/>
      <c r="U19" s="868"/>
      <c r="V19" s="868"/>
      <c r="W19" s="886">
        <v>44872</v>
      </c>
      <c r="X19" s="876" t="s">
        <v>1060</v>
      </c>
      <c r="Y19" s="1082"/>
      <c r="Z19" s="887" t="s">
        <v>898</v>
      </c>
      <c r="AA19" s="886" t="s">
        <v>899</v>
      </c>
      <c r="AB19" s="886"/>
      <c r="AC19" s="888">
        <v>1021300257</v>
      </c>
      <c r="AD19" s="888">
        <v>612398458</v>
      </c>
      <c r="AE19" s="888">
        <v>408901799</v>
      </c>
      <c r="AF19" s="888">
        <v>17037575</v>
      </c>
      <c r="AG19" s="888">
        <v>17037575</v>
      </c>
      <c r="AH19" s="888">
        <v>17037575</v>
      </c>
      <c r="AI19" s="888">
        <v>17037575</v>
      </c>
      <c r="AJ19" s="888">
        <v>17037575</v>
      </c>
      <c r="AK19" s="888">
        <v>17037575</v>
      </c>
      <c r="AL19" s="888">
        <v>17037575</v>
      </c>
      <c r="AM19" s="888">
        <v>17037575</v>
      </c>
      <c r="AN19" s="888">
        <v>17037575</v>
      </c>
      <c r="AO19" s="888">
        <v>17037575</v>
      </c>
      <c r="AP19" s="888">
        <v>17037575</v>
      </c>
      <c r="AQ19" s="888">
        <v>17037575</v>
      </c>
      <c r="AR19" s="1034">
        <f t="shared" si="2"/>
        <v>204450900</v>
      </c>
      <c r="AS19" s="872">
        <f t="shared" si="5"/>
        <v>204450899</v>
      </c>
      <c r="AT19" s="873" t="s">
        <v>1061</v>
      </c>
      <c r="AU19" s="1117" t="str">
        <f>'PB_TSCD DC'!$O19</f>
        <v>60</v>
      </c>
      <c r="AV19" s="873">
        <f t="shared" si="6"/>
        <v>37</v>
      </c>
      <c r="AX19" s="233">
        <f t="shared" si="7"/>
        <v>144</v>
      </c>
      <c r="AY19" s="233">
        <f>YEAR('PB_TSCD DC'!$N19)</f>
        <v>2022</v>
      </c>
      <c r="AZ19" s="873">
        <f>MONTH('PB_TSCD DC'!$N19)</f>
        <v>12</v>
      </c>
      <c r="BB19" s="873">
        <f t="shared" si="8"/>
        <v>107</v>
      </c>
      <c r="BC19" s="1130">
        <f>'PB_TSCD DC'!$AE19/BB19</f>
        <v>3821512.1401869161</v>
      </c>
    </row>
    <row r="20" spans="1:55" s="873" customFormat="1" ht="25.5" outlineLevel="2">
      <c r="A20" s="861"/>
      <c r="B20" s="861"/>
      <c r="C20" s="861"/>
      <c r="D20" s="861"/>
      <c r="E20" s="861"/>
      <c r="F20" s="861"/>
      <c r="G20" s="861"/>
      <c r="H20" s="861" t="s">
        <v>802</v>
      </c>
      <c r="I20" s="1027" t="s">
        <v>1059</v>
      </c>
      <c r="J20" s="861"/>
      <c r="K20" s="861"/>
      <c r="L20" s="861"/>
      <c r="M20" s="861"/>
      <c r="N20" s="882">
        <v>45566</v>
      </c>
      <c r="O20" s="865" t="s">
        <v>1062</v>
      </c>
      <c r="P20" s="883" t="s">
        <v>1044</v>
      </c>
      <c r="Q20" s="884"/>
      <c r="R20" s="884" t="s">
        <v>865</v>
      </c>
      <c r="S20" s="885" t="s">
        <v>1053</v>
      </c>
      <c r="T20" s="867"/>
      <c r="U20" s="868"/>
      <c r="V20" s="868"/>
      <c r="W20" s="886">
        <v>45519</v>
      </c>
      <c r="X20" s="876" t="s">
        <v>1063</v>
      </c>
      <c r="Y20" s="1082"/>
      <c r="Z20" s="887" t="s">
        <v>898</v>
      </c>
      <c r="AA20" s="886" t="s">
        <v>899</v>
      </c>
      <c r="AB20" s="886"/>
      <c r="AC20" s="888">
        <v>389131825</v>
      </c>
      <c r="AD20" s="888">
        <v>119121984</v>
      </c>
      <c r="AE20" s="888">
        <v>270009841</v>
      </c>
      <c r="AF20" s="888">
        <v>7941465</v>
      </c>
      <c r="AG20" s="888">
        <v>7941465</v>
      </c>
      <c r="AH20" s="888">
        <v>7941465</v>
      </c>
      <c r="AI20" s="888">
        <v>7941465</v>
      </c>
      <c r="AJ20" s="888">
        <v>7941465</v>
      </c>
      <c r="AK20" s="888">
        <v>7941465</v>
      </c>
      <c r="AL20" s="888">
        <v>7941465</v>
      </c>
      <c r="AM20" s="888">
        <v>7941465</v>
      </c>
      <c r="AN20" s="888">
        <v>7941465</v>
      </c>
      <c r="AO20" s="888">
        <v>7941465</v>
      </c>
      <c r="AP20" s="888">
        <v>7941465</v>
      </c>
      <c r="AQ20" s="888">
        <v>7941465</v>
      </c>
      <c r="AR20" s="1034">
        <f t="shared" si="2"/>
        <v>95297580</v>
      </c>
      <c r="AS20" s="872">
        <f t="shared" si="5"/>
        <v>174712261</v>
      </c>
      <c r="AT20" s="873" t="s">
        <v>1064</v>
      </c>
      <c r="AU20" s="1117" t="str">
        <f>'PB_TSCD DC'!$O20</f>
        <v>49</v>
      </c>
      <c r="AV20" s="873">
        <f t="shared" si="6"/>
        <v>15</v>
      </c>
      <c r="AX20" s="233">
        <f t="shared" si="7"/>
        <v>144</v>
      </c>
      <c r="AY20" s="233">
        <f>YEAR('PB_TSCD DC'!$N20)</f>
        <v>2024</v>
      </c>
      <c r="AZ20" s="873">
        <f>MONTH('PB_TSCD DC'!$N20)</f>
        <v>10</v>
      </c>
      <c r="BB20" s="873">
        <f t="shared" si="8"/>
        <v>129</v>
      </c>
      <c r="BC20" s="1130">
        <f>'PB_TSCD DC'!$AE20/BB20</f>
        <v>2093099.542635659</v>
      </c>
    </row>
    <row r="21" spans="1:55" s="873" customFormat="1" ht="25.5" outlineLevel="2">
      <c r="A21" s="861"/>
      <c r="B21" s="861"/>
      <c r="C21" s="861"/>
      <c r="D21" s="861"/>
      <c r="E21" s="861"/>
      <c r="F21" s="861"/>
      <c r="G21" s="861"/>
      <c r="H21" s="861" t="s">
        <v>802</v>
      </c>
      <c r="I21" s="1027" t="s">
        <v>1065</v>
      </c>
      <c r="J21" s="861"/>
      <c r="K21" s="861"/>
      <c r="L21" s="861"/>
      <c r="M21" s="861"/>
      <c r="N21" s="882">
        <v>45870</v>
      </c>
      <c r="O21" s="865" t="s">
        <v>1043</v>
      </c>
      <c r="P21" s="883" t="s">
        <v>1044</v>
      </c>
      <c r="Q21" s="884"/>
      <c r="R21" s="884" t="s">
        <v>865</v>
      </c>
      <c r="S21" s="885" t="s">
        <v>1066</v>
      </c>
      <c r="T21" s="867"/>
      <c r="U21" s="868"/>
      <c r="V21" s="868"/>
      <c r="W21" s="886">
        <v>45775</v>
      </c>
      <c r="X21" s="876" t="s">
        <v>1067</v>
      </c>
      <c r="Y21" s="1082"/>
      <c r="Z21" s="887" t="s">
        <v>898</v>
      </c>
      <c r="AA21" s="886" t="s">
        <v>899</v>
      </c>
      <c r="AB21" s="886"/>
      <c r="AC21" s="888">
        <v>1193648000</v>
      </c>
      <c r="AD21" s="888">
        <v>99470669</v>
      </c>
      <c r="AE21" s="888">
        <v>1094177331</v>
      </c>
      <c r="AF21" s="888">
        <v>19894134</v>
      </c>
      <c r="AG21" s="888">
        <v>19894134</v>
      </c>
      <c r="AH21" s="888">
        <v>19894134</v>
      </c>
      <c r="AI21" s="888">
        <v>19894134</v>
      </c>
      <c r="AJ21" s="888">
        <v>19894134</v>
      </c>
      <c r="AK21" s="888">
        <v>19894134</v>
      </c>
      <c r="AL21" s="888">
        <v>19894134</v>
      </c>
      <c r="AM21" s="888">
        <v>19894134</v>
      </c>
      <c r="AN21" s="888">
        <v>19894134</v>
      </c>
      <c r="AO21" s="888">
        <v>19894134</v>
      </c>
      <c r="AP21" s="888">
        <v>19894134</v>
      </c>
      <c r="AQ21" s="888">
        <v>19894134</v>
      </c>
      <c r="AR21" s="1034">
        <f t="shared" si="2"/>
        <v>238729608</v>
      </c>
      <c r="AS21" s="872">
        <f t="shared" si="5"/>
        <v>855447723</v>
      </c>
      <c r="AT21" s="873" t="s">
        <v>1068</v>
      </c>
      <c r="AU21" s="1117" t="str">
        <f>'PB_TSCD DC'!$O21</f>
        <v>60</v>
      </c>
      <c r="AV21" s="873">
        <f t="shared" si="6"/>
        <v>5</v>
      </c>
      <c r="AX21" s="233">
        <f t="shared" si="7"/>
        <v>144</v>
      </c>
      <c r="AY21" s="233">
        <f>YEAR('PB_TSCD DC'!$N21)</f>
        <v>2025</v>
      </c>
      <c r="AZ21" s="873">
        <f>MONTH('PB_TSCD DC'!$N21)</f>
        <v>8</v>
      </c>
      <c r="BB21" s="873">
        <f t="shared" si="8"/>
        <v>139</v>
      </c>
      <c r="BC21" s="1130">
        <f>'PB_TSCD DC'!$AE21/BB21</f>
        <v>7871779.35971223</v>
      </c>
    </row>
    <row r="22" spans="1:55" s="873" customFormat="1" ht="25.5" outlineLevel="2">
      <c r="A22" s="861"/>
      <c r="B22" s="861"/>
      <c r="C22" s="861"/>
      <c r="D22" s="861"/>
      <c r="E22" s="861"/>
      <c r="F22" s="861"/>
      <c r="G22" s="861"/>
      <c r="H22" s="861" t="s">
        <v>802</v>
      </c>
      <c r="I22" s="1027" t="s">
        <v>1065</v>
      </c>
      <c r="J22" s="861"/>
      <c r="K22" s="861"/>
      <c r="L22" s="861"/>
      <c r="M22" s="861"/>
      <c r="N22" s="882">
        <v>45870</v>
      </c>
      <c r="O22" s="865" t="s">
        <v>1043</v>
      </c>
      <c r="P22" s="883" t="s">
        <v>1044</v>
      </c>
      <c r="Q22" s="884"/>
      <c r="R22" s="884" t="s">
        <v>862</v>
      </c>
      <c r="S22" s="885" t="s">
        <v>1066</v>
      </c>
      <c r="T22" s="867"/>
      <c r="U22" s="868"/>
      <c r="V22" s="868"/>
      <c r="W22" s="886">
        <v>45839</v>
      </c>
      <c r="X22" s="876" t="s">
        <v>1069</v>
      </c>
      <c r="Y22" s="1082"/>
      <c r="Z22" s="887" t="s">
        <v>898</v>
      </c>
      <c r="AA22" s="886" t="s">
        <v>899</v>
      </c>
      <c r="AB22" s="886"/>
      <c r="AC22" s="888">
        <v>1300000000</v>
      </c>
      <c r="AD22" s="888">
        <v>108333331</v>
      </c>
      <c r="AE22" s="888">
        <v>1191666669</v>
      </c>
      <c r="AF22" s="888">
        <v>21666666</v>
      </c>
      <c r="AG22" s="888">
        <v>21666666</v>
      </c>
      <c r="AH22" s="888">
        <v>21666666</v>
      </c>
      <c r="AI22" s="888">
        <v>21666666</v>
      </c>
      <c r="AJ22" s="888">
        <v>21666666</v>
      </c>
      <c r="AK22" s="888">
        <v>21666666</v>
      </c>
      <c r="AL22" s="888">
        <v>21666666</v>
      </c>
      <c r="AM22" s="888">
        <v>21666666</v>
      </c>
      <c r="AN22" s="888">
        <v>21666666</v>
      </c>
      <c r="AO22" s="888">
        <v>21666666</v>
      </c>
      <c r="AP22" s="888">
        <v>21666666</v>
      </c>
      <c r="AQ22" s="888">
        <v>21666666</v>
      </c>
      <c r="AR22" s="1034">
        <f t="shared" si="2"/>
        <v>259999992</v>
      </c>
      <c r="AS22" s="872">
        <f t="shared" si="5"/>
        <v>931666677</v>
      </c>
      <c r="AT22" s="873" t="s">
        <v>1070</v>
      </c>
      <c r="AU22" s="1117" t="str">
        <f>'PB_TSCD DC'!$O22</f>
        <v>60</v>
      </c>
      <c r="AV22" s="873">
        <f t="shared" si="6"/>
        <v>5</v>
      </c>
      <c r="AX22" s="233">
        <f t="shared" si="7"/>
        <v>144</v>
      </c>
      <c r="AY22" s="233">
        <f>YEAR('PB_TSCD DC'!$N22)</f>
        <v>2025</v>
      </c>
      <c r="AZ22" s="873">
        <f>MONTH('PB_TSCD DC'!$N22)</f>
        <v>8</v>
      </c>
      <c r="BB22" s="873">
        <f t="shared" si="8"/>
        <v>139</v>
      </c>
      <c r="BC22" s="1130">
        <f>'PB_TSCD DC'!$AE22/BB22</f>
        <v>8573141.5035971217</v>
      </c>
    </row>
    <row r="23" spans="1:55" s="873" customFormat="1" outlineLevel="2">
      <c r="A23" s="861"/>
      <c r="B23" s="861"/>
      <c r="C23" s="861"/>
      <c r="D23" s="861"/>
      <c r="E23" s="861"/>
      <c r="F23" s="861"/>
      <c r="G23" s="861"/>
      <c r="H23" s="861"/>
      <c r="I23" s="1027"/>
      <c r="J23" s="861"/>
      <c r="K23" s="861"/>
      <c r="L23" s="861"/>
      <c r="M23" s="861"/>
      <c r="N23" s="895"/>
      <c r="O23" s="865"/>
      <c r="P23" s="883"/>
      <c r="Q23" s="884"/>
      <c r="R23" s="884"/>
      <c r="S23" s="885"/>
      <c r="T23" s="867"/>
      <c r="U23" s="868"/>
      <c r="V23" s="868"/>
      <c r="W23" s="886"/>
      <c r="X23" s="876"/>
      <c r="Y23" s="1083"/>
      <c r="Z23" s="896"/>
      <c r="AA23" s="897"/>
      <c r="AB23" s="897"/>
      <c r="AC23" s="888"/>
      <c r="AD23" s="888">
        <f t="shared" ref="AD23:AD30" si="9">AC23-AE23</f>
        <v>0</v>
      </c>
      <c r="AE23" s="888"/>
      <c r="AF23" s="888"/>
      <c r="AG23" s="888"/>
      <c r="AH23" s="888"/>
      <c r="AI23" s="888"/>
      <c r="AJ23" s="888"/>
      <c r="AK23" s="888"/>
      <c r="AL23" s="888"/>
      <c r="AM23" s="888"/>
      <c r="AN23" s="888"/>
      <c r="AO23" s="888"/>
      <c r="AP23" s="888"/>
      <c r="AQ23" s="888"/>
      <c r="AR23" s="1034">
        <f t="shared" si="2"/>
        <v>0</v>
      </c>
      <c r="AS23" s="872">
        <f t="shared" si="5"/>
        <v>0</v>
      </c>
      <c r="BC23" s="1130"/>
    </row>
    <row r="24" spans="1:55" outlineLevel="1">
      <c r="A24" s="251" t="s">
        <v>168</v>
      </c>
      <c r="B24" s="251"/>
      <c r="C24" s="251"/>
      <c r="D24" s="251"/>
      <c r="E24" s="251"/>
      <c r="F24" s="251"/>
      <c r="G24" s="251"/>
      <c r="H24" s="251"/>
      <c r="I24" s="1026"/>
      <c r="J24" s="251"/>
      <c r="K24" s="251"/>
      <c r="L24" s="251"/>
      <c r="M24" s="251"/>
      <c r="N24" s="512"/>
      <c r="O24" s="251"/>
      <c r="P24" s="510"/>
      <c r="Q24" s="248"/>
      <c r="R24" s="248"/>
      <c r="S24" s="248"/>
      <c r="T24" s="510"/>
      <c r="U24" s="248"/>
      <c r="V24" s="248"/>
      <c r="W24" s="248"/>
      <c r="X24" s="842" t="s">
        <v>1071</v>
      </c>
      <c r="Y24" s="1067">
        <v>627</v>
      </c>
      <c r="Z24" s="252">
        <v>6274001903</v>
      </c>
      <c r="AA24" s="250" t="s">
        <v>899</v>
      </c>
      <c r="AB24" s="250" t="s">
        <v>1041</v>
      </c>
      <c r="AC24" s="212">
        <f>SUM(AC25:AC26)</f>
        <v>0</v>
      </c>
      <c r="AD24" s="212">
        <f t="shared" si="9"/>
        <v>0</v>
      </c>
      <c r="AE24" s="212">
        <f t="shared" ref="AE24:AR24" si="10">SUM(AE25:AE26)</f>
        <v>0</v>
      </c>
      <c r="AF24" s="845">
        <f t="shared" si="10"/>
        <v>0</v>
      </c>
      <c r="AG24" s="845">
        <f t="shared" si="10"/>
        <v>0</v>
      </c>
      <c r="AH24" s="845">
        <f t="shared" si="10"/>
        <v>0</v>
      </c>
      <c r="AI24" s="845">
        <f t="shared" si="10"/>
        <v>0</v>
      </c>
      <c r="AJ24" s="845">
        <f t="shared" si="10"/>
        <v>0</v>
      </c>
      <c r="AK24" s="845">
        <f t="shared" si="10"/>
        <v>0</v>
      </c>
      <c r="AL24" s="845">
        <f t="shared" si="10"/>
        <v>0</v>
      </c>
      <c r="AM24" s="845">
        <f t="shared" si="10"/>
        <v>0</v>
      </c>
      <c r="AN24" s="845">
        <f t="shared" si="10"/>
        <v>0</v>
      </c>
      <c r="AO24" s="845">
        <f t="shared" si="10"/>
        <v>0</v>
      </c>
      <c r="AP24" s="845">
        <f t="shared" si="10"/>
        <v>0</v>
      </c>
      <c r="AQ24" s="845">
        <f t="shared" si="10"/>
        <v>0</v>
      </c>
      <c r="AR24" s="845">
        <f t="shared" si="10"/>
        <v>0</v>
      </c>
      <c r="AS24" s="212">
        <f t="shared" si="5"/>
        <v>0</v>
      </c>
    </row>
    <row r="25" spans="1:55" outlineLevel="2">
      <c r="A25" s="251"/>
      <c r="B25" s="251"/>
      <c r="C25" s="251"/>
      <c r="D25" s="251"/>
      <c r="E25" s="251"/>
      <c r="F25" s="251"/>
      <c r="G25" s="251"/>
      <c r="H25" s="251"/>
      <c r="I25" s="1026"/>
      <c r="J25" s="251"/>
      <c r="K25" s="251"/>
      <c r="L25" s="251"/>
      <c r="M25" s="251"/>
      <c r="N25" s="512"/>
      <c r="O25" s="251"/>
      <c r="P25" s="510"/>
      <c r="Q25" s="248"/>
      <c r="R25" s="248"/>
      <c r="S25" s="248"/>
      <c r="T25" s="510"/>
      <c r="U25" s="248"/>
      <c r="V25" s="248"/>
      <c r="W25" s="248"/>
      <c r="X25" s="842"/>
      <c r="Y25" s="1067"/>
      <c r="Z25" s="252"/>
      <c r="AA25" s="250"/>
      <c r="AB25" s="250"/>
      <c r="AC25" s="212"/>
      <c r="AD25" s="212">
        <f t="shared" si="9"/>
        <v>0</v>
      </c>
      <c r="AE25" s="212"/>
      <c r="AF25" s="845"/>
      <c r="AG25" s="845"/>
      <c r="AH25" s="845"/>
      <c r="AI25" s="845"/>
      <c r="AJ25" s="845"/>
      <c r="AK25" s="845"/>
      <c r="AL25" s="845"/>
      <c r="AM25" s="845"/>
      <c r="AN25" s="845"/>
      <c r="AO25" s="845"/>
      <c r="AP25" s="845"/>
      <c r="AQ25" s="845"/>
      <c r="AR25" s="845">
        <f t="shared" ref="AR25:AR34" si="11">SUM(AF25:AQ25)</f>
        <v>0</v>
      </c>
      <c r="AS25" s="860">
        <f t="shared" si="5"/>
        <v>0</v>
      </c>
    </row>
    <row r="26" spans="1:55" outlineLevel="2">
      <c r="A26" s="251"/>
      <c r="B26" s="251"/>
      <c r="C26" s="251"/>
      <c r="D26" s="251"/>
      <c r="E26" s="251"/>
      <c r="F26" s="251"/>
      <c r="G26" s="251"/>
      <c r="H26" s="251"/>
      <c r="I26" s="1026"/>
      <c r="J26" s="251"/>
      <c r="K26" s="251"/>
      <c r="L26" s="251"/>
      <c r="M26" s="251"/>
      <c r="N26" s="512"/>
      <c r="O26" s="251"/>
      <c r="P26" s="510"/>
      <c r="Q26" s="248"/>
      <c r="R26" s="248"/>
      <c r="S26" s="248"/>
      <c r="T26" s="510"/>
      <c r="U26" s="248"/>
      <c r="V26" s="248"/>
      <c r="W26" s="248"/>
      <c r="X26" s="842"/>
      <c r="Y26" s="1067"/>
      <c r="Z26" s="252"/>
      <c r="AA26" s="250"/>
      <c r="AB26" s="250"/>
      <c r="AC26" s="212"/>
      <c r="AD26" s="212">
        <f t="shared" si="9"/>
        <v>0</v>
      </c>
      <c r="AE26" s="212"/>
      <c r="AF26" s="845"/>
      <c r="AG26" s="845"/>
      <c r="AH26" s="845"/>
      <c r="AI26" s="845"/>
      <c r="AJ26" s="845"/>
      <c r="AK26" s="845"/>
      <c r="AL26" s="845"/>
      <c r="AM26" s="845"/>
      <c r="AN26" s="845"/>
      <c r="AO26" s="845"/>
      <c r="AP26" s="845"/>
      <c r="AQ26" s="845"/>
      <c r="AR26" s="845">
        <f t="shared" si="11"/>
        <v>0</v>
      </c>
      <c r="AS26" s="212"/>
    </row>
    <row r="27" spans="1:55">
      <c r="A27" s="251">
        <v>1.4</v>
      </c>
      <c r="B27" s="251"/>
      <c r="C27" s="251"/>
      <c r="D27" s="251"/>
      <c r="E27" s="251"/>
      <c r="F27" s="251"/>
      <c r="G27" s="251"/>
      <c r="H27" s="251"/>
      <c r="I27" s="1026"/>
      <c r="J27" s="251"/>
      <c r="K27" s="251"/>
      <c r="L27" s="251"/>
      <c r="M27" s="251"/>
      <c r="N27" s="512"/>
      <c r="O27" s="251"/>
      <c r="P27" s="510"/>
      <c r="Q27" s="248"/>
      <c r="R27" s="248"/>
      <c r="S27" s="248"/>
      <c r="T27" s="510"/>
      <c r="U27" s="248"/>
      <c r="V27" s="248"/>
      <c r="W27" s="248"/>
      <c r="X27" s="842" t="s">
        <v>1072</v>
      </c>
      <c r="Y27" s="1067">
        <v>627</v>
      </c>
      <c r="Z27" s="252">
        <v>6274001903</v>
      </c>
      <c r="AA27" s="250" t="s">
        <v>899</v>
      </c>
      <c r="AB27" s="250" t="s">
        <v>1041</v>
      </c>
      <c r="AC27" s="212">
        <f>SUM(AC28:AC29)</f>
        <v>0</v>
      </c>
      <c r="AD27" s="212">
        <f t="shared" si="9"/>
        <v>0</v>
      </c>
      <c r="AE27" s="212">
        <f t="shared" ref="AE27:AQ27" si="12">SUM(AE28:AE29)</f>
        <v>0</v>
      </c>
      <c r="AF27" s="845">
        <f t="shared" si="12"/>
        <v>0</v>
      </c>
      <c r="AG27" s="845">
        <f t="shared" si="12"/>
        <v>0</v>
      </c>
      <c r="AH27" s="845">
        <f t="shared" si="12"/>
        <v>0</v>
      </c>
      <c r="AI27" s="845">
        <f t="shared" si="12"/>
        <v>0</v>
      </c>
      <c r="AJ27" s="845">
        <f t="shared" si="12"/>
        <v>0</v>
      </c>
      <c r="AK27" s="845">
        <f t="shared" si="12"/>
        <v>0</v>
      </c>
      <c r="AL27" s="845">
        <f t="shared" si="12"/>
        <v>0</v>
      </c>
      <c r="AM27" s="845">
        <f t="shared" si="12"/>
        <v>0</v>
      </c>
      <c r="AN27" s="845">
        <f t="shared" si="12"/>
        <v>0</v>
      </c>
      <c r="AO27" s="845">
        <f t="shared" si="12"/>
        <v>0</v>
      </c>
      <c r="AP27" s="845">
        <f t="shared" si="12"/>
        <v>0</v>
      </c>
      <c r="AQ27" s="845">
        <f t="shared" si="12"/>
        <v>0</v>
      </c>
      <c r="AR27" s="845">
        <f t="shared" si="11"/>
        <v>0</v>
      </c>
      <c r="AS27" s="212">
        <f>AE27-AR27</f>
        <v>0</v>
      </c>
    </row>
    <row r="28" spans="1:55" outlineLevel="2">
      <c r="A28" s="251"/>
      <c r="B28" s="251"/>
      <c r="C28" s="251"/>
      <c r="D28" s="251"/>
      <c r="E28" s="251"/>
      <c r="F28" s="251"/>
      <c r="G28" s="251"/>
      <c r="H28" s="251"/>
      <c r="I28" s="1026"/>
      <c r="J28" s="251"/>
      <c r="K28" s="251"/>
      <c r="L28" s="251"/>
      <c r="M28" s="251"/>
      <c r="N28" s="512"/>
      <c r="O28" s="251"/>
      <c r="P28" s="510"/>
      <c r="Q28" s="248"/>
      <c r="R28" s="248"/>
      <c r="S28" s="248"/>
      <c r="T28" s="510"/>
      <c r="U28" s="248"/>
      <c r="V28" s="248"/>
      <c r="W28" s="248"/>
      <c r="X28" s="842"/>
      <c r="Y28" s="1067"/>
      <c r="Z28" s="252"/>
      <c r="AA28" s="250"/>
      <c r="AB28" s="250"/>
      <c r="AC28" s="212"/>
      <c r="AD28" s="212">
        <f t="shared" si="9"/>
        <v>0</v>
      </c>
      <c r="AE28" s="212"/>
      <c r="AF28" s="845"/>
      <c r="AG28" s="845"/>
      <c r="AH28" s="845"/>
      <c r="AI28" s="845"/>
      <c r="AJ28" s="845"/>
      <c r="AK28" s="845"/>
      <c r="AL28" s="845"/>
      <c r="AM28" s="845"/>
      <c r="AN28" s="845"/>
      <c r="AO28" s="845"/>
      <c r="AP28" s="845"/>
      <c r="AQ28" s="845"/>
      <c r="AR28" s="845">
        <f t="shared" si="11"/>
        <v>0</v>
      </c>
      <c r="AS28" s="212"/>
    </row>
    <row r="29" spans="1:55" outlineLevel="2">
      <c r="A29" s="251"/>
      <c r="B29" s="251"/>
      <c r="C29" s="251"/>
      <c r="D29" s="251"/>
      <c r="E29" s="251"/>
      <c r="F29" s="251"/>
      <c r="G29" s="251"/>
      <c r="H29" s="251"/>
      <c r="I29" s="1026"/>
      <c r="J29" s="251"/>
      <c r="K29" s="251"/>
      <c r="L29" s="251"/>
      <c r="M29" s="251"/>
      <c r="N29" s="512"/>
      <c r="O29" s="251"/>
      <c r="P29" s="510"/>
      <c r="Q29" s="248"/>
      <c r="R29" s="248"/>
      <c r="S29" s="248"/>
      <c r="T29" s="510"/>
      <c r="U29" s="248"/>
      <c r="V29" s="248"/>
      <c r="W29" s="248"/>
      <c r="X29" s="842"/>
      <c r="Y29" s="1067"/>
      <c r="Z29" s="252"/>
      <c r="AA29" s="250"/>
      <c r="AB29" s="250"/>
      <c r="AC29" s="212"/>
      <c r="AD29" s="212">
        <f t="shared" si="9"/>
        <v>0</v>
      </c>
      <c r="AE29" s="212"/>
      <c r="AF29" s="845"/>
      <c r="AG29" s="845"/>
      <c r="AH29" s="845"/>
      <c r="AI29" s="845"/>
      <c r="AJ29" s="845"/>
      <c r="AK29" s="845"/>
      <c r="AL29" s="845"/>
      <c r="AM29" s="845"/>
      <c r="AN29" s="845"/>
      <c r="AO29" s="845"/>
      <c r="AP29" s="845"/>
      <c r="AQ29" s="845"/>
      <c r="AR29" s="845">
        <f t="shared" si="11"/>
        <v>0</v>
      </c>
      <c r="AS29" s="212"/>
    </row>
    <row r="30" spans="1:55" outlineLevel="1">
      <c r="A30" s="251" t="s">
        <v>804</v>
      </c>
      <c r="B30" s="251"/>
      <c r="C30" s="251"/>
      <c r="D30" s="251"/>
      <c r="E30" s="251"/>
      <c r="F30" s="251"/>
      <c r="G30" s="251"/>
      <c r="H30" s="251"/>
      <c r="I30" s="1026"/>
      <c r="J30" s="251"/>
      <c r="K30" s="251"/>
      <c r="L30" s="251"/>
      <c r="M30" s="251"/>
      <c r="N30" s="512"/>
      <c r="O30" s="251"/>
      <c r="P30" s="510"/>
      <c r="Q30" s="248"/>
      <c r="R30" s="248"/>
      <c r="S30" s="248"/>
      <c r="T30" s="510"/>
      <c r="U30" s="248"/>
      <c r="V30" s="248"/>
      <c r="W30" s="248"/>
      <c r="X30" s="842" t="s">
        <v>1073</v>
      </c>
      <c r="Y30" s="1067">
        <v>627</v>
      </c>
      <c r="Z30" s="252">
        <v>6274001906</v>
      </c>
      <c r="AA30" s="250" t="s">
        <v>1074</v>
      </c>
      <c r="AB30" s="250" t="s">
        <v>1041</v>
      </c>
      <c r="AC30" s="212">
        <f>SUM(AC31:AC37)</f>
        <v>1237265000</v>
      </c>
      <c r="AD30" s="212">
        <f t="shared" si="9"/>
        <v>622272297</v>
      </c>
      <c r="AE30" s="212">
        <f t="shared" ref="AE30:AQ30" si="13">SUM(AE31:AE37)</f>
        <v>614992703</v>
      </c>
      <c r="AF30" s="845">
        <f>SUM(AF31:AF37)</f>
        <v>22319961</v>
      </c>
      <c r="AG30" s="845">
        <f t="shared" si="13"/>
        <v>22319961</v>
      </c>
      <c r="AH30" s="845">
        <f t="shared" si="13"/>
        <v>19756325</v>
      </c>
      <c r="AI30" s="845">
        <f t="shared" si="13"/>
        <v>19756325</v>
      </c>
      <c r="AJ30" s="845">
        <f t="shared" si="13"/>
        <v>19756325</v>
      </c>
      <c r="AK30" s="845">
        <f t="shared" si="13"/>
        <v>19756325</v>
      </c>
      <c r="AL30" s="845">
        <f t="shared" si="13"/>
        <v>19756325</v>
      </c>
      <c r="AM30" s="845">
        <f t="shared" si="13"/>
        <v>19756325</v>
      </c>
      <c r="AN30" s="845">
        <f t="shared" si="13"/>
        <v>19756325</v>
      </c>
      <c r="AO30" s="845">
        <f t="shared" si="13"/>
        <v>19756325</v>
      </c>
      <c r="AP30" s="845">
        <f t="shared" si="13"/>
        <v>19756325</v>
      </c>
      <c r="AQ30" s="845">
        <f t="shared" si="13"/>
        <v>19756325</v>
      </c>
      <c r="AR30" s="845">
        <f t="shared" si="11"/>
        <v>242203172</v>
      </c>
      <c r="AS30" s="212">
        <f>AE30-AR30</f>
        <v>372789531</v>
      </c>
    </row>
    <row r="31" spans="1:55" ht="25.5" outlineLevel="2">
      <c r="A31" s="251"/>
      <c r="B31" s="251"/>
      <c r="C31" s="251"/>
      <c r="D31" s="251"/>
      <c r="E31" s="251"/>
      <c r="F31" s="251"/>
      <c r="G31" s="251"/>
      <c r="H31" s="251" t="s">
        <v>802</v>
      </c>
      <c r="I31" s="1026" t="s">
        <v>952</v>
      </c>
      <c r="J31" s="251"/>
      <c r="K31" s="251"/>
      <c r="L31" s="251"/>
      <c r="M31" s="251"/>
      <c r="N31" s="512">
        <v>44927</v>
      </c>
      <c r="O31" s="251" t="s">
        <v>1043</v>
      </c>
      <c r="P31" s="877" t="s">
        <v>1044</v>
      </c>
      <c r="Q31" s="248"/>
      <c r="R31" s="248" t="s">
        <v>864</v>
      </c>
      <c r="S31" s="248" t="s">
        <v>1075</v>
      </c>
      <c r="T31" s="877"/>
      <c r="U31" s="248"/>
      <c r="V31" s="248"/>
      <c r="W31" s="844">
        <v>44907</v>
      </c>
      <c r="X31" s="878" t="s">
        <v>1076</v>
      </c>
      <c r="Y31" s="1067"/>
      <c r="Z31" s="880" t="s">
        <v>898</v>
      </c>
      <c r="AA31" s="881" t="s">
        <v>899</v>
      </c>
      <c r="AB31" s="881"/>
      <c r="AC31" s="860">
        <v>318800000</v>
      </c>
      <c r="AD31" s="860">
        <v>185966665</v>
      </c>
      <c r="AE31" s="860">
        <v>132833335</v>
      </c>
      <c r="AF31" s="207">
        <v>5313333</v>
      </c>
      <c r="AG31" s="207">
        <v>5313333</v>
      </c>
      <c r="AH31" s="207">
        <v>5313333</v>
      </c>
      <c r="AI31" s="207">
        <v>5313333</v>
      </c>
      <c r="AJ31" s="207">
        <v>5313333</v>
      </c>
      <c r="AK31" s="207">
        <v>5313333</v>
      </c>
      <c r="AL31" s="207">
        <v>5313333</v>
      </c>
      <c r="AM31" s="207">
        <v>5313333</v>
      </c>
      <c r="AN31" s="207">
        <v>5313333</v>
      </c>
      <c r="AO31" s="207">
        <v>5313333</v>
      </c>
      <c r="AP31" s="207">
        <v>5313333</v>
      </c>
      <c r="AQ31" s="207">
        <v>5313333</v>
      </c>
      <c r="AR31" s="207">
        <f t="shared" si="11"/>
        <v>63759996</v>
      </c>
      <c r="AS31" s="860"/>
      <c r="AU31" s="1117" t="str">
        <f>'PB_TSCD DC'!$O31</f>
        <v>60</v>
      </c>
      <c r="AV31" s="873">
        <f t="shared" ref="AV31:AV37" si="14">IF(AY31=2022,(12*3),IF(AY31=2023,(12*2),IF(AY31=2024,(12*1),IF(AY31=2025,0))))+(12-AZ31+1)</f>
        <v>36</v>
      </c>
      <c r="AX31" s="233">
        <f>10*12</f>
        <v>120</v>
      </c>
      <c r="AY31" s="233">
        <f>YEAR('PB_TSCD DC'!$N31)</f>
        <v>2023</v>
      </c>
      <c r="AZ31" s="873">
        <f>MONTH('PB_TSCD DC'!$N31)</f>
        <v>1</v>
      </c>
      <c r="BB31" s="873">
        <f>AX31-AV31</f>
        <v>84</v>
      </c>
      <c r="BC31" s="1130">
        <f>'PB_TSCD DC'!$AE31/BB31</f>
        <v>1581349.2261904762</v>
      </c>
    </row>
    <row r="32" spans="1:55" s="1126" customFormat="1" ht="25.5" outlineLevel="2">
      <c r="A32" s="1118"/>
      <c r="B32" s="1118"/>
      <c r="C32" s="1118"/>
      <c r="D32" s="1118"/>
      <c r="E32" s="1118"/>
      <c r="F32" s="1118"/>
      <c r="G32" s="1118"/>
      <c r="H32" s="1118" t="s">
        <v>802</v>
      </c>
      <c r="I32" s="1028" t="s">
        <v>1077</v>
      </c>
      <c r="J32" s="1118"/>
      <c r="K32" s="1118"/>
      <c r="L32" s="1118"/>
      <c r="M32" s="1118"/>
      <c r="N32" s="1119">
        <v>45413</v>
      </c>
      <c r="O32" s="1118" t="s">
        <v>1078</v>
      </c>
      <c r="P32" s="1120" t="s">
        <v>1044</v>
      </c>
      <c r="Q32" s="1121"/>
      <c r="R32" s="1121" t="s">
        <v>862</v>
      </c>
      <c r="S32" s="1121" t="s">
        <v>1066</v>
      </c>
      <c r="T32" s="1120"/>
      <c r="U32" s="1121"/>
      <c r="V32" s="1121"/>
      <c r="W32" s="894">
        <v>45383</v>
      </c>
      <c r="X32" s="1122" t="s">
        <v>1079</v>
      </c>
      <c r="Y32" s="1123"/>
      <c r="Z32" s="1124" t="s">
        <v>898</v>
      </c>
      <c r="AA32" s="1125" t="s">
        <v>899</v>
      </c>
      <c r="AB32" s="1125"/>
      <c r="AC32" s="1097">
        <v>56400000</v>
      </c>
      <c r="AD32" s="1097">
        <v>51272726</v>
      </c>
      <c r="AE32" s="1097">
        <v>5127274</v>
      </c>
      <c r="AF32" s="1097">
        <v>2563636</v>
      </c>
      <c r="AG32" s="1097">
        <v>2563636</v>
      </c>
      <c r="AH32" s="1097"/>
      <c r="AI32" s="1097"/>
      <c r="AJ32" s="1097"/>
      <c r="AK32" s="1097"/>
      <c r="AL32" s="1097"/>
      <c r="AM32" s="1097"/>
      <c r="AN32" s="1097"/>
      <c r="AO32" s="1097"/>
      <c r="AP32" s="1097"/>
      <c r="AQ32" s="1097"/>
      <c r="AR32" s="1097">
        <f t="shared" si="11"/>
        <v>5127272</v>
      </c>
      <c r="AS32" s="1097"/>
      <c r="AU32" s="1127" t="str">
        <f>'PB_TSCD DC'!$O32</f>
        <v>22</v>
      </c>
      <c r="AV32" s="1128">
        <f t="shared" si="14"/>
        <v>20</v>
      </c>
      <c r="AX32" s="1126">
        <f t="shared" ref="AX32:AX44" si="15">10*12</f>
        <v>120</v>
      </c>
      <c r="AY32" s="1126">
        <f>YEAR('PB_TSCD DC'!$N32)</f>
        <v>2024</v>
      </c>
      <c r="AZ32" s="1128">
        <f>MONTH('PB_TSCD DC'!$N32)</f>
        <v>5</v>
      </c>
      <c r="BA32" s="1126" t="s">
        <v>2145</v>
      </c>
      <c r="BC32" s="1130">
        <f>AF31</f>
        <v>5313333</v>
      </c>
    </row>
    <row r="33" spans="1:55" ht="38.25" outlineLevel="2">
      <c r="A33" s="251"/>
      <c r="B33" s="251"/>
      <c r="C33" s="251"/>
      <c r="D33" s="251"/>
      <c r="E33" s="251"/>
      <c r="F33" s="251"/>
      <c r="G33" s="251"/>
      <c r="H33" s="251" t="s">
        <v>802</v>
      </c>
      <c r="I33" s="1026" t="s">
        <v>1080</v>
      </c>
      <c r="J33" s="251"/>
      <c r="K33" s="251"/>
      <c r="L33" s="251"/>
      <c r="M33" s="251"/>
      <c r="N33" s="512">
        <v>45505</v>
      </c>
      <c r="O33" s="251" t="s">
        <v>1043</v>
      </c>
      <c r="P33" s="877" t="s">
        <v>1044</v>
      </c>
      <c r="Q33" s="248"/>
      <c r="R33" s="248" t="s">
        <v>862</v>
      </c>
      <c r="S33" s="248" t="s">
        <v>1066</v>
      </c>
      <c r="T33" s="877"/>
      <c r="U33" s="248"/>
      <c r="V33" s="248"/>
      <c r="W33" s="844">
        <v>45421</v>
      </c>
      <c r="X33" s="878" t="s">
        <v>1081</v>
      </c>
      <c r="Y33" s="1067"/>
      <c r="Z33" s="880" t="s">
        <v>898</v>
      </c>
      <c r="AA33" s="881" t="s">
        <v>899</v>
      </c>
      <c r="AB33" s="881"/>
      <c r="AC33" s="860">
        <v>133000000</v>
      </c>
      <c r="AD33" s="860">
        <v>37683334</v>
      </c>
      <c r="AE33" s="860">
        <v>95316666</v>
      </c>
      <c r="AF33" s="207">
        <v>2216667</v>
      </c>
      <c r="AG33" s="207">
        <v>2216667</v>
      </c>
      <c r="AH33" s="207">
        <v>2216667</v>
      </c>
      <c r="AI33" s="207">
        <v>2216667</v>
      </c>
      <c r="AJ33" s="207">
        <v>2216667</v>
      </c>
      <c r="AK33" s="207">
        <v>2216667</v>
      </c>
      <c r="AL33" s="207">
        <v>2216667</v>
      </c>
      <c r="AM33" s="207">
        <v>2216667</v>
      </c>
      <c r="AN33" s="207">
        <v>2216667</v>
      </c>
      <c r="AO33" s="207">
        <v>2216667</v>
      </c>
      <c r="AP33" s="207">
        <v>2216667</v>
      </c>
      <c r="AQ33" s="207">
        <v>2216667</v>
      </c>
      <c r="AR33" s="207">
        <f t="shared" si="11"/>
        <v>26600004</v>
      </c>
      <c r="AS33" s="860"/>
      <c r="AU33" s="1117" t="str">
        <f>'PB_TSCD DC'!$O33</f>
        <v>60</v>
      </c>
      <c r="AV33" s="873">
        <f t="shared" si="14"/>
        <v>17</v>
      </c>
      <c r="AX33" s="233">
        <f t="shared" si="15"/>
        <v>120</v>
      </c>
      <c r="AY33" s="233">
        <f>YEAR('PB_TSCD DC'!$N33)</f>
        <v>2024</v>
      </c>
      <c r="AZ33" s="873">
        <f>MONTH('PB_TSCD DC'!$N33)</f>
        <v>8</v>
      </c>
      <c r="BB33" s="873">
        <f>AX33-AV33</f>
        <v>103</v>
      </c>
      <c r="BC33" s="1130">
        <f>'PB_TSCD DC'!$AE33/BB33</f>
        <v>925404.52427184465</v>
      </c>
    </row>
    <row r="34" spans="1:55" ht="25.5" outlineLevel="2">
      <c r="A34" s="251"/>
      <c r="B34" s="251"/>
      <c r="C34" s="251"/>
      <c r="D34" s="251"/>
      <c r="E34" s="251"/>
      <c r="F34" s="251"/>
      <c r="G34" s="251"/>
      <c r="H34" s="251" t="s">
        <v>802</v>
      </c>
      <c r="I34" s="1026"/>
      <c r="J34" s="251"/>
      <c r="K34" s="251"/>
      <c r="L34" s="251"/>
      <c r="M34" s="251"/>
      <c r="N34" s="512">
        <v>45413</v>
      </c>
      <c r="O34" s="251" t="s">
        <v>1043</v>
      </c>
      <c r="P34" s="877" t="s">
        <v>1044</v>
      </c>
      <c r="Q34" s="248"/>
      <c r="R34" s="248" t="s">
        <v>862</v>
      </c>
      <c r="S34" s="248" t="s">
        <v>1066</v>
      </c>
      <c r="T34" s="877"/>
      <c r="U34" s="248"/>
      <c r="V34" s="248"/>
      <c r="W34" s="844"/>
      <c r="X34" s="878" t="s">
        <v>1082</v>
      </c>
      <c r="Y34" s="1067"/>
      <c r="Z34" s="880" t="s">
        <v>898</v>
      </c>
      <c r="AA34" s="881" t="s">
        <v>899</v>
      </c>
      <c r="AB34" s="881"/>
      <c r="AC34" s="860">
        <v>322375000</v>
      </c>
      <c r="AD34" s="860">
        <v>107458334</v>
      </c>
      <c r="AE34" s="860">
        <v>214916666</v>
      </c>
      <c r="AF34" s="207">
        <v>5372917</v>
      </c>
      <c r="AG34" s="207">
        <v>5372917</v>
      </c>
      <c r="AH34" s="207">
        <v>5372917</v>
      </c>
      <c r="AI34" s="207">
        <v>5372917</v>
      </c>
      <c r="AJ34" s="207">
        <v>5372917</v>
      </c>
      <c r="AK34" s="207">
        <v>5372917</v>
      </c>
      <c r="AL34" s="207">
        <v>5372917</v>
      </c>
      <c r="AM34" s="207">
        <v>5372917</v>
      </c>
      <c r="AN34" s="207">
        <v>5372917</v>
      </c>
      <c r="AO34" s="207">
        <v>5372917</v>
      </c>
      <c r="AP34" s="207">
        <v>5372917</v>
      </c>
      <c r="AQ34" s="207">
        <v>5372917</v>
      </c>
      <c r="AR34" s="207">
        <f t="shared" si="11"/>
        <v>64475004</v>
      </c>
      <c r="AS34" s="860"/>
      <c r="AU34" s="1117" t="str">
        <f>'PB_TSCD DC'!$O34</f>
        <v>60</v>
      </c>
      <c r="AV34" s="873">
        <f t="shared" si="14"/>
        <v>20</v>
      </c>
      <c r="AX34" s="233">
        <f t="shared" si="15"/>
        <v>120</v>
      </c>
      <c r="AY34" s="233">
        <f>YEAR('PB_TSCD DC'!$N34)</f>
        <v>2024</v>
      </c>
      <c r="AZ34" s="873">
        <f>MONTH('PB_TSCD DC'!$N34)</f>
        <v>5</v>
      </c>
      <c r="BB34" s="873">
        <f>AX34-AV34</f>
        <v>100</v>
      </c>
      <c r="BC34" s="1130">
        <f>'PB_TSCD DC'!$AE34/BB34</f>
        <v>2149166.66</v>
      </c>
    </row>
    <row r="35" spans="1:55" ht="29.25" customHeight="1" outlineLevel="2">
      <c r="A35" s="251"/>
      <c r="B35" s="251"/>
      <c r="C35" s="251"/>
      <c r="D35" s="251"/>
      <c r="E35" s="251"/>
      <c r="F35" s="251"/>
      <c r="G35" s="251"/>
      <c r="H35" s="251" t="s">
        <v>802</v>
      </c>
      <c r="I35" s="1026" t="s">
        <v>1083</v>
      </c>
      <c r="J35" s="251"/>
      <c r="K35" s="251"/>
      <c r="L35" s="251"/>
      <c r="M35" s="251"/>
      <c r="N35" s="512">
        <v>45474</v>
      </c>
      <c r="O35" s="251" t="s">
        <v>1084</v>
      </c>
      <c r="P35" s="877" t="s">
        <v>1044</v>
      </c>
      <c r="Q35" s="248"/>
      <c r="R35" s="248" t="s">
        <v>862</v>
      </c>
      <c r="S35" s="248" t="s">
        <v>1066</v>
      </c>
      <c r="T35" s="877"/>
      <c r="U35" s="248"/>
      <c r="V35" s="248"/>
      <c r="W35" s="844">
        <v>45444</v>
      </c>
      <c r="X35" s="878" t="s">
        <v>1085</v>
      </c>
      <c r="Y35" s="1067"/>
      <c r="Z35" s="880" t="s">
        <v>909</v>
      </c>
      <c r="AA35" s="881" t="s">
        <v>1086</v>
      </c>
      <c r="AB35" s="881"/>
      <c r="AC35" s="860">
        <v>37980000</v>
      </c>
      <c r="AD35" s="860">
        <v>14242500</v>
      </c>
      <c r="AE35" s="860">
        <v>23737500</v>
      </c>
      <c r="AF35" s="207">
        <v>791250</v>
      </c>
      <c r="AG35" s="207">
        <v>791250</v>
      </c>
      <c r="AH35" s="207">
        <v>791250</v>
      </c>
      <c r="AI35" s="207">
        <v>791250</v>
      </c>
      <c r="AJ35" s="207">
        <v>791250</v>
      </c>
      <c r="AK35" s="207">
        <v>791250</v>
      </c>
      <c r="AL35" s="207">
        <v>791250</v>
      </c>
      <c r="AM35" s="207">
        <v>791250</v>
      </c>
      <c r="AN35" s="207">
        <v>791250</v>
      </c>
      <c r="AO35" s="207">
        <v>791250</v>
      </c>
      <c r="AP35" s="207">
        <v>791250</v>
      </c>
      <c r="AQ35" s="207">
        <v>791250</v>
      </c>
      <c r="AR35" s="207">
        <v>9495000</v>
      </c>
      <c r="AS35" s="860"/>
      <c r="AU35" s="1117" t="str">
        <f>'PB_TSCD DC'!$O35</f>
        <v>48</v>
      </c>
      <c r="AV35" s="873">
        <f t="shared" si="14"/>
        <v>18</v>
      </c>
      <c r="AX35" s="233">
        <f t="shared" si="15"/>
        <v>120</v>
      </c>
      <c r="AY35" s="233">
        <f>YEAR('PB_TSCD DC'!$N35)</f>
        <v>2024</v>
      </c>
      <c r="AZ35" s="873">
        <f>MONTH('PB_TSCD DC'!$N35)</f>
        <v>7</v>
      </c>
      <c r="BB35" s="873">
        <f>AX35-AV35</f>
        <v>102</v>
      </c>
      <c r="BC35" s="1130">
        <f>'PB_TSCD DC'!$AE35/BB35</f>
        <v>232720.58823529413</v>
      </c>
    </row>
    <row r="36" spans="1:55" ht="25.5" outlineLevel="2">
      <c r="A36" s="251"/>
      <c r="B36" s="251"/>
      <c r="C36" s="251"/>
      <c r="D36" s="251"/>
      <c r="E36" s="251"/>
      <c r="F36" s="251"/>
      <c r="G36" s="251"/>
      <c r="H36" s="251" t="s">
        <v>802</v>
      </c>
      <c r="I36" s="1026" t="s">
        <v>1087</v>
      </c>
      <c r="J36" s="251"/>
      <c r="K36" s="251"/>
      <c r="L36" s="251"/>
      <c r="M36" s="251"/>
      <c r="N36" s="889">
        <v>45047</v>
      </c>
      <c r="O36" s="846" t="s">
        <v>1043</v>
      </c>
      <c r="P36" s="890" t="s">
        <v>1044</v>
      </c>
      <c r="Q36" s="891"/>
      <c r="R36" s="891" t="s">
        <v>858</v>
      </c>
      <c r="S36" s="892" t="s">
        <v>1088</v>
      </c>
      <c r="T36" s="877"/>
      <c r="U36" s="248"/>
      <c r="V36" s="248"/>
      <c r="W36" s="844">
        <v>45016</v>
      </c>
      <c r="X36" s="878" t="s">
        <v>1089</v>
      </c>
      <c r="Y36" s="1082"/>
      <c r="Z36" s="847" t="s">
        <v>898</v>
      </c>
      <c r="AA36" s="844" t="s">
        <v>899</v>
      </c>
      <c r="AB36" s="844"/>
      <c r="AC36" s="893">
        <v>48560000</v>
      </c>
      <c r="AD36" s="893">
        <v>28222906</v>
      </c>
      <c r="AE36" s="893">
        <v>20337094</v>
      </c>
      <c r="AF36" s="893">
        <v>726325</v>
      </c>
      <c r="AG36" s="893">
        <v>726325</v>
      </c>
      <c r="AH36" s="893">
        <v>726325</v>
      </c>
      <c r="AI36" s="893">
        <v>726325</v>
      </c>
      <c r="AJ36" s="893">
        <v>726325</v>
      </c>
      <c r="AK36" s="893">
        <v>726325</v>
      </c>
      <c r="AL36" s="893">
        <v>726325</v>
      </c>
      <c r="AM36" s="893">
        <v>726325</v>
      </c>
      <c r="AN36" s="893">
        <v>726325</v>
      </c>
      <c r="AO36" s="893">
        <v>726325</v>
      </c>
      <c r="AP36" s="893">
        <v>726325</v>
      </c>
      <c r="AQ36" s="893">
        <v>726325</v>
      </c>
      <c r="AR36" s="207">
        <f>SUM(AF36:AQ36)</f>
        <v>8715900</v>
      </c>
      <c r="AS36" s="860"/>
      <c r="AU36" s="1117" t="str">
        <f>'PB_TSCD DC'!$O36</f>
        <v>60</v>
      </c>
      <c r="AV36" s="873">
        <f t="shared" si="14"/>
        <v>32</v>
      </c>
      <c r="AX36" s="233">
        <f t="shared" si="15"/>
        <v>120</v>
      </c>
      <c r="AY36" s="233">
        <f>YEAR('PB_TSCD DC'!$N36)</f>
        <v>2023</v>
      </c>
      <c r="AZ36" s="873">
        <f>MONTH('PB_TSCD DC'!$N36)</f>
        <v>5</v>
      </c>
      <c r="BB36" s="873">
        <f>AX36-AV36</f>
        <v>88</v>
      </c>
      <c r="BC36" s="1130">
        <f>'PB_TSCD DC'!$AE36/BB36</f>
        <v>231103.34090909091</v>
      </c>
    </row>
    <row r="37" spans="1:55" ht="25.5" outlineLevel="2">
      <c r="A37" s="251"/>
      <c r="B37" s="251"/>
      <c r="C37" s="251"/>
      <c r="D37" s="251"/>
      <c r="E37" s="251"/>
      <c r="F37" s="251"/>
      <c r="G37" s="251"/>
      <c r="H37" s="251" t="s">
        <v>802</v>
      </c>
      <c r="I37" s="1026" t="s">
        <v>1091</v>
      </c>
      <c r="J37" s="251"/>
      <c r="K37" s="251"/>
      <c r="L37" s="251"/>
      <c r="M37" s="251"/>
      <c r="N37" s="889">
        <v>44896</v>
      </c>
      <c r="O37" s="846" t="s">
        <v>1043</v>
      </c>
      <c r="P37" s="890" t="s">
        <v>1044</v>
      </c>
      <c r="Q37" s="891"/>
      <c r="R37" s="891" t="s">
        <v>863</v>
      </c>
      <c r="S37" s="892" t="s">
        <v>1092</v>
      </c>
      <c r="T37" s="877"/>
      <c r="U37" s="248"/>
      <c r="V37" s="248"/>
      <c r="W37" s="844">
        <v>44841</v>
      </c>
      <c r="X37" s="878" t="s">
        <v>1093</v>
      </c>
      <c r="Y37" s="1082"/>
      <c r="Z37" s="847" t="s">
        <v>906</v>
      </c>
      <c r="AA37" s="844" t="s">
        <v>1095</v>
      </c>
      <c r="AB37" s="844"/>
      <c r="AC37" s="893">
        <v>320150000</v>
      </c>
      <c r="AD37" s="893">
        <v>197425832</v>
      </c>
      <c r="AE37" s="893">
        <v>122724168</v>
      </c>
      <c r="AF37" s="893">
        <v>5335833</v>
      </c>
      <c r="AG37" s="893">
        <v>5335833</v>
      </c>
      <c r="AH37" s="893">
        <v>5335833</v>
      </c>
      <c r="AI37" s="893">
        <v>5335833</v>
      </c>
      <c r="AJ37" s="893">
        <v>5335833</v>
      </c>
      <c r="AK37" s="893">
        <v>5335833</v>
      </c>
      <c r="AL37" s="893">
        <v>5335833</v>
      </c>
      <c r="AM37" s="893">
        <v>5335833</v>
      </c>
      <c r="AN37" s="893">
        <v>5335833</v>
      </c>
      <c r="AO37" s="893">
        <v>5335833</v>
      </c>
      <c r="AP37" s="893">
        <v>5335833</v>
      </c>
      <c r="AQ37" s="893">
        <v>5335833</v>
      </c>
      <c r="AR37" s="207">
        <v>9495000</v>
      </c>
      <c r="AS37" s="860"/>
      <c r="AU37" s="1117" t="str">
        <f>'PB_TSCD DC'!$O37</f>
        <v>60</v>
      </c>
      <c r="AV37" s="873">
        <f t="shared" si="14"/>
        <v>37</v>
      </c>
      <c r="AX37" s="233">
        <f t="shared" si="15"/>
        <v>120</v>
      </c>
      <c r="AY37" s="233">
        <f>YEAR('PB_TSCD DC'!$N37)</f>
        <v>2022</v>
      </c>
      <c r="AZ37" s="873">
        <f>MONTH('PB_TSCD DC'!$N37)</f>
        <v>12</v>
      </c>
      <c r="BB37" s="873">
        <f>AX37-AV37</f>
        <v>83</v>
      </c>
      <c r="BC37" s="1130">
        <f>'PB_TSCD DC'!$AE37/BB37</f>
        <v>1478604.4337349397</v>
      </c>
    </row>
    <row r="38" spans="1:55" outlineLevel="1">
      <c r="A38" s="251" t="s">
        <v>805</v>
      </c>
      <c r="B38" s="251"/>
      <c r="C38" s="251"/>
      <c r="D38" s="251"/>
      <c r="E38" s="251"/>
      <c r="F38" s="251"/>
      <c r="G38" s="251"/>
      <c r="H38" s="251"/>
      <c r="I38" s="1026"/>
      <c r="J38" s="251"/>
      <c r="K38" s="251"/>
      <c r="L38" s="251"/>
      <c r="M38" s="251"/>
      <c r="N38" s="512"/>
      <c r="O38" s="251"/>
      <c r="P38" s="510"/>
      <c r="Q38" s="248"/>
      <c r="R38" s="248"/>
      <c r="S38" s="510" t="s">
        <v>1096</v>
      </c>
      <c r="T38" s="510"/>
      <c r="U38" s="248"/>
      <c r="V38" s="248"/>
      <c r="W38" s="248"/>
      <c r="X38" s="842" t="s">
        <v>1097</v>
      </c>
      <c r="Y38" s="1067">
        <v>627</v>
      </c>
      <c r="Z38" s="252">
        <v>6274001901</v>
      </c>
      <c r="AA38" s="250" t="s">
        <v>1098</v>
      </c>
      <c r="AB38" s="250" t="s">
        <v>1099</v>
      </c>
      <c r="AC38" s="212">
        <f>SUM(AC39:AC41)</f>
        <v>4068620825</v>
      </c>
      <c r="AD38" s="212">
        <f>AC38-AE38</f>
        <v>1418063419</v>
      </c>
      <c r="AE38" s="212">
        <f t="shared" ref="AE38:AQ38" si="16">SUM(AE39:AE41)</f>
        <v>2650557406</v>
      </c>
      <c r="AF38" s="845">
        <f t="shared" si="16"/>
        <v>69568835</v>
      </c>
      <c r="AG38" s="845">
        <f t="shared" si="16"/>
        <v>69568835</v>
      </c>
      <c r="AH38" s="845">
        <f t="shared" si="16"/>
        <v>69568835</v>
      </c>
      <c r="AI38" s="845">
        <f t="shared" si="16"/>
        <v>69568835</v>
      </c>
      <c r="AJ38" s="845">
        <f t="shared" si="16"/>
        <v>69568835</v>
      </c>
      <c r="AK38" s="845">
        <f t="shared" si="16"/>
        <v>69568835</v>
      </c>
      <c r="AL38" s="845">
        <f t="shared" si="16"/>
        <v>69568835</v>
      </c>
      <c r="AM38" s="845">
        <f t="shared" si="16"/>
        <v>69568835</v>
      </c>
      <c r="AN38" s="845">
        <f t="shared" si="16"/>
        <v>69568835</v>
      </c>
      <c r="AO38" s="845">
        <f t="shared" si="16"/>
        <v>69568835</v>
      </c>
      <c r="AP38" s="845">
        <f t="shared" si="16"/>
        <v>69568835</v>
      </c>
      <c r="AQ38" s="845">
        <f t="shared" si="16"/>
        <v>69568835</v>
      </c>
      <c r="AR38" s="845">
        <f>SUM(AF38:AQ38)</f>
        <v>834826020</v>
      </c>
      <c r="AS38" s="212">
        <f>AE38-AR38</f>
        <v>1815731386</v>
      </c>
      <c r="AW38" s="873"/>
      <c r="BC38" s="1130"/>
    </row>
    <row r="39" spans="1:55" ht="25.5" outlineLevel="2">
      <c r="A39" s="251"/>
      <c r="B39" s="251"/>
      <c r="C39" s="251"/>
      <c r="D39" s="251"/>
      <c r="E39" s="251"/>
      <c r="F39" s="251"/>
      <c r="G39" s="251"/>
      <c r="H39" s="251" t="s">
        <v>802</v>
      </c>
      <c r="I39" s="1026" t="s">
        <v>1100</v>
      </c>
      <c r="J39" s="251"/>
      <c r="K39" s="251"/>
      <c r="L39" s="251"/>
      <c r="M39" s="251"/>
      <c r="N39" s="889">
        <v>44927</v>
      </c>
      <c r="O39" s="846" t="s">
        <v>1043</v>
      </c>
      <c r="P39" s="890" t="s">
        <v>1044</v>
      </c>
      <c r="Q39" s="891"/>
      <c r="R39" s="891" t="s">
        <v>862</v>
      </c>
      <c r="S39" s="892" t="s">
        <v>1066</v>
      </c>
      <c r="T39" s="877"/>
      <c r="U39" s="248"/>
      <c r="V39" s="248"/>
      <c r="W39" s="844">
        <v>44801</v>
      </c>
      <c r="X39" s="878" t="s">
        <v>1101</v>
      </c>
      <c r="Y39" s="1082"/>
      <c r="Z39" s="847" t="s">
        <v>903</v>
      </c>
      <c r="AA39" s="844" t="s">
        <v>1098</v>
      </c>
      <c r="AB39" s="844"/>
      <c r="AC39" s="893">
        <v>394675925</v>
      </c>
      <c r="AD39" s="893">
        <v>230227621</v>
      </c>
      <c r="AE39" s="893">
        <v>180000000</v>
      </c>
      <c r="AF39" s="893">
        <v>6852012</v>
      </c>
      <c r="AG39" s="893">
        <v>6852012</v>
      </c>
      <c r="AH39" s="893">
        <v>6852012</v>
      </c>
      <c r="AI39" s="893">
        <v>6852012</v>
      </c>
      <c r="AJ39" s="893">
        <v>6852012</v>
      </c>
      <c r="AK39" s="893">
        <v>6852012</v>
      </c>
      <c r="AL39" s="893">
        <v>6852012</v>
      </c>
      <c r="AM39" s="893">
        <v>6852012</v>
      </c>
      <c r="AN39" s="893">
        <v>6852012</v>
      </c>
      <c r="AO39" s="893">
        <v>6852012</v>
      </c>
      <c r="AP39" s="893">
        <v>6852012</v>
      </c>
      <c r="AQ39" s="893">
        <v>6852012</v>
      </c>
      <c r="AR39" s="207">
        <f>SUM(AF39:AQ39)</f>
        <v>82224144</v>
      </c>
      <c r="AS39" s="860">
        <f>AE39-AR39</f>
        <v>97775856</v>
      </c>
      <c r="AU39" s="1117" t="str">
        <f>'PB_TSCD DC'!$O39</f>
        <v>60</v>
      </c>
      <c r="AV39" s="873">
        <f>IF(AY39=2022,(12*3),IF(AY39=2023,(12*2),IF(AY39=2024,(12*1),IF(AY39=2025,0))))+(12-AZ39+1)</f>
        <v>36</v>
      </c>
      <c r="AX39" s="233">
        <f t="shared" si="15"/>
        <v>120</v>
      </c>
      <c r="AY39" s="233">
        <f>YEAR('PB_TSCD DC'!$N39)</f>
        <v>2023</v>
      </c>
      <c r="AZ39" s="873">
        <f>MONTH('PB_TSCD DC'!$N39)</f>
        <v>1</v>
      </c>
      <c r="BB39" s="873">
        <f>AX39-AV39</f>
        <v>84</v>
      </c>
      <c r="BC39" s="1130">
        <f>'PB_TSCD DC'!$AE39/BB39</f>
        <v>2142857.1428571427</v>
      </c>
    </row>
    <row r="40" spans="1:55" ht="25.5" outlineLevel="2">
      <c r="A40" s="251"/>
      <c r="B40" s="251"/>
      <c r="C40" s="251"/>
      <c r="D40" s="251"/>
      <c r="E40" s="251"/>
      <c r="F40" s="251"/>
      <c r="G40" s="251"/>
      <c r="H40" s="251" t="s">
        <v>802</v>
      </c>
      <c r="I40" s="1056" t="s">
        <v>971</v>
      </c>
      <c r="J40" s="251"/>
      <c r="K40" s="251"/>
      <c r="L40" s="251"/>
      <c r="M40" s="251"/>
      <c r="N40" s="889">
        <v>44927</v>
      </c>
      <c r="O40" s="846" t="s">
        <v>912</v>
      </c>
      <c r="P40" s="890" t="s">
        <v>1044</v>
      </c>
      <c r="Q40" s="891"/>
      <c r="R40" s="891" t="s">
        <v>864</v>
      </c>
      <c r="S40" s="892" t="s">
        <v>1075</v>
      </c>
      <c r="T40" s="877"/>
      <c r="U40" s="248"/>
      <c r="V40" s="248"/>
      <c r="W40" s="844">
        <v>44694</v>
      </c>
      <c r="X40" s="878" t="s">
        <v>2113</v>
      </c>
      <c r="Y40" s="1082"/>
      <c r="Z40" s="847" t="s">
        <v>903</v>
      </c>
      <c r="AA40" s="844" t="s">
        <v>1098</v>
      </c>
      <c r="AB40" s="844"/>
      <c r="AC40" s="893">
        <v>219905500</v>
      </c>
      <c r="AD40" s="893">
        <v>99359129</v>
      </c>
      <c r="AE40" s="893">
        <v>120546371</v>
      </c>
      <c r="AF40" s="893">
        <v>2460130</v>
      </c>
      <c r="AG40" s="893">
        <v>2460130</v>
      </c>
      <c r="AH40" s="893">
        <v>2460130</v>
      </c>
      <c r="AI40" s="893">
        <v>2460130</v>
      </c>
      <c r="AJ40" s="893">
        <v>2460130</v>
      </c>
      <c r="AK40" s="893">
        <v>2460130</v>
      </c>
      <c r="AL40" s="893">
        <v>2460130</v>
      </c>
      <c r="AM40" s="893">
        <v>2460130</v>
      </c>
      <c r="AN40" s="893">
        <v>2460130</v>
      </c>
      <c r="AO40" s="893">
        <v>2460130</v>
      </c>
      <c r="AP40" s="893">
        <v>2460130</v>
      </c>
      <c r="AQ40" s="893">
        <v>2460130</v>
      </c>
      <c r="AR40" s="207">
        <f>SUM(AF40:AQ40)</f>
        <v>29521560</v>
      </c>
      <c r="AS40" s="860"/>
      <c r="AU40" s="1117" t="str">
        <f>'PB_TSCD DC'!$O40</f>
        <v>84</v>
      </c>
      <c r="AV40" s="873">
        <f>IF(AY40=2022,(12*3),IF(AY40=2023,(12*2),IF(AY40=2024,(12*1),IF(AY40=2025,0))))+(12-AZ40+1)</f>
        <v>36</v>
      </c>
      <c r="AX40" s="233">
        <f t="shared" si="15"/>
        <v>120</v>
      </c>
      <c r="AY40" s="233">
        <f>YEAR('PB_TSCD DC'!$N40)</f>
        <v>2023</v>
      </c>
      <c r="AZ40" s="873">
        <f>MONTH('PB_TSCD DC'!$N40)</f>
        <v>1</v>
      </c>
      <c r="BB40" s="873">
        <f>AX40-AV40</f>
        <v>84</v>
      </c>
      <c r="BC40" s="1130">
        <f>'PB_TSCD DC'!$AE40/BB40</f>
        <v>1435075.8452380951</v>
      </c>
    </row>
    <row r="41" spans="1:55" ht="38.25" outlineLevel="2">
      <c r="A41" s="251"/>
      <c r="B41" s="251"/>
      <c r="C41" s="251"/>
      <c r="D41" s="251"/>
      <c r="E41" s="251"/>
      <c r="F41" s="251"/>
      <c r="G41" s="251"/>
      <c r="H41" s="251" t="s">
        <v>802</v>
      </c>
      <c r="I41" s="1026" t="s">
        <v>1103</v>
      </c>
      <c r="J41" s="251"/>
      <c r="K41" s="251"/>
      <c r="L41" s="251"/>
      <c r="M41" s="251"/>
      <c r="N41" s="889">
        <v>45412</v>
      </c>
      <c r="O41" s="846" t="s">
        <v>1043</v>
      </c>
      <c r="P41" s="890" t="s">
        <v>1044</v>
      </c>
      <c r="Q41" s="891"/>
      <c r="R41" s="891" t="s">
        <v>864</v>
      </c>
      <c r="S41" s="892" t="s">
        <v>1075</v>
      </c>
      <c r="T41" s="877"/>
      <c r="U41" s="248"/>
      <c r="V41" s="248"/>
      <c r="W41" s="844">
        <v>44840</v>
      </c>
      <c r="X41" s="878" t="s">
        <v>1104</v>
      </c>
      <c r="Y41" s="1082"/>
      <c r="Z41" s="847" t="s">
        <v>903</v>
      </c>
      <c r="AA41" s="844" t="s">
        <v>1098</v>
      </c>
      <c r="AB41" s="844"/>
      <c r="AC41" s="893">
        <v>3454039400</v>
      </c>
      <c r="AD41" s="893">
        <v>1104028365</v>
      </c>
      <c r="AE41" s="893">
        <v>2350011035</v>
      </c>
      <c r="AF41" s="893">
        <v>60256693</v>
      </c>
      <c r="AG41" s="893">
        <v>60256693</v>
      </c>
      <c r="AH41" s="893">
        <v>60256693</v>
      </c>
      <c r="AI41" s="893">
        <v>60256693</v>
      </c>
      <c r="AJ41" s="893">
        <v>60256693</v>
      </c>
      <c r="AK41" s="893">
        <v>60256693</v>
      </c>
      <c r="AL41" s="893">
        <v>60256693</v>
      </c>
      <c r="AM41" s="893">
        <v>60256693</v>
      </c>
      <c r="AN41" s="893">
        <v>60256693</v>
      </c>
      <c r="AO41" s="893">
        <v>60256693</v>
      </c>
      <c r="AP41" s="893">
        <v>60256693</v>
      </c>
      <c r="AQ41" s="893">
        <v>60256693</v>
      </c>
      <c r="AR41" s="207">
        <f>SUM(AF41:AQ41)</f>
        <v>723080316</v>
      </c>
      <c r="AS41" s="860">
        <f>AE41-AR41</f>
        <v>1626930719</v>
      </c>
      <c r="AU41" s="1117" t="str">
        <f>'PB_TSCD DC'!$O41</f>
        <v>60</v>
      </c>
      <c r="AV41" s="873">
        <f>IF(AY41=2022,(12*3),IF(AY41=2023,(12*2),IF(AY41=2024,(12*1),IF(AY41=2025,0))))+(12-AZ41+1)</f>
        <v>21</v>
      </c>
      <c r="AX41" s="233">
        <f t="shared" si="15"/>
        <v>120</v>
      </c>
      <c r="AY41" s="233">
        <f>YEAR('PB_TSCD DC'!$N41)</f>
        <v>2024</v>
      </c>
      <c r="AZ41" s="873">
        <f>MONTH('PB_TSCD DC'!$N41)</f>
        <v>4</v>
      </c>
      <c r="BB41" s="873">
        <f>AX41-AV41</f>
        <v>99</v>
      </c>
      <c r="BC41" s="1130">
        <f>'PB_TSCD DC'!$AE41/BB41</f>
        <v>23737485.202020202</v>
      </c>
    </row>
    <row r="42" spans="1:55" outlineLevel="1">
      <c r="A42" s="251" t="s">
        <v>806</v>
      </c>
      <c r="B42" s="251"/>
      <c r="C42" s="251"/>
      <c r="D42" s="251"/>
      <c r="E42" s="251"/>
      <c r="F42" s="251"/>
      <c r="G42" s="251"/>
      <c r="H42" s="251"/>
      <c r="I42" s="1026"/>
      <c r="J42" s="251"/>
      <c r="K42" s="251"/>
      <c r="L42" s="251"/>
      <c r="M42" s="251"/>
      <c r="N42" s="512"/>
      <c r="O42" s="251"/>
      <c r="P42" s="510"/>
      <c r="Q42" s="248"/>
      <c r="R42" s="248"/>
      <c r="S42" s="510" t="s">
        <v>1096</v>
      </c>
      <c r="T42" s="510"/>
      <c r="U42" s="248"/>
      <c r="V42" s="248"/>
      <c r="W42" s="248"/>
      <c r="X42" s="842" t="s">
        <v>1105</v>
      </c>
      <c r="Y42" s="1067">
        <v>627</v>
      </c>
      <c r="Z42" s="252">
        <v>6274001901</v>
      </c>
      <c r="AA42" s="250" t="s">
        <v>1098</v>
      </c>
      <c r="AB42" s="250" t="s">
        <v>1099</v>
      </c>
      <c r="AC42" s="212">
        <f>SUM(AC43:AC44)</f>
        <v>797993464</v>
      </c>
      <c r="AD42" s="212">
        <f>AC42-AE42</f>
        <v>414582295</v>
      </c>
      <c r="AE42" s="212">
        <f>SUM(AE43:AE44)</f>
        <v>383411169</v>
      </c>
      <c r="AF42" s="212">
        <f t="shared" ref="AF42:AR42" si="17">SUM(AF43:AF44)</f>
        <v>13088523</v>
      </c>
      <c r="AG42" s="212">
        <f t="shared" si="17"/>
        <v>13088523</v>
      </c>
      <c r="AH42" s="212">
        <f t="shared" si="17"/>
        <v>13088523</v>
      </c>
      <c r="AI42" s="212">
        <f t="shared" si="17"/>
        <v>13088523</v>
      </c>
      <c r="AJ42" s="212">
        <f t="shared" si="17"/>
        <v>13088523</v>
      </c>
      <c r="AK42" s="212">
        <f t="shared" si="17"/>
        <v>13088523</v>
      </c>
      <c r="AL42" s="212">
        <f t="shared" si="17"/>
        <v>13088523</v>
      </c>
      <c r="AM42" s="212">
        <f t="shared" si="17"/>
        <v>13088523</v>
      </c>
      <c r="AN42" s="212">
        <f t="shared" si="17"/>
        <v>13088523</v>
      </c>
      <c r="AO42" s="212">
        <f t="shared" si="17"/>
        <v>13088523</v>
      </c>
      <c r="AP42" s="212">
        <f t="shared" si="17"/>
        <v>13088523</v>
      </c>
      <c r="AQ42" s="212">
        <f t="shared" si="17"/>
        <v>13088523</v>
      </c>
      <c r="AR42" s="212">
        <f t="shared" si="17"/>
        <v>157062276</v>
      </c>
      <c r="AS42" s="212">
        <f>AE42-AR42</f>
        <v>226348893</v>
      </c>
      <c r="BC42" s="1130"/>
    </row>
    <row r="43" spans="1:55" ht="25.5" outlineLevel="2">
      <c r="A43" s="251"/>
      <c r="B43" s="251"/>
      <c r="C43" s="251"/>
      <c r="D43" s="251"/>
      <c r="E43" s="251"/>
      <c r="F43" s="251"/>
      <c r="G43" s="251"/>
      <c r="H43" s="251" t="s">
        <v>802</v>
      </c>
      <c r="I43" s="1056" t="s">
        <v>971</v>
      </c>
      <c r="J43" s="251"/>
      <c r="K43" s="251"/>
      <c r="L43" s="251"/>
      <c r="M43" s="251"/>
      <c r="N43" s="889">
        <v>44927</v>
      </c>
      <c r="O43" s="846" t="s">
        <v>912</v>
      </c>
      <c r="P43" s="890" t="s">
        <v>1044</v>
      </c>
      <c r="Q43" s="891"/>
      <c r="R43" s="891" t="s">
        <v>862</v>
      </c>
      <c r="S43" s="892" t="s">
        <v>1066</v>
      </c>
      <c r="T43" s="877"/>
      <c r="U43" s="248"/>
      <c r="V43" s="248"/>
      <c r="W43" s="844">
        <v>44694</v>
      </c>
      <c r="X43" s="878" t="s">
        <v>2112</v>
      </c>
      <c r="Y43" s="1082"/>
      <c r="Z43" s="847" t="s">
        <v>903</v>
      </c>
      <c r="AA43" s="844" t="s">
        <v>1098</v>
      </c>
      <c r="AB43" s="844"/>
      <c r="AC43" s="893">
        <v>219905500</v>
      </c>
      <c r="AD43" s="893">
        <v>102622565</v>
      </c>
      <c r="AE43" s="893">
        <v>117282935</v>
      </c>
      <c r="AF43" s="893">
        <v>2443394</v>
      </c>
      <c r="AG43" s="893">
        <v>2443394</v>
      </c>
      <c r="AH43" s="893">
        <v>2443394</v>
      </c>
      <c r="AI43" s="893">
        <v>2443394</v>
      </c>
      <c r="AJ43" s="893">
        <v>2443394</v>
      </c>
      <c r="AK43" s="893">
        <v>2443394</v>
      </c>
      <c r="AL43" s="893">
        <v>2443394</v>
      </c>
      <c r="AM43" s="893">
        <v>2443394</v>
      </c>
      <c r="AN43" s="893">
        <v>2443394</v>
      </c>
      <c r="AO43" s="893">
        <v>2443394</v>
      </c>
      <c r="AP43" s="893">
        <v>2443394</v>
      </c>
      <c r="AQ43" s="893">
        <v>2443394</v>
      </c>
      <c r="AR43" s="207">
        <f>SUM(AF43:AQ43)</f>
        <v>29320728</v>
      </c>
      <c r="AS43" s="860"/>
      <c r="AU43" s="1117" t="str">
        <f>'PB_TSCD DC'!$O43</f>
        <v>84</v>
      </c>
      <c r="AV43" s="873">
        <f>IF(AY43=2022,(12*3),IF(AY43=2023,(12*2),IF(AY43=2024,(12*1),IF(AY43=2025,0))))+(12-AZ43+1)</f>
        <v>36</v>
      </c>
      <c r="AW43" s="873"/>
      <c r="AX43" s="233">
        <f t="shared" si="15"/>
        <v>120</v>
      </c>
      <c r="AY43" s="233">
        <f>YEAR('PB_TSCD DC'!$N43)</f>
        <v>2023</v>
      </c>
      <c r="AZ43" s="873">
        <f>MONTH('PB_TSCD DC'!$N43)</f>
        <v>1</v>
      </c>
      <c r="BB43" s="873">
        <f>AX43-AV43</f>
        <v>84</v>
      </c>
      <c r="BC43" s="1130">
        <f>'PB_TSCD DC'!$AE43/BB43</f>
        <v>1396225.4166666667</v>
      </c>
    </row>
    <row r="44" spans="1:55" ht="25.5" outlineLevel="2">
      <c r="A44" s="251"/>
      <c r="B44" s="251"/>
      <c r="C44" s="251"/>
      <c r="D44" s="251"/>
      <c r="E44" s="251"/>
      <c r="F44" s="251"/>
      <c r="G44" s="251"/>
      <c r="H44" s="251" t="s">
        <v>802</v>
      </c>
      <c r="I44" s="1026" t="s">
        <v>1100</v>
      </c>
      <c r="J44" s="251"/>
      <c r="K44" s="251"/>
      <c r="L44" s="251"/>
      <c r="M44" s="251"/>
      <c r="N44" s="889">
        <v>44927</v>
      </c>
      <c r="O44" s="846" t="s">
        <v>1043</v>
      </c>
      <c r="P44" s="890" t="s">
        <v>1044</v>
      </c>
      <c r="Q44" s="891"/>
      <c r="R44" s="891" t="s">
        <v>864</v>
      </c>
      <c r="S44" s="892" t="s">
        <v>1075</v>
      </c>
      <c r="T44" s="877"/>
      <c r="U44" s="248"/>
      <c r="V44" s="248"/>
      <c r="W44" s="844">
        <v>44801</v>
      </c>
      <c r="X44" s="878" t="s">
        <v>1102</v>
      </c>
      <c r="Y44" s="1082"/>
      <c r="Z44" s="847" t="s">
        <v>903</v>
      </c>
      <c r="AA44" s="844" t="s">
        <v>1098</v>
      </c>
      <c r="AB44" s="844"/>
      <c r="AC44" s="893">
        <v>578087964</v>
      </c>
      <c r="AD44" s="893">
        <v>311959730</v>
      </c>
      <c r="AE44" s="893">
        <v>266128234</v>
      </c>
      <c r="AF44" s="893">
        <v>10645129</v>
      </c>
      <c r="AG44" s="893">
        <v>10645129</v>
      </c>
      <c r="AH44" s="893">
        <v>10645129</v>
      </c>
      <c r="AI44" s="893">
        <v>10645129</v>
      </c>
      <c r="AJ44" s="893">
        <v>10645129</v>
      </c>
      <c r="AK44" s="893">
        <v>10645129</v>
      </c>
      <c r="AL44" s="893">
        <v>10645129</v>
      </c>
      <c r="AM44" s="893">
        <v>10645129</v>
      </c>
      <c r="AN44" s="893">
        <v>10645129</v>
      </c>
      <c r="AO44" s="893">
        <v>10645129</v>
      </c>
      <c r="AP44" s="893">
        <v>10645129</v>
      </c>
      <c r="AQ44" s="893">
        <v>10645129</v>
      </c>
      <c r="AR44" s="207">
        <f>SUM(AF44:AQ44)</f>
        <v>127741548</v>
      </c>
      <c r="AS44" s="860">
        <f t="shared" ref="AS44:AS52" si="18">AE44-AR44</f>
        <v>138386686</v>
      </c>
      <c r="AU44" s="1117" t="str">
        <f>'PB_TSCD DC'!$O44</f>
        <v>60</v>
      </c>
      <c r="AV44" s="873">
        <f>IF(AY44=2022,(12*3),IF(AY44=2023,(12*2),IF(AY44=2024,(12*1),IF(AY44=2025,0))))+(12-AZ44+1)</f>
        <v>36</v>
      </c>
      <c r="AX44" s="233">
        <f t="shared" si="15"/>
        <v>120</v>
      </c>
      <c r="AY44" s="233">
        <f>YEAR('PB_TSCD DC'!$N44)</f>
        <v>2023</v>
      </c>
      <c r="AZ44" s="873">
        <f>MONTH('PB_TSCD DC'!$N44)</f>
        <v>1</v>
      </c>
      <c r="BB44" s="873">
        <f>AX44-AV44</f>
        <v>84</v>
      </c>
      <c r="BC44" s="1130">
        <f>'PB_TSCD DC'!$AE44/BB44</f>
        <v>3168193.2619047621</v>
      </c>
    </row>
    <row r="45" spans="1:55" outlineLevel="1">
      <c r="A45" s="251" t="s">
        <v>807</v>
      </c>
      <c r="B45" s="251"/>
      <c r="C45" s="251"/>
      <c r="D45" s="251"/>
      <c r="E45" s="251"/>
      <c r="F45" s="251"/>
      <c r="G45" s="251"/>
      <c r="H45" s="251"/>
      <c r="I45" s="1026"/>
      <c r="J45" s="251"/>
      <c r="K45" s="251"/>
      <c r="L45" s="251"/>
      <c r="M45" s="251"/>
      <c r="N45" s="512"/>
      <c r="O45" s="251"/>
      <c r="P45" s="510"/>
      <c r="Q45" s="248"/>
      <c r="R45" s="248"/>
      <c r="S45" s="510" t="s">
        <v>1096</v>
      </c>
      <c r="T45" s="510"/>
      <c r="U45" s="248"/>
      <c r="V45" s="248"/>
      <c r="W45" s="248"/>
      <c r="X45" s="842" t="s">
        <v>1106</v>
      </c>
      <c r="Y45" s="1067">
        <v>627</v>
      </c>
      <c r="Z45" s="252">
        <v>6274001901</v>
      </c>
      <c r="AA45" s="250" t="s">
        <v>1098</v>
      </c>
      <c r="AB45" s="250" t="s">
        <v>1099</v>
      </c>
      <c r="AC45" s="212"/>
      <c r="AD45" s="212">
        <f>AC45-AE45</f>
        <v>0</v>
      </c>
      <c r="AE45" s="212"/>
      <c r="AF45" s="845"/>
      <c r="AG45" s="845"/>
      <c r="AH45" s="845"/>
      <c r="AI45" s="845"/>
      <c r="AJ45" s="845"/>
      <c r="AK45" s="845"/>
      <c r="AL45" s="845"/>
      <c r="AM45" s="845"/>
      <c r="AN45" s="845"/>
      <c r="AO45" s="845"/>
      <c r="AP45" s="845"/>
      <c r="AQ45" s="845"/>
      <c r="AR45" s="845"/>
      <c r="AS45" s="212">
        <f t="shared" si="18"/>
        <v>0</v>
      </c>
      <c r="AW45" s="873"/>
      <c r="BC45" s="1130"/>
    </row>
    <row r="46" spans="1:55" outlineLevel="1">
      <c r="A46" s="251" t="s">
        <v>808</v>
      </c>
      <c r="B46" s="251"/>
      <c r="C46" s="251"/>
      <c r="D46" s="251"/>
      <c r="E46" s="251"/>
      <c r="F46" s="251"/>
      <c r="G46" s="251"/>
      <c r="H46" s="251"/>
      <c r="I46" s="1026"/>
      <c r="J46" s="251"/>
      <c r="K46" s="251"/>
      <c r="L46" s="251"/>
      <c r="M46" s="251"/>
      <c r="N46" s="512"/>
      <c r="O46" s="251"/>
      <c r="P46" s="510"/>
      <c r="Q46" s="248"/>
      <c r="R46" s="248"/>
      <c r="S46" s="510" t="s">
        <v>1096</v>
      </c>
      <c r="T46" s="510"/>
      <c r="U46" s="248"/>
      <c r="V46" s="248"/>
      <c r="W46" s="248"/>
      <c r="X46" s="842" t="s">
        <v>1107</v>
      </c>
      <c r="Y46" s="1067">
        <v>627</v>
      </c>
      <c r="Z46" s="252">
        <v>6274001901</v>
      </c>
      <c r="AA46" s="250" t="s">
        <v>1098</v>
      </c>
      <c r="AB46" s="250" t="s">
        <v>1099</v>
      </c>
      <c r="AC46" s="212"/>
      <c r="AD46" s="212">
        <f>AC46-AE46</f>
        <v>0</v>
      </c>
      <c r="AE46" s="212"/>
      <c r="AF46" s="845"/>
      <c r="AG46" s="845"/>
      <c r="AH46" s="845"/>
      <c r="AI46" s="845"/>
      <c r="AJ46" s="845"/>
      <c r="AK46" s="845"/>
      <c r="AL46" s="845"/>
      <c r="AM46" s="845"/>
      <c r="AN46" s="845"/>
      <c r="AO46" s="845"/>
      <c r="AP46" s="845"/>
      <c r="AQ46" s="845"/>
      <c r="AR46" s="845"/>
      <c r="AS46" s="212">
        <f t="shared" si="18"/>
        <v>0</v>
      </c>
      <c r="BC46" s="1130"/>
    </row>
    <row r="47" spans="1:55" outlineLevel="1">
      <c r="A47" s="251" t="s">
        <v>809</v>
      </c>
      <c r="B47" s="251"/>
      <c r="C47" s="251"/>
      <c r="D47" s="251"/>
      <c r="E47" s="251"/>
      <c r="F47" s="251"/>
      <c r="G47" s="251"/>
      <c r="H47" s="251"/>
      <c r="I47" s="1026"/>
      <c r="J47" s="251"/>
      <c r="K47" s="251"/>
      <c r="L47" s="251"/>
      <c r="M47" s="251"/>
      <c r="N47" s="512"/>
      <c r="O47" s="251"/>
      <c r="P47" s="510"/>
      <c r="Q47" s="248"/>
      <c r="R47" s="248"/>
      <c r="S47" s="248"/>
      <c r="T47" s="510"/>
      <c r="U47" s="248"/>
      <c r="V47" s="248"/>
      <c r="W47" s="248"/>
      <c r="X47" s="842" t="s">
        <v>1108</v>
      </c>
      <c r="Y47" s="1067">
        <v>627</v>
      </c>
      <c r="Z47" s="252">
        <v>6274001905</v>
      </c>
      <c r="AA47" s="250" t="s">
        <v>1109</v>
      </c>
      <c r="AB47" s="250" t="s">
        <v>1110</v>
      </c>
      <c r="AC47" s="212">
        <f>SUM(AC48:AC49)</f>
        <v>710000000</v>
      </c>
      <c r="AD47" s="212">
        <f>AC47-AE47</f>
        <v>173124998</v>
      </c>
      <c r="AE47" s="212">
        <f t="shared" ref="AE47:AQ47" si="19">SUM(AE48:AE49)</f>
        <v>536875002</v>
      </c>
      <c r="AF47" s="845">
        <f t="shared" si="19"/>
        <v>8541666</v>
      </c>
      <c r="AG47" s="845">
        <f t="shared" si="19"/>
        <v>8541666</v>
      </c>
      <c r="AH47" s="845">
        <f t="shared" si="19"/>
        <v>8541666</v>
      </c>
      <c r="AI47" s="845">
        <f t="shared" si="19"/>
        <v>8541666</v>
      </c>
      <c r="AJ47" s="845">
        <f t="shared" si="19"/>
        <v>8541666</v>
      </c>
      <c r="AK47" s="845">
        <f t="shared" si="19"/>
        <v>8541666</v>
      </c>
      <c r="AL47" s="845">
        <f t="shared" si="19"/>
        <v>8541666</v>
      </c>
      <c r="AM47" s="845">
        <f t="shared" si="19"/>
        <v>8541666</v>
      </c>
      <c r="AN47" s="845">
        <f t="shared" si="19"/>
        <v>8541666</v>
      </c>
      <c r="AO47" s="845">
        <f t="shared" si="19"/>
        <v>8541666</v>
      </c>
      <c r="AP47" s="845">
        <f t="shared" si="19"/>
        <v>8541666</v>
      </c>
      <c r="AQ47" s="845">
        <f t="shared" si="19"/>
        <v>8541666</v>
      </c>
      <c r="AR47" s="845">
        <f t="shared" ref="AR47:AR57" si="20">SUM(AF47:AQ47)</f>
        <v>102499992</v>
      </c>
      <c r="AS47" s="212">
        <f t="shared" si="18"/>
        <v>434375010</v>
      </c>
      <c r="BC47" s="1130"/>
    </row>
    <row r="48" spans="1:55" ht="25.5" outlineLevel="2">
      <c r="A48" s="251"/>
      <c r="B48" s="251"/>
      <c r="C48" s="251"/>
      <c r="D48" s="251"/>
      <c r="E48" s="251"/>
      <c r="F48" s="251"/>
      <c r="G48" s="251"/>
      <c r="H48" s="251" t="s">
        <v>802</v>
      </c>
      <c r="I48" s="1026" t="s">
        <v>1059</v>
      </c>
      <c r="J48" s="251"/>
      <c r="K48" s="251"/>
      <c r="L48" s="251"/>
      <c r="M48" s="251"/>
      <c r="N48" s="889">
        <v>45762</v>
      </c>
      <c r="O48" s="846" t="s">
        <v>884</v>
      </c>
      <c r="P48" s="890" t="s">
        <v>1044</v>
      </c>
      <c r="Q48" s="891"/>
      <c r="R48" s="891" t="s">
        <v>863</v>
      </c>
      <c r="S48" s="892" t="s">
        <v>1092</v>
      </c>
      <c r="T48" s="877"/>
      <c r="U48" s="248"/>
      <c r="V48" s="248"/>
      <c r="W48" s="844">
        <v>45748</v>
      </c>
      <c r="X48" s="878" t="s">
        <v>1111</v>
      </c>
      <c r="Y48" s="1082"/>
      <c r="Z48" s="847" t="s">
        <v>907</v>
      </c>
      <c r="AA48" s="844" t="s">
        <v>1109</v>
      </c>
      <c r="AB48" s="844"/>
      <c r="AC48" s="893">
        <v>380000000</v>
      </c>
      <c r="AD48" s="893">
        <v>35624999</v>
      </c>
      <c r="AE48" s="893">
        <v>344375001</v>
      </c>
      <c r="AF48" s="893">
        <v>3958333</v>
      </c>
      <c r="AG48" s="893">
        <v>3958333</v>
      </c>
      <c r="AH48" s="893">
        <v>3958333</v>
      </c>
      <c r="AI48" s="893">
        <v>3958333</v>
      </c>
      <c r="AJ48" s="893">
        <v>3958333</v>
      </c>
      <c r="AK48" s="893">
        <v>3958333</v>
      </c>
      <c r="AL48" s="893">
        <v>3958333</v>
      </c>
      <c r="AM48" s="893">
        <v>3958333</v>
      </c>
      <c r="AN48" s="893">
        <v>3958333</v>
      </c>
      <c r="AO48" s="893">
        <v>3958333</v>
      </c>
      <c r="AP48" s="893">
        <v>3958333</v>
      </c>
      <c r="AQ48" s="893">
        <v>3958333</v>
      </c>
      <c r="AR48" s="207">
        <f t="shared" si="20"/>
        <v>47499996</v>
      </c>
      <c r="AS48" s="860">
        <f t="shared" si="18"/>
        <v>296875005</v>
      </c>
      <c r="AT48" s="233" t="s">
        <v>1112</v>
      </c>
      <c r="AU48" s="1117" t="str">
        <f>'PB_TSCD DC'!$O48</f>
        <v>96</v>
      </c>
      <c r="AV48" s="873">
        <f>IF(AY48=2022,(12*3),IF(AY48=2023,(12*2),IF(AY48=2024,(12*1),IF(AY48=2025,0))))+(12-AZ48+1)</f>
        <v>9</v>
      </c>
      <c r="AX48" s="233">
        <f>10*12</f>
        <v>120</v>
      </c>
      <c r="AY48" s="233">
        <f>YEAR('PB_TSCD DC'!$N48)</f>
        <v>2025</v>
      </c>
      <c r="AZ48" s="873">
        <f>MONTH('PB_TSCD DC'!$N48)</f>
        <v>4</v>
      </c>
      <c r="BC48" s="1130">
        <f>'PB_TSCD DC'!$AF48</f>
        <v>3958333</v>
      </c>
    </row>
    <row r="49" spans="1:55" ht="32.25" customHeight="1" outlineLevel="2">
      <c r="A49" s="251"/>
      <c r="B49" s="251"/>
      <c r="C49" s="251"/>
      <c r="D49" s="251"/>
      <c r="E49" s="251"/>
      <c r="F49" s="251"/>
      <c r="G49" s="251"/>
      <c r="H49" s="251" t="s">
        <v>802</v>
      </c>
      <c r="I49" s="1026" t="s">
        <v>970</v>
      </c>
      <c r="J49" s="251"/>
      <c r="K49" s="251"/>
      <c r="L49" s="251"/>
      <c r="M49" s="251"/>
      <c r="N49" s="889">
        <v>45108</v>
      </c>
      <c r="O49" s="846" t="s">
        <v>1113</v>
      </c>
      <c r="P49" s="890" t="s">
        <v>1044</v>
      </c>
      <c r="Q49" s="891"/>
      <c r="R49" s="891" t="s">
        <v>863</v>
      </c>
      <c r="S49" s="892" t="s">
        <v>1092</v>
      </c>
      <c r="T49" s="877"/>
      <c r="U49" s="248"/>
      <c r="V49" s="248"/>
      <c r="W49" s="844">
        <v>44912</v>
      </c>
      <c r="X49" s="878" t="s">
        <v>1114</v>
      </c>
      <c r="Y49" s="1082"/>
      <c r="Z49" s="847" t="s">
        <v>907</v>
      </c>
      <c r="AA49" s="844" t="s">
        <v>1109</v>
      </c>
      <c r="AB49" s="844"/>
      <c r="AC49" s="893">
        <v>330000000</v>
      </c>
      <c r="AD49" s="893">
        <v>137499999</v>
      </c>
      <c r="AE49" s="893">
        <v>192500001</v>
      </c>
      <c r="AF49" s="893">
        <v>4583333</v>
      </c>
      <c r="AG49" s="893">
        <v>4583333</v>
      </c>
      <c r="AH49" s="893">
        <v>4583333</v>
      </c>
      <c r="AI49" s="893">
        <v>4583333</v>
      </c>
      <c r="AJ49" s="893">
        <v>4583333</v>
      </c>
      <c r="AK49" s="893">
        <v>4583333</v>
      </c>
      <c r="AL49" s="893">
        <v>4583333</v>
      </c>
      <c r="AM49" s="893">
        <v>4583333</v>
      </c>
      <c r="AN49" s="893">
        <v>4583333</v>
      </c>
      <c r="AO49" s="893">
        <v>4583333</v>
      </c>
      <c r="AP49" s="893">
        <v>4583333</v>
      </c>
      <c r="AQ49" s="893">
        <v>4583333</v>
      </c>
      <c r="AR49" s="207">
        <f t="shared" si="20"/>
        <v>54999996</v>
      </c>
      <c r="AS49" s="860">
        <f t="shared" si="18"/>
        <v>137500005</v>
      </c>
      <c r="AT49" s="233" t="s">
        <v>1115</v>
      </c>
      <c r="AU49" s="1117" t="str">
        <f>'PB_TSCD DC'!$O49</f>
        <v>72</v>
      </c>
      <c r="AV49" s="873">
        <f>IF(AY49=2022,(12*3),IF(AY49=2023,(12*2),IF(AY49=2024,(12*1),IF(AY49=2025,0))))+(12-AZ49+1)</f>
        <v>30</v>
      </c>
      <c r="AX49" s="233">
        <f>10*12</f>
        <v>120</v>
      </c>
      <c r="AY49" s="233">
        <f>YEAR('PB_TSCD DC'!$N49)</f>
        <v>2023</v>
      </c>
      <c r="AZ49" s="873">
        <f>MONTH('PB_TSCD DC'!$N49)</f>
        <v>7</v>
      </c>
      <c r="BC49" s="1130">
        <f>'PB_TSCD DC'!$AF49</f>
        <v>4583333</v>
      </c>
    </row>
    <row r="50" spans="1:55" outlineLevel="1">
      <c r="A50" s="251" t="s">
        <v>810</v>
      </c>
      <c r="B50" s="251"/>
      <c r="C50" s="251"/>
      <c r="D50" s="251"/>
      <c r="E50" s="251"/>
      <c r="F50" s="251"/>
      <c r="G50" s="251"/>
      <c r="H50" s="251"/>
      <c r="I50" s="1026"/>
      <c r="J50" s="251"/>
      <c r="K50" s="251"/>
      <c r="L50" s="251"/>
      <c r="M50" s="251"/>
      <c r="N50" s="512"/>
      <c r="O50" s="251"/>
      <c r="P50" s="510"/>
      <c r="Q50" s="248"/>
      <c r="R50" s="248"/>
      <c r="S50" s="248"/>
      <c r="T50" s="510"/>
      <c r="U50" s="248"/>
      <c r="V50" s="248"/>
      <c r="W50" s="248"/>
      <c r="X50" s="842" t="s">
        <v>1116</v>
      </c>
      <c r="Y50" s="1067">
        <v>627</v>
      </c>
      <c r="Z50" s="252">
        <v>6274001905</v>
      </c>
      <c r="AA50" s="250" t="s">
        <v>1109</v>
      </c>
      <c r="AB50" s="250" t="s">
        <v>1110</v>
      </c>
      <c r="AC50" s="212">
        <v>440000000</v>
      </c>
      <c r="AD50" s="212">
        <f>AC50-AE50</f>
        <v>342444431</v>
      </c>
      <c r="AE50" s="212">
        <v>97555569</v>
      </c>
      <c r="AF50" s="845">
        <f>SUM(AF51:AF54)</f>
        <v>15123271</v>
      </c>
      <c r="AG50" s="845">
        <f t="shared" ref="AG50:AQ50" si="21">SUM(AG51:AG54)</f>
        <v>15123271</v>
      </c>
      <c r="AH50" s="845">
        <f t="shared" si="21"/>
        <v>15123271</v>
      </c>
      <c r="AI50" s="845">
        <f t="shared" si="21"/>
        <v>15123271</v>
      </c>
      <c r="AJ50" s="845">
        <f t="shared" si="21"/>
        <v>15123271</v>
      </c>
      <c r="AK50" s="845">
        <f t="shared" si="21"/>
        <v>15123271</v>
      </c>
      <c r="AL50" s="845">
        <f t="shared" si="21"/>
        <v>15123271</v>
      </c>
      <c r="AM50" s="845">
        <f t="shared" si="21"/>
        <v>15123271</v>
      </c>
      <c r="AN50" s="845">
        <f t="shared" si="21"/>
        <v>15123271</v>
      </c>
      <c r="AO50" s="845">
        <f t="shared" si="21"/>
        <v>15123271</v>
      </c>
      <c r="AP50" s="845">
        <f t="shared" si="21"/>
        <v>15123271</v>
      </c>
      <c r="AQ50" s="845">
        <f t="shared" si="21"/>
        <v>15123271</v>
      </c>
      <c r="AR50" s="845">
        <f t="shared" si="20"/>
        <v>181479252</v>
      </c>
      <c r="AS50" s="212">
        <f t="shared" si="18"/>
        <v>-83923683</v>
      </c>
      <c r="BC50" s="1130"/>
    </row>
    <row r="51" spans="1:55" ht="25.5" outlineLevel="2">
      <c r="A51" s="251"/>
      <c r="B51" s="251"/>
      <c r="C51" s="251"/>
      <c r="D51" s="251"/>
      <c r="E51" s="251"/>
      <c r="F51" s="251"/>
      <c r="G51" s="251"/>
      <c r="H51" s="251" t="s">
        <v>802</v>
      </c>
      <c r="I51" s="1026" t="s">
        <v>1059</v>
      </c>
      <c r="J51" s="251"/>
      <c r="K51" s="251"/>
      <c r="L51" s="251"/>
      <c r="M51" s="251"/>
      <c r="N51" s="889">
        <v>45762</v>
      </c>
      <c r="O51" s="846" t="s">
        <v>1117</v>
      </c>
      <c r="P51" s="890" t="s">
        <v>1044</v>
      </c>
      <c r="Q51" s="891"/>
      <c r="R51" s="891" t="s">
        <v>863</v>
      </c>
      <c r="S51" s="892" t="s">
        <v>1092</v>
      </c>
      <c r="T51" s="877"/>
      <c r="U51" s="248"/>
      <c r="V51" s="248"/>
      <c r="W51" s="844">
        <v>45748</v>
      </c>
      <c r="X51" s="878" t="s">
        <v>1118</v>
      </c>
      <c r="Y51" s="1082"/>
      <c r="Z51" s="847" t="s">
        <v>907</v>
      </c>
      <c r="AA51" s="844" t="s">
        <v>1109</v>
      </c>
      <c r="AB51" s="844"/>
      <c r="AC51" s="893">
        <v>100000000</v>
      </c>
      <c r="AD51" s="893">
        <v>37500001</v>
      </c>
      <c r="AE51" s="893">
        <v>62499999</v>
      </c>
      <c r="AF51" s="893">
        <v>4166667</v>
      </c>
      <c r="AG51" s="893">
        <v>4166667</v>
      </c>
      <c r="AH51" s="893">
        <v>4166667</v>
      </c>
      <c r="AI51" s="893">
        <v>4166667</v>
      </c>
      <c r="AJ51" s="893">
        <v>4166667</v>
      </c>
      <c r="AK51" s="893">
        <v>4166667</v>
      </c>
      <c r="AL51" s="893">
        <v>4166667</v>
      </c>
      <c r="AM51" s="893">
        <v>4166667</v>
      </c>
      <c r="AN51" s="893">
        <v>4166667</v>
      </c>
      <c r="AO51" s="893">
        <v>4166667</v>
      </c>
      <c r="AP51" s="893">
        <v>4166667</v>
      </c>
      <c r="AQ51" s="893">
        <v>4166667</v>
      </c>
      <c r="AR51" s="207">
        <f t="shared" si="20"/>
        <v>50000004</v>
      </c>
      <c r="AS51" s="860">
        <f t="shared" si="18"/>
        <v>12499995</v>
      </c>
      <c r="AT51" s="233" t="s">
        <v>1119</v>
      </c>
      <c r="AU51" s="1117" t="str">
        <f>'PB_TSCD DC'!$O51</f>
        <v>24</v>
      </c>
      <c r="AV51" s="873">
        <f>IF(AY51=2022,(12*3),IF(AY51=2023,(12*2),IF(AY51=2024,(12*1),IF(AY51=2025,0))))+(12-AZ51+1)</f>
        <v>9</v>
      </c>
      <c r="AX51" s="233">
        <f>10*12</f>
        <v>120</v>
      </c>
      <c r="AY51" s="233">
        <f>YEAR('PB_TSCD DC'!$N51)</f>
        <v>2025</v>
      </c>
      <c r="AZ51" s="873">
        <f>MONTH('PB_TSCD DC'!$N51)</f>
        <v>4</v>
      </c>
      <c r="BC51" s="1130">
        <f>'PB_TSCD DC'!$AF51</f>
        <v>4166667</v>
      </c>
    </row>
    <row r="52" spans="1:55" ht="29.25" customHeight="1" outlineLevel="2">
      <c r="A52" s="251"/>
      <c r="B52" s="251"/>
      <c r="C52" s="251"/>
      <c r="D52" s="251"/>
      <c r="E52" s="251"/>
      <c r="F52" s="251"/>
      <c r="G52" s="251"/>
      <c r="H52" s="251" t="s">
        <v>802</v>
      </c>
      <c r="I52" s="1026" t="s">
        <v>1120</v>
      </c>
      <c r="J52" s="251"/>
      <c r="K52" s="251"/>
      <c r="L52" s="251"/>
      <c r="M52" s="251"/>
      <c r="N52" s="889">
        <v>44713</v>
      </c>
      <c r="O52" s="846" t="s">
        <v>1113</v>
      </c>
      <c r="P52" s="890" t="s">
        <v>1044</v>
      </c>
      <c r="Q52" s="891"/>
      <c r="R52" s="891" t="s">
        <v>863</v>
      </c>
      <c r="S52" s="892" t="s">
        <v>1092</v>
      </c>
      <c r="T52" s="877"/>
      <c r="U52" s="248"/>
      <c r="V52" s="248"/>
      <c r="W52" s="844">
        <v>44616</v>
      </c>
      <c r="X52" s="878" t="s">
        <v>1121</v>
      </c>
      <c r="Y52" s="1082"/>
      <c r="Z52" s="847" t="s">
        <v>907</v>
      </c>
      <c r="AA52" s="844" t="s">
        <v>1109</v>
      </c>
      <c r="AB52" s="844"/>
      <c r="AC52" s="893">
        <v>122000000</v>
      </c>
      <c r="AD52" s="893">
        <v>76384277</v>
      </c>
      <c r="AE52" s="893">
        <v>45615723</v>
      </c>
      <c r="AF52" s="893">
        <v>1572956</v>
      </c>
      <c r="AG52" s="893">
        <v>1572956</v>
      </c>
      <c r="AH52" s="893">
        <v>1572956</v>
      </c>
      <c r="AI52" s="893">
        <v>1572956</v>
      </c>
      <c r="AJ52" s="893">
        <v>1572956</v>
      </c>
      <c r="AK52" s="893">
        <v>1572956</v>
      </c>
      <c r="AL52" s="893">
        <v>1572956</v>
      </c>
      <c r="AM52" s="893">
        <v>1572956</v>
      </c>
      <c r="AN52" s="893">
        <v>1572956</v>
      </c>
      <c r="AO52" s="893">
        <v>1572956</v>
      </c>
      <c r="AP52" s="893">
        <v>1572956</v>
      </c>
      <c r="AQ52" s="893">
        <v>1572956</v>
      </c>
      <c r="AR52" s="207">
        <f t="shared" si="20"/>
        <v>18875472</v>
      </c>
      <c r="AS52" s="860">
        <f t="shared" si="18"/>
        <v>26740251</v>
      </c>
      <c r="AT52" s="233" t="s">
        <v>1122</v>
      </c>
      <c r="AU52" s="1117" t="str">
        <f>'PB_TSCD DC'!$O52</f>
        <v>72</v>
      </c>
      <c r="AV52" s="873">
        <f>IF(AY52=2022,(12*3),IF(AY52=2023,(12*2),IF(AY52=2024,(12*1),IF(AY52=2025,0))))+(12-AZ52+1)</f>
        <v>43</v>
      </c>
      <c r="AX52" s="233">
        <f>10*12</f>
        <v>120</v>
      </c>
      <c r="AY52" s="233">
        <f>YEAR('PB_TSCD DC'!$N52)</f>
        <v>2022</v>
      </c>
      <c r="AZ52" s="873">
        <f>MONTH('PB_TSCD DC'!$N52)</f>
        <v>6</v>
      </c>
      <c r="BC52" s="1130">
        <f>'PB_TSCD DC'!$AF52</f>
        <v>1572956</v>
      </c>
    </row>
    <row r="53" spans="1:55" ht="25.5" outlineLevel="2">
      <c r="A53" s="251"/>
      <c r="B53" s="251"/>
      <c r="C53" s="251"/>
      <c r="D53" s="251"/>
      <c r="E53" s="251"/>
      <c r="F53" s="251"/>
      <c r="G53" s="251"/>
      <c r="H53" s="251" t="s">
        <v>802</v>
      </c>
      <c r="I53" s="1026" t="s">
        <v>1123</v>
      </c>
      <c r="J53" s="251"/>
      <c r="K53" s="251"/>
      <c r="L53" s="251"/>
      <c r="M53" s="251"/>
      <c r="N53" s="889">
        <v>44927</v>
      </c>
      <c r="O53" s="846" t="s">
        <v>1113</v>
      </c>
      <c r="P53" s="890" t="s">
        <v>1044</v>
      </c>
      <c r="Q53" s="891"/>
      <c r="R53" s="891" t="s">
        <v>863</v>
      </c>
      <c r="S53" s="892" t="s">
        <v>1092</v>
      </c>
      <c r="T53" s="877"/>
      <c r="U53" s="248"/>
      <c r="V53" s="248"/>
      <c r="W53" s="844">
        <v>44884</v>
      </c>
      <c r="X53" s="878" t="s">
        <v>1124</v>
      </c>
      <c r="Y53" s="1082"/>
      <c r="Z53" s="847" t="s">
        <v>907</v>
      </c>
      <c r="AA53" s="844" t="s">
        <v>1109</v>
      </c>
      <c r="AB53" s="844"/>
      <c r="AC53" s="893">
        <v>360000000</v>
      </c>
      <c r="AD53" s="893">
        <v>180000000</v>
      </c>
      <c r="AE53" s="893">
        <v>180000000</v>
      </c>
      <c r="AF53" s="893">
        <v>5000000</v>
      </c>
      <c r="AG53" s="893">
        <v>5000000</v>
      </c>
      <c r="AH53" s="893">
        <v>5000000</v>
      </c>
      <c r="AI53" s="893">
        <v>5000000</v>
      </c>
      <c r="AJ53" s="893">
        <v>5000000</v>
      </c>
      <c r="AK53" s="893">
        <v>5000000</v>
      </c>
      <c r="AL53" s="893">
        <v>5000000</v>
      </c>
      <c r="AM53" s="893">
        <v>5000000</v>
      </c>
      <c r="AN53" s="893">
        <v>5000000</v>
      </c>
      <c r="AO53" s="893">
        <v>5000000</v>
      </c>
      <c r="AP53" s="893">
        <v>5000000</v>
      </c>
      <c r="AQ53" s="893">
        <v>5000000</v>
      </c>
      <c r="AR53" s="207">
        <f t="shared" si="20"/>
        <v>60000000</v>
      </c>
      <c r="AS53" s="860"/>
      <c r="AT53" s="233" t="s">
        <v>1125</v>
      </c>
      <c r="AU53" s="1117" t="str">
        <f>'PB_TSCD DC'!$O53</f>
        <v>72</v>
      </c>
      <c r="AV53" s="873">
        <f>IF(AY53=2022,(12*3),IF(AY53=2023,(12*2),IF(AY53=2024,(12*1),IF(AY53=2025,0))))+(12-AZ53+1)</f>
        <v>36</v>
      </c>
      <c r="AX53" s="233">
        <f>10*12</f>
        <v>120</v>
      </c>
      <c r="AY53" s="233">
        <f>YEAR('PB_TSCD DC'!$N53)</f>
        <v>2023</v>
      </c>
      <c r="AZ53" s="873">
        <f>MONTH('PB_TSCD DC'!$N53)</f>
        <v>1</v>
      </c>
      <c r="BC53" s="1130">
        <f>'PB_TSCD DC'!$AF53</f>
        <v>5000000</v>
      </c>
    </row>
    <row r="54" spans="1:55" ht="25.5" outlineLevel="2">
      <c r="A54" s="251"/>
      <c r="B54" s="251"/>
      <c r="C54" s="251"/>
      <c r="D54" s="251"/>
      <c r="E54" s="251"/>
      <c r="F54" s="251"/>
      <c r="G54" s="251"/>
      <c r="H54" s="251" t="s">
        <v>802</v>
      </c>
      <c r="I54" s="1026" t="s">
        <v>1126</v>
      </c>
      <c r="J54" s="251"/>
      <c r="K54" s="251"/>
      <c r="L54" s="251"/>
      <c r="M54" s="251"/>
      <c r="N54" s="889">
        <v>44713</v>
      </c>
      <c r="O54" s="846" t="s">
        <v>1113</v>
      </c>
      <c r="P54" s="890" t="s">
        <v>1044</v>
      </c>
      <c r="Q54" s="891"/>
      <c r="R54" s="891" t="s">
        <v>863</v>
      </c>
      <c r="S54" s="892" t="s">
        <v>1092</v>
      </c>
      <c r="T54" s="877"/>
      <c r="U54" s="248"/>
      <c r="V54" s="248"/>
      <c r="W54" s="844">
        <v>44615</v>
      </c>
      <c r="X54" s="878" t="s">
        <v>1127</v>
      </c>
      <c r="Y54" s="1082"/>
      <c r="Z54" s="847" t="s">
        <v>907</v>
      </c>
      <c r="AA54" s="844" t="s">
        <v>1109</v>
      </c>
      <c r="AB54" s="844"/>
      <c r="AC54" s="893">
        <v>340000000</v>
      </c>
      <c r="AD54" s="893">
        <v>212874215</v>
      </c>
      <c r="AE54" s="893">
        <v>127125785</v>
      </c>
      <c r="AF54" s="893">
        <v>4383648</v>
      </c>
      <c r="AG54" s="893">
        <v>4383648</v>
      </c>
      <c r="AH54" s="893">
        <v>4383648</v>
      </c>
      <c r="AI54" s="893">
        <v>4383648</v>
      </c>
      <c r="AJ54" s="893">
        <v>4383648</v>
      </c>
      <c r="AK54" s="893">
        <v>4383648</v>
      </c>
      <c r="AL54" s="893">
        <v>4383648</v>
      </c>
      <c r="AM54" s="893">
        <v>4383648</v>
      </c>
      <c r="AN54" s="893">
        <v>4383648</v>
      </c>
      <c r="AO54" s="893">
        <v>4383648</v>
      </c>
      <c r="AP54" s="893">
        <v>4383648</v>
      </c>
      <c r="AQ54" s="893">
        <v>4383648</v>
      </c>
      <c r="AR54" s="207">
        <f t="shared" si="20"/>
        <v>52603776</v>
      </c>
      <c r="AS54" s="860">
        <f>AE54-AR54</f>
        <v>74522009</v>
      </c>
      <c r="AT54" s="233" t="s">
        <v>1128</v>
      </c>
      <c r="AU54" s="1117" t="str">
        <f>'PB_TSCD DC'!$O54</f>
        <v>72</v>
      </c>
      <c r="AV54" s="873">
        <f>IF(AY54=2022,(12*3),IF(AY54=2023,(12*2),IF(AY54=2024,(12*1),IF(AY54=2025,0))))+(12-AZ54+1)</f>
        <v>43</v>
      </c>
      <c r="AX54" s="233">
        <f>10*12</f>
        <v>120</v>
      </c>
      <c r="AY54" s="233">
        <f>YEAR('PB_TSCD DC'!$N54)</f>
        <v>2022</v>
      </c>
      <c r="AZ54" s="873">
        <f>MONTH('PB_TSCD DC'!$N54)</f>
        <v>6</v>
      </c>
      <c r="BC54" s="1130">
        <f>'PB_TSCD DC'!$AF54</f>
        <v>4383648</v>
      </c>
    </row>
    <row r="55" spans="1:55" outlineLevel="1">
      <c r="A55" s="251" t="s">
        <v>811</v>
      </c>
      <c r="B55" s="251"/>
      <c r="C55" s="251"/>
      <c r="D55" s="251"/>
      <c r="E55" s="251"/>
      <c r="F55" s="251"/>
      <c r="G55" s="251"/>
      <c r="H55" s="251"/>
      <c r="I55" s="1026"/>
      <c r="J55" s="251"/>
      <c r="K55" s="251"/>
      <c r="L55" s="251"/>
      <c r="M55" s="251"/>
      <c r="N55" s="512"/>
      <c r="O55" s="251"/>
      <c r="P55" s="510"/>
      <c r="Q55" s="248"/>
      <c r="R55" s="248"/>
      <c r="S55" s="248"/>
      <c r="T55" s="510"/>
      <c r="U55" s="248"/>
      <c r="V55" s="248"/>
      <c r="W55" s="248"/>
      <c r="X55" s="842" t="s">
        <v>1129</v>
      </c>
      <c r="Y55" s="1067">
        <v>642</v>
      </c>
      <c r="Z55" s="252">
        <v>6424001901</v>
      </c>
      <c r="AA55" s="250" t="s">
        <v>1098</v>
      </c>
      <c r="AB55" s="250" t="s">
        <v>1099</v>
      </c>
      <c r="AC55" s="212">
        <f>SUM(AC56:AC58)</f>
        <v>83000000</v>
      </c>
      <c r="AD55" s="212">
        <f>AC55-AE55</f>
        <v>45834444</v>
      </c>
      <c r="AE55" s="212">
        <f>SUM(AE56:AE58)</f>
        <v>37165556</v>
      </c>
      <c r="AF55" s="845">
        <f>SUM(AF56:AF58)</f>
        <v>1429444</v>
      </c>
      <c r="AG55" s="845">
        <f t="shared" ref="AG55:AQ55" si="22">SUM(AG56:AG58)</f>
        <v>1429444</v>
      </c>
      <c r="AH55" s="845">
        <f t="shared" si="22"/>
        <v>1429444</v>
      </c>
      <c r="AI55" s="845">
        <f t="shared" si="22"/>
        <v>1429444</v>
      </c>
      <c r="AJ55" s="845">
        <f t="shared" si="22"/>
        <v>1429444</v>
      </c>
      <c r="AK55" s="845">
        <f t="shared" si="22"/>
        <v>1429444</v>
      </c>
      <c r="AL55" s="845">
        <f t="shared" si="22"/>
        <v>1429444</v>
      </c>
      <c r="AM55" s="845">
        <f t="shared" si="22"/>
        <v>1429444</v>
      </c>
      <c r="AN55" s="845">
        <f t="shared" si="22"/>
        <v>1429444</v>
      </c>
      <c r="AO55" s="845">
        <f t="shared" si="22"/>
        <v>1429444</v>
      </c>
      <c r="AP55" s="845">
        <f t="shared" si="22"/>
        <v>1429444</v>
      </c>
      <c r="AQ55" s="845">
        <f t="shared" si="22"/>
        <v>1429444</v>
      </c>
      <c r="AR55" s="845">
        <f t="shared" si="20"/>
        <v>17153328</v>
      </c>
      <c r="AS55" s="212">
        <f>AE55-AR55</f>
        <v>20012228</v>
      </c>
      <c r="BC55" s="1130"/>
    </row>
    <row r="56" spans="1:55" ht="25.5" outlineLevel="2">
      <c r="A56" s="251"/>
      <c r="B56" s="251"/>
      <c r="C56" s="251"/>
      <c r="D56" s="251"/>
      <c r="E56" s="251"/>
      <c r="F56" s="251"/>
      <c r="G56" s="251"/>
      <c r="H56" s="251" t="s">
        <v>802</v>
      </c>
      <c r="I56" s="1026" t="s">
        <v>971</v>
      </c>
      <c r="J56" s="251"/>
      <c r="K56" s="251"/>
      <c r="L56" s="251"/>
      <c r="M56" s="251"/>
      <c r="N56" s="889">
        <v>44986</v>
      </c>
      <c r="O56" s="846" t="s">
        <v>1043</v>
      </c>
      <c r="P56" s="890" t="s">
        <v>1044</v>
      </c>
      <c r="Q56" s="891"/>
      <c r="R56" s="891" t="s">
        <v>862</v>
      </c>
      <c r="S56" s="892" t="s">
        <v>1066</v>
      </c>
      <c r="T56" s="877"/>
      <c r="U56" s="248"/>
      <c r="V56" s="248"/>
      <c r="W56" s="844">
        <v>44915</v>
      </c>
      <c r="X56" s="878" t="s">
        <v>1130</v>
      </c>
      <c r="Y56" s="1082"/>
      <c r="Z56" s="847" t="s">
        <v>906</v>
      </c>
      <c r="AA56" s="844" t="s">
        <v>1095</v>
      </c>
      <c r="AB56" s="844"/>
      <c r="AC56" s="893">
        <v>41500000</v>
      </c>
      <c r="AD56" s="893">
        <v>22917222</v>
      </c>
      <c r="AE56" s="893">
        <v>18582778</v>
      </c>
      <c r="AF56" s="893">
        <v>714722</v>
      </c>
      <c r="AG56" s="893">
        <v>714722</v>
      </c>
      <c r="AH56" s="893">
        <v>714722</v>
      </c>
      <c r="AI56" s="893">
        <v>714722</v>
      </c>
      <c r="AJ56" s="893">
        <v>714722</v>
      </c>
      <c r="AK56" s="893">
        <v>714722</v>
      </c>
      <c r="AL56" s="893">
        <v>714722</v>
      </c>
      <c r="AM56" s="893">
        <v>714722</v>
      </c>
      <c r="AN56" s="893">
        <v>714722</v>
      </c>
      <c r="AO56" s="893">
        <v>714722</v>
      </c>
      <c r="AP56" s="893">
        <v>714722</v>
      </c>
      <c r="AQ56" s="893">
        <v>714722</v>
      </c>
      <c r="AR56" s="207">
        <f t="shared" si="20"/>
        <v>8576664</v>
      </c>
      <c r="AS56" s="860">
        <f>AE56-AR56</f>
        <v>10006114</v>
      </c>
      <c r="AU56" s="1117" t="str">
        <f>'PB_TSCD DC'!$O56</f>
        <v>60</v>
      </c>
      <c r="AV56" s="873">
        <f>IF(AY56=2022,(12*3),IF(AY56=2023,(12*2),IF(AY56=2024,(12*1),IF(AY56=2025,0))))+(12-AZ56+1)</f>
        <v>34</v>
      </c>
      <c r="AX56" s="233">
        <f>10*12</f>
        <v>120</v>
      </c>
      <c r="AY56" s="233">
        <f>YEAR('PB_TSCD DC'!$N56)</f>
        <v>2023</v>
      </c>
      <c r="AZ56" s="873">
        <f>MONTH('PB_TSCD DC'!$N56)</f>
        <v>3</v>
      </c>
      <c r="BC56" s="1130">
        <f>'PB_TSCD DC'!$AF56</f>
        <v>714722</v>
      </c>
    </row>
    <row r="57" spans="1:55" ht="25.5" outlineLevel="2">
      <c r="A57" s="251"/>
      <c r="B57" s="251"/>
      <c r="C57" s="251"/>
      <c r="D57" s="251"/>
      <c r="E57" s="251"/>
      <c r="F57" s="251"/>
      <c r="G57" s="251"/>
      <c r="H57" s="251" t="s">
        <v>802</v>
      </c>
      <c r="I57" s="1026" t="s">
        <v>971</v>
      </c>
      <c r="J57" s="251"/>
      <c r="K57" s="251"/>
      <c r="L57" s="251"/>
      <c r="M57" s="251"/>
      <c r="N57" s="889">
        <v>44986</v>
      </c>
      <c r="O57" s="846" t="s">
        <v>1043</v>
      </c>
      <c r="P57" s="890" t="s">
        <v>1044</v>
      </c>
      <c r="Q57" s="891"/>
      <c r="R57" s="891" t="s">
        <v>864</v>
      </c>
      <c r="S57" s="892" t="s">
        <v>1075</v>
      </c>
      <c r="T57" s="877"/>
      <c r="U57" s="248"/>
      <c r="V57" s="248"/>
      <c r="W57" s="844">
        <v>44915</v>
      </c>
      <c r="X57" s="878" t="s">
        <v>1131</v>
      </c>
      <c r="Y57" s="1082"/>
      <c r="Z57" s="847" t="s">
        <v>906</v>
      </c>
      <c r="AA57" s="844" t="s">
        <v>1095</v>
      </c>
      <c r="AB57" s="844"/>
      <c r="AC57" s="893">
        <v>41500000</v>
      </c>
      <c r="AD57" s="893">
        <v>22917222</v>
      </c>
      <c r="AE57" s="893">
        <v>18582778</v>
      </c>
      <c r="AF57" s="893">
        <v>714722</v>
      </c>
      <c r="AG57" s="893">
        <v>714722</v>
      </c>
      <c r="AH57" s="893">
        <v>714722</v>
      </c>
      <c r="AI57" s="893">
        <v>714722</v>
      </c>
      <c r="AJ57" s="893">
        <v>714722</v>
      </c>
      <c r="AK57" s="893">
        <v>714722</v>
      </c>
      <c r="AL57" s="893">
        <v>714722</v>
      </c>
      <c r="AM57" s="893">
        <v>714722</v>
      </c>
      <c r="AN57" s="893">
        <v>714722</v>
      </c>
      <c r="AO57" s="893">
        <v>714722</v>
      </c>
      <c r="AP57" s="893">
        <v>714722</v>
      </c>
      <c r="AQ57" s="893">
        <v>714722</v>
      </c>
      <c r="AR57" s="207">
        <f t="shared" si="20"/>
        <v>8576664</v>
      </c>
      <c r="AS57" s="860">
        <f>AE57-AR57</f>
        <v>10006114</v>
      </c>
      <c r="AU57" s="1117" t="str">
        <f>'PB_TSCD DC'!$O57</f>
        <v>60</v>
      </c>
      <c r="AV57" s="873">
        <f>IF(AY57=2022,(12*3),IF(AY57=2023,(12*2),IF(AY57=2024,(12*1),IF(AY57=2025,0))))+(12-AZ57+1)</f>
        <v>34</v>
      </c>
      <c r="AX57" s="233">
        <f>10*12</f>
        <v>120</v>
      </c>
      <c r="AY57" s="233">
        <f>YEAR('PB_TSCD DC'!$N57)</f>
        <v>2023</v>
      </c>
      <c r="AZ57" s="873">
        <f>MONTH('PB_TSCD DC'!$N57)</f>
        <v>3</v>
      </c>
      <c r="BC57" s="1130">
        <f>'PB_TSCD DC'!$AF57</f>
        <v>714722</v>
      </c>
    </row>
    <row r="58" spans="1:55" outlineLevel="2">
      <c r="A58" s="251"/>
      <c r="B58" s="251"/>
      <c r="C58" s="251"/>
      <c r="D58" s="251"/>
      <c r="E58" s="251"/>
      <c r="F58" s="251"/>
      <c r="G58" s="251"/>
      <c r="H58" s="251"/>
      <c r="I58" s="1026"/>
      <c r="J58" s="251"/>
      <c r="K58" s="251"/>
      <c r="L58" s="251"/>
      <c r="M58" s="251"/>
      <c r="N58" s="889"/>
      <c r="O58" s="846"/>
      <c r="P58" s="890"/>
      <c r="Q58" s="891"/>
      <c r="R58" s="891"/>
      <c r="S58" s="892"/>
      <c r="T58" s="877"/>
      <c r="U58" s="248"/>
      <c r="V58" s="248"/>
      <c r="W58" s="844"/>
      <c r="X58" s="877"/>
      <c r="Y58" s="1082"/>
      <c r="Z58" s="847"/>
      <c r="AA58" s="844"/>
      <c r="AB58" s="844"/>
      <c r="AC58" s="893"/>
      <c r="AD58" s="893"/>
      <c r="AE58" s="893"/>
      <c r="AF58" s="893"/>
      <c r="AG58" s="893"/>
      <c r="AH58" s="893"/>
      <c r="AI58" s="893"/>
      <c r="AJ58" s="893"/>
      <c r="AK58" s="893"/>
      <c r="AL58" s="893"/>
      <c r="AM58" s="893"/>
      <c r="AN58" s="893"/>
      <c r="AO58" s="893"/>
      <c r="AP58" s="893"/>
      <c r="AQ58" s="893"/>
      <c r="AR58" s="207"/>
      <c r="AS58" s="860"/>
      <c r="BC58" s="1130"/>
    </row>
    <row r="59" spans="1:55" outlineLevel="1">
      <c r="A59" s="251" t="s">
        <v>812</v>
      </c>
      <c r="B59" s="251"/>
      <c r="C59" s="251"/>
      <c r="D59" s="251"/>
      <c r="E59" s="251"/>
      <c r="F59" s="251"/>
      <c r="G59" s="251"/>
      <c r="H59" s="251"/>
      <c r="I59" s="1026"/>
      <c r="J59" s="251"/>
      <c r="K59" s="251"/>
      <c r="L59" s="251"/>
      <c r="M59" s="251"/>
      <c r="N59" s="512"/>
      <c r="O59" s="251"/>
      <c r="P59" s="510"/>
      <c r="Q59" s="248"/>
      <c r="R59" s="248"/>
      <c r="S59" s="248"/>
      <c r="T59" s="510"/>
      <c r="U59" s="248"/>
      <c r="V59" s="248"/>
      <c r="W59" s="248"/>
      <c r="X59" s="842" t="s">
        <v>1132</v>
      </c>
      <c r="Y59" s="1067">
        <v>642</v>
      </c>
      <c r="Z59" s="252">
        <v>6424001907</v>
      </c>
      <c r="AA59" s="250" t="s">
        <v>1133</v>
      </c>
      <c r="AB59" s="250" t="s">
        <v>1134</v>
      </c>
      <c r="AC59" s="212">
        <f>SUM(AC60)</f>
        <v>430507331</v>
      </c>
      <c r="AD59" s="212">
        <f>AC59-AE59</f>
        <v>279829768</v>
      </c>
      <c r="AE59" s="212">
        <f t="shared" ref="AE59:AQ59" si="23">SUM(AE60)</f>
        <v>150677563</v>
      </c>
      <c r="AF59" s="845">
        <f t="shared" si="23"/>
        <v>7175123</v>
      </c>
      <c r="AG59" s="845">
        <f t="shared" si="23"/>
        <v>7175123</v>
      </c>
      <c r="AH59" s="845">
        <f t="shared" si="23"/>
        <v>7175123</v>
      </c>
      <c r="AI59" s="845">
        <f t="shared" si="23"/>
        <v>7175123</v>
      </c>
      <c r="AJ59" s="845">
        <f t="shared" si="23"/>
        <v>7175123</v>
      </c>
      <c r="AK59" s="845">
        <f t="shared" si="23"/>
        <v>7175123</v>
      </c>
      <c r="AL59" s="845">
        <f t="shared" si="23"/>
        <v>7175123</v>
      </c>
      <c r="AM59" s="845">
        <f t="shared" si="23"/>
        <v>7175123</v>
      </c>
      <c r="AN59" s="845">
        <f t="shared" si="23"/>
        <v>7175123</v>
      </c>
      <c r="AO59" s="845">
        <f t="shared" si="23"/>
        <v>7175123</v>
      </c>
      <c r="AP59" s="845">
        <f t="shared" si="23"/>
        <v>7175123</v>
      </c>
      <c r="AQ59" s="845">
        <f t="shared" si="23"/>
        <v>7175123</v>
      </c>
      <c r="AR59" s="845">
        <f>SUM(AF59:AQ59)</f>
        <v>86101476</v>
      </c>
      <c r="AS59" s="212">
        <f t="shared" ref="AS59:AS82" si="24">AE59-AR59</f>
        <v>64576087</v>
      </c>
      <c r="BC59" s="1130"/>
    </row>
    <row r="60" spans="1:55" ht="25.5" outlineLevel="2">
      <c r="A60" s="251"/>
      <c r="B60" s="251"/>
      <c r="C60" s="251"/>
      <c r="D60" s="251"/>
      <c r="E60" s="251"/>
      <c r="F60" s="251"/>
      <c r="G60" s="251"/>
      <c r="H60" s="251" t="s">
        <v>802</v>
      </c>
      <c r="I60" s="1026" t="s">
        <v>1135</v>
      </c>
      <c r="J60" s="251"/>
      <c r="K60" s="251"/>
      <c r="L60" s="251"/>
      <c r="M60" s="251"/>
      <c r="N60" s="889">
        <v>44835</v>
      </c>
      <c r="O60" s="846" t="s">
        <v>1043</v>
      </c>
      <c r="P60" s="890" t="s">
        <v>1136</v>
      </c>
      <c r="Q60" s="891"/>
      <c r="R60" s="891" t="s">
        <v>881</v>
      </c>
      <c r="S60" s="892" t="s">
        <v>1137</v>
      </c>
      <c r="T60" s="877"/>
      <c r="U60" s="248"/>
      <c r="V60" s="248"/>
      <c r="W60" s="844">
        <v>44743</v>
      </c>
      <c r="X60" s="878" t="s">
        <v>1138</v>
      </c>
      <c r="Y60" s="1082"/>
      <c r="Z60" s="847" t="s">
        <v>918</v>
      </c>
      <c r="AA60" s="844" t="s">
        <v>1133</v>
      </c>
      <c r="AB60" s="844"/>
      <c r="AC60" s="893">
        <v>430507331</v>
      </c>
      <c r="AD60" s="893">
        <v>279829768</v>
      </c>
      <c r="AE60" s="893">
        <v>150677563</v>
      </c>
      <c r="AF60" s="893">
        <v>7175123</v>
      </c>
      <c r="AG60" s="893">
        <v>7175123</v>
      </c>
      <c r="AH60" s="893">
        <v>7175123</v>
      </c>
      <c r="AI60" s="893">
        <v>7175123</v>
      </c>
      <c r="AJ60" s="893">
        <v>7175123</v>
      </c>
      <c r="AK60" s="893">
        <v>7175123</v>
      </c>
      <c r="AL60" s="893">
        <v>7175123</v>
      </c>
      <c r="AM60" s="893">
        <v>7175123</v>
      </c>
      <c r="AN60" s="893">
        <v>7175123</v>
      </c>
      <c r="AO60" s="893">
        <v>7175123</v>
      </c>
      <c r="AP60" s="893">
        <v>7175123</v>
      </c>
      <c r="AQ60" s="893">
        <v>7175123</v>
      </c>
      <c r="AR60" s="207">
        <f>SUM(AF60:AQ60)</f>
        <v>86101476</v>
      </c>
      <c r="AS60" s="860">
        <f t="shared" si="24"/>
        <v>64576087</v>
      </c>
      <c r="AU60" s="1117" t="str">
        <f>'PB_TSCD DC'!$O60</f>
        <v>60</v>
      </c>
      <c r="AV60" s="873">
        <f>IF(AY60=2022,(12*3),IF(AY60=2023,(12*2),IF(AY60=2024,(12*1),IF(AY60=2025,0))))+(12-AZ60+1)</f>
        <v>39</v>
      </c>
      <c r="AX60" s="233">
        <f>10*12</f>
        <v>120</v>
      </c>
      <c r="AY60" s="233">
        <f>YEAR('PB_TSCD DC'!$N60)</f>
        <v>2022</v>
      </c>
      <c r="AZ60" s="873">
        <f>MONTH('PB_TSCD DC'!$N60)</f>
        <v>10</v>
      </c>
      <c r="BB60" s="873">
        <f>AX60-AV60</f>
        <v>81</v>
      </c>
      <c r="BC60" s="1130">
        <f>'PB_TSCD DC'!$AE60/BB60</f>
        <v>1860216.8271604939</v>
      </c>
    </row>
    <row r="61" spans="1:55" outlineLevel="1">
      <c r="A61" s="251" t="s">
        <v>813</v>
      </c>
      <c r="B61" s="251"/>
      <c r="C61" s="251"/>
      <c r="D61" s="251"/>
      <c r="E61" s="251"/>
      <c r="F61" s="251"/>
      <c r="G61" s="251"/>
      <c r="H61" s="251"/>
      <c r="I61" s="1026"/>
      <c r="J61" s="251"/>
      <c r="K61" s="251"/>
      <c r="L61" s="251"/>
      <c r="M61" s="251"/>
      <c r="N61" s="251"/>
      <c r="O61" s="251"/>
      <c r="P61" s="510"/>
      <c r="Q61" s="248"/>
      <c r="R61" s="248"/>
      <c r="S61" s="510" t="s">
        <v>1139</v>
      </c>
      <c r="T61" s="510"/>
      <c r="U61" s="248"/>
      <c r="V61" s="248"/>
      <c r="W61" s="248"/>
      <c r="X61" s="842" t="s">
        <v>1140</v>
      </c>
      <c r="Y61" s="1067">
        <v>627</v>
      </c>
      <c r="Z61" s="252">
        <v>6274001903</v>
      </c>
      <c r="AA61" s="250" t="s">
        <v>899</v>
      </c>
      <c r="AB61" s="250" t="s">
        <v>1041</v>
      </c>
      <c r="AC61" s="212">
        <f>SUM(AC62:AC71)</f>
        <v>4369292165</v>
      </c>
      <c r="AD61" s="212">
        <f>AC61-AE61</f>
        <v>0</v>
      </c>
      <c r="AE61" s="212">
        <f>'PB_TSCD DC'!$AC61</f>
        <v>4369292165</v>
      </c>
      <c r="AF61" s="845">
        <f>SUM(AF62:AF70)</f>
        <v>75366598</v>
      </c>
      <c r="AG61" s="845">
        <f t="shared" ref="AG61:AQ61" si="25">SUM(AG62:AG70)</f>
        <v>75366598</v>
      </c>
      <c r="AH61" s="845">
        <f t="shared" si="25"/>
        <v>75366598</v>
      </c>
      <c r="AI61" s="845">
        <f t="shared" si="25"/>
        <v>75366598</v>
      </c>
      <c r="AJ61" s="845">
        <f t="shared" si="25"/>
        <v>75366598</v>
      </c>
      <c r="AK61" s="845">
        <f t="shared" si="25"/>
        <v>75366598</v>
      </c>
      <c r="AL61" s="845">
        <f t="shared" si="25"/>
        <v>73366598</v>
      </c>
      <c r="AM61" s="845">
        <f t="shared" si="25"/>
        <v>35907750</v>
      </c>
      <c r="AN61" s="845">
        <f t="shared" si="25"/>
        <v>35907750</v>
      </c>
      <c r="AO61" s="845">
        <f t="shared" si="25"/>
        <v>35907750</v>
      </c>
      <c r="AP61" s="845">
        <f t="shared" si="25"/>
        <v>35907750</v>
      </c>
      <c r="AQ61" s="845">
        <f t="shared" si="25"/>
        <v>35907750</v>
      </c>
      <c r="AR61" s="845">
        <f t="shared" ref="AR61:AR71" si="26">SUM(AF61:AQ61)</f>
        <v>705104936</v>
      </c>
      <c r="AS61" s="212">
        <f t="shared" si="24"/>
        <v>3664187229</v>
      </c>
      <c r="BC61" s="1130"/>
    </row>
    <row r="62" spans="1:55" ht="25.5" outlineLevel="2">
      <c r="A62" s="251"/>
      <c r="B62" s="251"/>
      <c r="C62" s="251"/>
      <c r="D62" s="251"/>
      <c r="E62" s="251"/>
      <c r="F62" s="251"/>
      <c r="G62" s="251"/>
      <c r="H62" s="251" t="s">
        <v>802</v>
      </c>
      <c r="I62" s="1026" t="s">
        <v>1077</v>
      </c>
      <c r="J62" s="251"/>
      <c r="K62" s="251"/>
      <c r="L62" s="251"/>
      <c r="M62" s="251"/>
      <c r="N62" s="889">
        <v>44927</v>
      </c>
      <c r="O62" s="846" t="s">
        <v>1043</v>
      </c>
      <c r="P62" s="890" t="s">
        <v>1044</v>
      </c>
      <c r="Q62" s="891"/>
      <c r="R62" s="843" t="s">
        <v>859</v>
      </c>
      <c r="S62" s="1022" t="s">
        <v>1141</v>
      </c>
      <c r="T62" s="877"/>
      <c r="U62" s="248"/>
      <c r="V62" s="248"/>
      <c r="W62" s="844">
        <v>44896</v>
      </c>
      <c r="X62" s="878" t="s">
        <v>1142</v>
      </c>
      <c r="Y62" s="1082"/>
      <c r="Z62" s="847" t="s">
        <v>898</v>
      </c>
      <c r="AA62" s="844" t="s">
        <v>899</v>
      </c>
      <c r="AB62" s="844"/>
      <c r="AC62" s="893">
        <v>2367530878</v>
      </c>
      <c r="AD62" s="893">
        <v>2093639848</v>
      </c>
      <c r="AE62" s="893">
        <v>273891030</v>
      </c>
      <c r="AF62" s="893">
        <v>39458848</v>
      </c>
      <c r="AG62" s="893">
        <v>39458848</v>
      </c>
      <c r="AH62" s="893">
        <v>39458848</v>
      </c>
      <c r="AI62" s="893">
        <v>39458848</v>
      </c>
      <c r="AJ62" s="893">
        <v>39458848</v>
      </c>
      <c r="AK62" s="893">
        <v>39458848</v>
      </c>
      <c r="AL62" s="893">
        <f>39458848-2000000</f>
        <v>37458848</v>
      </c>
      <c r="AM62" s="893"/>
      <c r="AN62" s="893"/>
      <c r="AO62" s="893"/>
      <c r="AP62" s="893"/>
      <c r="AQ62" s="893"/>
      <c r="AR62" s="207">
        <f t="shared" si="26"/>
        <v>274211936</v>
      </c>
      <c r="AS62" s="860">
        <f t="shared" si="24"/>
        <v>-320906</v>
      </c>
      <c r="AT62" s="233" t="s">
        <v>1143</v>
      </c>
      <c r="AU62" s="1117" t="str">
        <f>'PB_TSCD DC'!$O62</f>
        <v>60</v>
      </c>
      <c r="AV62" s="873">
        <f t="shared" ref="AV62:AV70" si="27">IF(AY62=2022,(12*3),IF(AY62=2023,(12*2),IF(AY62=2024,(12*1),IF(AY62=2025,0))))+(12-AZ62+1)</f>
        <v>36</v>
      </c>
      <c r="AX62" s="233">
        <f>12*12</f>
        <v>144</v>
      </c>
      <c r="AY62" s="233">
        <f>YEAR('PB_TSCD DC'!$N62)</f>
        <v>2023</v>
      </c>
      <c r="AZ62" s="873">
        <f>MONTH('PB_TSCD DC'!$N62)</f>
        <v>1</v>
      </c>
      <c r="BB62" s="873">
        <f t="shared" ref="BB62:BB70" si="28">AX62-AV62</f>
        <v>108</v>
      </c>
      <c r="BC62" s="1130">
        <f>'PB_TSCD DC'!$AE62/BB62</f>
        <v>2536028.0555555555</v>
      </c>
    </row>
    <row r="63" spans="1:55" ht="25.5" outlineLevel="2">
      <c r="A63" s="251"/>
      <c r="B63" s="251"/>
      <c r="C63" s="251"/>
      <c r="D63" s="251"/>
      <c r="E63" s="251"/>
      <c r="F63" s="251"/>
      <c r="G63" s="251"/>
      <c r="H63" s="251" t="s">
        <v>802</v>
      </c>
      <c r="I63" s="1026" t="s">
        <v>1047</v>
      </c>
      <c r="J63" s="251"/>
      <c r="K63" s="251"/>
      <c r="L63" s="251"/>
      <c r="M63" s="251"/>
      <c r="N63" s="889">
        <v>44927</v>
      </c>
      <c r="O63" s="846" t="s">
        <v>1043</v>
      </c>
      <c r="P63" s="890" t="s">
        <v>1044</v>
      </c>
      <c r="Q63" s="891"/>
      <c r="R63" s="843" t="s">
        <v>859</v>
      </c>
      <c r="S63" s="1022" t="s">
        <v>1141</v>
      </c>
      <c r="T63" s="877"/>
      <c r="U63" s="248"/>
      <c r="V63" s="248"/>
      <c r="W63" s="844">
        <v>44907</v>
      </c>
      <c r="X63" s="878" t="s">
        <v>1144</v>
      </c>
      <c r="Y63" s="1082"/>
      <c r="Z63" s="847" t="s">
        <v>898</v>
      </c>
      <c r="AA63" s="844" t="s">
        <v>899</v>
      </c>
      <c r="AB63" s="844"/>
      <c r="AC63" s="893">
        <v>283678150</v>
      </c>
      <c r="AD63" s="893">
        <v>165478920</v>
      </c>
      <c r="AE63" s="893">
        <v>118199230</v>
      </c>
      <c r="AF63" s="893">
        <v>4727969</v>
      </c>
      <c r="AG63" s="893">
        <v>4727969</v>
      </c>
      <c r="AH63" s="893">
        <v>4727969</v>
      </c>
      <c r="AI63" s="893">
        <v>4727969</v>
      </c>
      <c r="AJ63" s="893">
        <v>4727969</v>
      </c>
      <c r="AK63" s="893">
        <v>4727969</v>
      </c>
      <c r="AL63" s="893">
        <v>4727969</v>
      </c>
      <c r="AM63" s="893">
        <v>4727969</v>
      </c>
      <c r="AN63" s="893">
        <v>4727969</v>
      </c>
      <c r="AO63" s="893">
        <v>4727969</v>
      </c>
      <c r="AP63" s="893">
        <v>4727969</v>
      </c>
      <c r="AQ63" s="893">
        <v>4727969</v>
      </c>
      <c r="AR63" s="207">
        <f t="shared" si="26"/>
        <v>56735628</v>
      </c>
      <c r="AS63" s="860">
        <f t="shared" si="24"/>
        <v>61463602</v>
      </c>
      <c r="AT63" s="233" t="s">
        <v>1145</v>
      </c>
      <c r="AU63" s="1117" t="str">
        <f>'PB_TSCD DC'!$O63</f>
        <v>60</v>
      </c>
      <c r="AV63" s="873">
        <f t="shared" si="27"/>
        <v>36</v>
      </c>
      <c r="AX63" s="233">
        <f t="shared" ref="AX63:AX70" si="29">12*12</f>
        <v>144</v>
      </c>
      <c r="AY63" s="233">
        <f>YEAR('PB_TSCD DC'!$N63)</f>
        <v>2023</v>
      </c>
      <c r="AZ63" s="873">
        <f>MONTH('PB_TSCD DC'!$N63)</f>
        <v>1</v>
      </c>
      <c r="BB63" s="873">
        <f t="shared" si="28"/>
        <v>108</v>
      </c>
      <c r="BC63" s="1130">
        <f>'PB_TSCD DC'!$AE63/BB63</f>
        <v>1094437.3148148148</v>
      </c>
    </row>
    <row r="64" spans="1:55" ht="25.5" outlineLevel="2">
      <c r="A64" s="251"/>
      <c r="B64" s="251"/>
      <c r="C64" s="251"/>
      <c r="D64" s="251"/>
      <c r="E64" s="251"/>
      <c r="F64" s="251"/>
      <c r="G64" s="251"/>
      <c r="H64" s="251" t="s">
        <v>802</v>
      </c>
      <c r="I64" s="1026" t="s">
        <v>1146</v>
      </c>
      <c r="J64" s="251"/>
      <c r="K64" s="251"/>
      <c r="L64" s="251"/>
      <c r="M64" s="251"/>
      <c r="N64" s="889">
        <v>45017</v>
      </c>
      <c r="O64" s="846" t="s">
        <v>1043</v>
      </c>
      <c r="P64" s="890" t="s">
        <v>1044</v>
      </c>
      <c r="Q64" s="891"/>
      <c r="R64" s="843" t="s">
        <v>859</v>
      </c>
      <c r="S64" s="1022" t="s">
        <v>1141</v>
      </c>
      <c r="T64" s="877"/>
      <c r="U64" s="248"/>
      <c r="V64" s="248"/>
      <c r="W64" s="844">
        <v>44977</v>
      </c>
      <c r="X64" s="878" t="s">
        <v>1147</v>
      </c>
      <c r="Y64" s="1082"/>
      <c r="Z64" s="847" t="s">
        <v>898</v>
      </c>
      <c r="AA64" s="844" t="s">
        <v>899</v>
      </c>
      <c r="AB64" s="844"/>
      <c r="AC64" s="893">
        <v>145166400</v>
      </c>
      <c r="AD64" s="893">
        <v>79841520</v>
      </c>
      <c r="AE64" s="893">
        <v>65324880</v>
      </c>
      <c r="AF64" s="893">
        <v>2419440</v>
      </c>
      <c r="AG64" s="893">
        <v>2419440</v>
      </c>
      <c r="AH64" s="893">
        <v>2419440</v>
      </c>
      <c r="AI64" s="893">
        <v>2419440</v>
      </c>
      <c r="AJ64" s="893">
        <v>2419440</v>
      </c>
      <c r="AK64" s="893">
        <v>2419440</v>
      </c>
      <c r="AL64" s="893">
        <v>2419440</v>
      </c>
      <c r="AM64" s="893">
        <v>2419440</v>
      </c>
      <c r="AN64" s="893">
        <v>2419440</v>
      </c>
      <c r="AO64" s="893">
        <v>2419440</v>
      </c>
      <c r="AP64" s="893">
        <v>2419440</v>
      </c>
      <c r="AQ64" s="893">
        <v>2419440</v>
      </c>
      <c r="AR64" s="207">
        <f t="shared" si="26"/>
        <v>29033280</v>
      </c>
      <c r="AS64" s="860">
        <f t="shared" si="24"/>
        <v>36291600</v>
      </c>
      <c r="AT64" s="233" t="s">
        <v>1148</v>
      </c>
      <c r="AU64" s="1117" t="str">
        <f>'PB_TSCD DC'!$O64</f>
        <v>60</v>
      </c>
      <c r="AV64" s="873">
        <f t="shared" si="27"/>
        <v>33</v>
      </c>
      <c r="AX64" s="233">
        <f t="shared" si="29"/>
        <v>144</v>
      </c>
      <c r="AY64" s="233">
        <f>YEAR('PB_TSCD DC'!$N64)</f>
        <v>2023</v>
      </c>
      <c r="AZ64" s="873">
        <f>MONTH('PB_TSCD DC'!$N64)</f>
        <v>4</v>
      </c>
      <c r="BB64" s="873">
        <f t="shared" si="28"/>
        <v>111</v>
      </c>
      <c r="BC64" s="1130">
        <f>'PB_TSCD DC'!$AE64/BB64</f>
        <v>588512.43243243243</v>
      </c>
    </row>
    <row r="65" spans="1:55" ht="25.5" outlineLevel="2">
      <c r="A65" s="251"/>
      <c r="B65" s="251"/>
      <c r="C65" s="251"/>
      <c r="D65" s="251"/>
      <c r="E65" s="251"/>
      <c r="F65" s="251"/>
      <c r="G65" s="251"/>
      <c r="H65" s="251" t="s">
        <v>802</v>
      </c>
      <c r="I65" s="1026" t="s">
        <v>1146</v>
      </c>
      <c r="J65" s="251"/>
      <c r="K65" s="251"/>
      <c r="L65" s="251"/>
      <c r="M65" s="251"/>
      <c r="N65" s="889">
        <v>45017</v>
      </c>
      <c r="O65" s="846" t="s">
        <v>1043</v>
      </c>
      <c r="P65" s="890" t="s">
        <v>1044</v>
      </c>
      <c r="Q65" s="891"/>
      <c r="R65" s="843" t="s">
        <v>859</v>
      </c>
      <c r="S65" s="1022" t="s">
        <v>1141</v>
      </c>
      <c r="T65" s="877"/>
      <c r="U65" s="248"/>
      <c r="V65" s="248"/>
      <c r="W65" s="844">
        <v>44977</v>
      </c>
      <c r="X65" s="878" t="s">
        <v>1149</v>
      </c>
      <c r="Y65" s="1082"/>
      <c r="Z65" s="847" t="s">
        <v>898</v>
      </c>
      <c r="AA65" s="844" t="s">
        <v>899</v>
      </c>
      <c r="AB65" s="844"/>
      <c r="AC65" s="893">
        <v>192535240</v>
      </c>
      <c r="AD65" s="893">
        <v>105894383</v>
      </c>
      <c r="AE65" s="893">
        <v>86640857</v>
      </c>
      <c r="AF65" s="893">
        <v>3208921</v>
      </c>
      <c r="AG65" s="893">
        <v>3208921</v>
      </c>
      <c r="AH65" s="893">
        <v>3208921</v>
      </c>
      <c r="AI65" s="893">
        <v>3208921</v>
      </c>
      <c r="AJ65" s="893">
        <v>3208921</v>
      </c>
      <c r="AK65" s="893">
        <v>3208921</v>
      </c>
      <c r="AL65" s="893">
        <v>3208921</v>
      </c>
      <c r="AM65" s="893">
        <v>3208921</v>
      </c>
      <c r="AN65" s="893">
        <v>3208921</v>
      </c>
      <c r="AO65" s="893">
        <v>3208921</v>
      </c>
      <c r="AP65" s="893">
        <v>3208921</v>
      </c>
      <c r="AQ65" s="893">
        <v>3208921</v>
      </c>
      <c r="AR65" s="207">
        <f t="shared" si="26"/>
        <v>38507052</v>
      </c>
      <c r="AS65" s="860">
        <f t="shared" si="24"/>
        <v>48133805</v>
      </c>
      <c r="AT65" s="233" t="s">
        <v>1150</v>
      </c>
      <c r="AU65" s="1117" t="str">
        <f>'PB_TSCD DC'!$O65</f>
        <v>60</v>
      </c>
      <c r="AV65" s="873">
        <f t="shared" si="27"/>
        <v>33</v>
      </c>
      <c r="AX65" s="233">
        <f t="shared" si="29"/>
        <v>144</v>
      </c>
      <c r="AY65" s="233">
        <f>YEAR('PB_TSCD DC'!$N65)</f>
        <v>2023</v>
      </c>
      <c r="AZ65" s="873">
        <f>MONTH('PB_TSCD DC'!$N65)</f>
        <v>4</v>
      </c>
      <c r="BB65" s="873">
        <f t="shared" si="28"/>
        <v>111</v>
      </c>
      <c r="BC65" s="1130">
        <f>'PB_TSCD DC'!$AE65/BB65</f>
        <v>780548.2612612613</v>
      </c>
    </row>
    <row r="66" spans="1:55" ht="25.5" outlineLevel="2">
      <c r="A66" s="251"/>
      <c r="B66" s="251"/>
      <c r="C66" s="251"/>
      <c r="D66" s="251"/>
      <c r="E66" s="251"/>
      <c r="F66" s="251"/>
      <c r="G66" s="251"/>
      <c r="H66" s="251" t="s">
        <v>802</v>
      </c>
      <c r="I66" s="1026" t="s">
        <v>1047</v>
      </c>
      <c r="J66" s="251"/>
      <c r="K66" s="251"/>
      <c r="L66" s="251"/>
      <c r="M66" s="251"/>
      <c r="N66" s="889">
        <v>45017</v>
      </c>
      <c r="O66" s="846" t="s">
        <v>1043</v>
      </c>
      <c r="P66" s="890" t="s">
        <v>1044</v>
      </c>
      <c r="Q66" s="891"/>
      <c r="R66" s="843" t="s">
        <v>859</v>
      </c>
      <c r="S66" s="1022" t="s">
        <v>1141</v>
      </c>
      <c r="T66" s="877"/>
      <c r="U66" s="248"/>
      <c r="V66" s="248"/>
      <c r="W66" s="844">
        <v>44918</v>
      </c>
      <c r="X66" s="878" t="s">
        <v>1151</v>
      </c>
      <c r="Y66" s="1082"/>
      <c r="Z66" s="847" t="s">
        <v>898</v>
      </c>
      <c r="AA66" s="844" t="s">
        <v>899</v>
      </c>
      <c r="AB66" s="844"/>
      <c r="AC66" s="893">
        <v>307456000</v>
      </c>
      <c r="AD66" s="893">
        <v>169100801</v>
      </c>
      <c r="AE66" s="893">
        <v>138355199</v>
      </c>
      <c r="AF66" s="893">
        <v>5124267</v>
      </c>
      <c r="AG66" s="893">
        <v>5124267</v>
      </c>
      <c r="AH66" s="893">
        <v>5124267</v>
      </c>
      <c r="AI66" s="893">
        <v>5124267</v>
      </c>
      <c r="AJ66" s="893">
        <v>5124267</v>
      </c>
      <c r="AK66" s="893">
        <v>5124267</v>
      </c>
      <c r="AL66" s="893">
        <v>5124267</v>
      </c>
      <c r="AM66" s="893">
        <v>5124267</v>
      </c>
      <c r="AN66" s="893">
        <v>5124267</v>
      </c>
      <c r="AO66" s="893">
        <v>5124267</v>
      </c>
      <c r="AP66" s="893">
        <v>5124267</v>
      </c>
      <c r="AQ66" s="893">
        <v>5124267</v>
      </c>
      <c r="AR66" s="207">
        <f t="shared" si="26"/>
        <v>61491204</v>
      </c>
      <c r="AS66" s="860">
        <f t="shared" si="24"/>
        <v>76863995</v>
      </c>
      <c r="AT66" s="233" t="s">
        <v>1152</v>
      </c>
      <c r="AU66" s="1117" t="str">
        <f>'PB_TSCD DC'!$O66</f>
        <v>60</v>
      </c>
      <c r="AV66" s="873">
        <f t="shared" si="27"/>
        <v>33</v>
      </c>
      <c r="AX66" s="233">
        <f t="shared" si="29"/>
        <v>144</v>
      </c>
      <c r="AY66" s="233">
        <f>YEAR('PB_TSCD DC'!$N66)</f>
        <v>2023</v>
      </c>
      <c r="AZ66" s="873">
        <f>MONTH('PB_TSCD DC'!$N66)</f>
        <v>4</v>
      </c>
      <c r="BB66" s="873">
        <f t="shared" si="28"/>
        <v>111</v>
      </c>
      <c r="BC66" s="1130">
        <f>'PB_TSCD DC'!$AE66/BB66</f>
        <v>1246443.2342342343</v>
      </c>
    </row>
    <row r="67" spans="1:55" ht="25.5" outlineLevel="2">
      <c r="A67" s="251"/>
      <c r="B67" s="251"/>
      <c r="C67" s="251"/>
      <c r="D67" s="251"/>
      <c r="E67" s="251"/>
      <c r="F67" s="251"/>
      <c r="G67" s="251"/>
      <c r="H67" s="251" t="s">
        <v>802</v>
      </c>
      <c r="I67" s="1026" t="s">
        <v>1153</v>
      </c>
      <c r="J67" s="251"/>
      <c r="K67" s="251"/>
      <c r="L67" s="251"/>
      <c r="M67" s="251"/>
      <c r="N67" s="889">
        <v>45323</v>
      </c>
      <c r="O67" s="846" t="s">
        <v>1043</v>
      </c>
      <c r="P67" s="890" t="s">
        <v>1044</v>
      </c>
      <c r="Q67" s="891"/>
      <c r="R67" s="843" t="s">
        <v>859</v>
      </c>
      <c r="S67" s="1022" t="s">
        <v>1141</v>
      </c>
      <c r="T67" s="877"/>
      <c r="U67" s="248"/>
      <c r="V67" s="248"/>
      <c r="W67" s="844">
        <v>45231</v>
      </c>
      <c r="X67" s="878" t="s">
        <v>1154</v>
      </c>
      <c r="Y67" s="1082"/>
      <c r="Z67" s="847" t="s">
        <v>908</v>
      </c>
      <c r="AA67" s="844" t="s">
        <v>1074</v>
      </c>
      <c r="AB67" s="844"/>
      <c r="AC67" s="893">
        <v>68000000</v>
      </c>
      <c r="AD67" s="893">
        <v>26066666</v>
      </c>
      <c r="AE67" s="893">
        <v>41933334</v>
      </c>
      <c r="AF67" s="893">
        <v>1133333</v>
      </c>
      <c r="AG67" s="893">
        <v>1133333</v>
      </c>
      <c r="AH67" s="893">
        <v>1133333</v>
      </c>
      <c r="AI67" s="893">
        <v>1133333</v>
      </c>
      <c r="AJ67" s="893">
        <v>1133333</v>
      </c>
      <c r="AK67" s="893">
        <v>1133333</v>
      </c>
      <c r="AL67" s="893">
        <v>1133333</v>
      </c>
      <c r="AM67" s="893">
        <v>1133333</v>
      </c>
      <c r="AN67" s="893">
        <v>1133333</v>
      </c>
      <c r="AO67" s="893">
        <v>1133333</v>
      </c>
      <c r="AP67" s="893">
        <v>1133333</v>
      </c>
      <c r="AQ67" s="893">
        <v>1133333</v>
      </c>
      <c r="AR67" s="207">
        <f t="shared" si="26"/>
        <v>13599996</v>
      </c>
      <c r="AS67" s="860">
        <f t="shared" si="24"/>
        <v>28333338</v>
      </c>
      <c r="AT67" s="233" t="s">
        <v>1155</v>
      </c>
      <c r="AU67" s="1117" t="str">
        <f>'PB_TSCD DC'!$O67</f>
        <v>60</v>
      </c>
      <c r="AV67" s="873">
        <f t="shared" si="27"/>
        <v>23</v>
      </c>
      <c r="AX67" s="233">
        <f t="shared" si="29"/>
        <v>144</v>
      </c>
      <c r="AY67" s="233">
        <f>YEAR('PB_TSCD DC'!$N67)</f>
        <v>2024</v>
      </c>
      <c r="AZ67" s="873">
        <f>MONTH('PB_TSCD DC'!$N67)</f>
        <v>2</v>
      </c>
      <c r="BB67" s="873">
        <f t="shared" si="28"/>
        <v>121</v>
      </c>
      <c r="BC67" s="1130">
        <f>'PB_TSCD DC'!$AE67/BB67</f>
        <v>346556.47933884297</v>
      </c>
    </row>
    <row r="68" spans="1:55" ht="25.5" outlineLevel="2">
      <c r="A68" s="251"/>
      <c r="B68" s="251"/>
      <c r="C68" s="251"/>
      <c r="D68" s="251"/>
      <c r="E68" s="251"/>
      <c r="F68" s="251"/>
      <c r="G68" s="251"/>
      <c r="H68" s="251" t="s">
        <v>802</v>
      </c>
      <c r="I68" s="1026" t="s">
        <v>1156</v>
      </c>
      <c r="J68" s="251"/>
      <c r="K68" s="251"/>
      <c r="L68" s="251"/>
      <c r="M68" s="251"/>
      <c r="N68" s="889">
        <v>45535</v>
      </c>
      <c r="O68" s="846" t="s">
        <v>1043</v>
      </c>
      <c r="P68" s="890" t="s">
        <v>1044</v>
      </c>
      <c r="Q68" s="891"/>
      <c r="R68" s="843" t="s">
        <v>859</v>
      </c>
      <c r="S68" s="1022" t="s">
        <v>1141</v>
      </c>
      <c r="T68" s="877"/>
      <c r="U68" s="248"/>
      <c r="V68" s="248"/>
      <c r="W68" s="844">
        <v>45278</v>
      </c>
      <c r="X68" s="878" t="s">
        <v>1157</v>
      </c>
      <c r="Y68" s="1082"/>
      <c r="Z68" s="847" t="s">
        <v>908</v>
      </c>
      <c r="AA68" s="844" t="s">
        <v>1074</v>
      </c>
      <c r="AB68" s="844"/>
      <c r="AC68" s="893">
        <v>267500000</v>
      </c>
      <c r="AD68" s="893">
        <v>75791666</v>
      </c>
      <c r="AE68" s="893">
        <v>191708334</v>
      </c>
      <c r="AF68" s="893">
        <v>4458333</v>
      </c>
      <c r="AG68" s="893">
        <v>4458333</v>
      </c>
      <c r="AH68" s="893">
        <v>4458333</v>
      </c>
      <c r="AI68" s="893">
        <v>4458333</v>
      </c>
      <c r="AJ68" s="893">
        <v>4458333</v>
      </c>
      <c r="AK68" s="893">
        <v>4458333</v>
      </c>
      <c r="AL68" s="893">
        <v>4458333</v>
      </c>
      <c r="AM68" s="893">
        <v>4458333</v>
      </c>
      <c r="AN68" s="893">
        <v>4458333</v>
      </c>
      <c r="AO68" s="893">
        <v>4458333</v>
      </c>
      <c r="AP68" s="893">
        <v>4458333</v>
      </c>
      <c r="AQ68" s="893">
        <v>4458333</v>
      </c>
      <c r="AR68" s="207">
        <f t="shared" si="26"/>
        <v>53499996</v>
      </c>
      <c r="AS68" s="860">
        <f t="shared" si="24"/>
        <v>138208338</v>
      </c>
      <c r="AT68" s="233" t="s">
        <v>1158</v>
      </c>
      <c r="AU68" s="1117" t="str">
        <f>'PB_TSCD DC'!$O68</f>
        <v>60</v>
      </c>
      <c r="AV68" s="873">
        <f t="shared" si="27"/>
        <v>17</v>
      </c>
      <c r="AX68" s="233">
        <f t="shared" si="29"/>
        <v>144</v>
      </c>
      <c r="AY68" s="233">
        <f>YEAR('PB_TSCD DC'!$N68)</f>
        <v>2024</v>
      </c>
      <c r="AZ68" s="873">
        <f>MONTH('PB_TSCD DC'!$N68)</f>
        <v>8</v>
      </c>
      <c r="BB68" s="873">
        <f t="shared" si="28"/>
        <v>127</v>
      </c>
      <c r="BC68" s="1130">
        <f>'PB_TSCD DC'!$AE68/BB68</f>
        <v>1509514.4409448819</v>
      </c>
    </row>
    <row r="69" spans="1:55" ht="25.5" outlineLevel="2">
      <c r="A69" s="251"/>
      <c r="B69" s="251"/>
      <c r="C69" s="251"/>
      <c r="D69" s="251"/>
      <c r="E69" s="251"/>
      <c r="F69" s="251"/>
      <c r="G69" s="251"/>
      <c r="H69" s="251" t="s">
        <v>802</v>
      </c>
      <c r="I69" s="1026" t="s">
        <v>1159</v>
      </c>
      <c r="J69" s="251"/>
      <c r="K69" s="251"/>
      <c r="L69" s="251"/>
      <c r="M69" s="251"/>
      <c r="N69" s="889">
        <v>45689</v>
      </c>
      <c r="O69" s="846" t="s">
        <v>1043</v>
      </c>
      <c r="P69" s="890" t="s">
        <v>1044</v>
      </c>
      <c r="Q69" s="891"/>
      <c r="R69" s="843" t="s">
        <v>859</v>
      </c>
      <c r="S69" s="1022" t="s">
        <v>1141</v>
      </c>
      <c r="T69" s="877"/>
      <c r="U69" s="248"/>
      <c r="V69" s="248"/>
      <c r="W69" s="844">
        <v>45653</v>
      </c>
      <c r="X69" s="878" t="s">
        <v>1160</v>
      </c>
      <c r="Y69" s="1082"/>
      <c r="Z69" s="847" t="s">
        <v>908</v>
      </c>
      <c r="AA69" s="844" t="s">
        <v>1074</v>
      </c>
      <c r="AB69" s="844"/>
      <c r="AC69" s="893">
        <v>57200000</v>
      </c>
      <c r="AD69" s="893">
        <v>10486669</v>
      </c>
      <c r="AE69" s="893">
        <v>46713331</v>
      </c>
      <c r="AF69" s="893">
        <v>953334</v>
      </c>
      <c r="AG69" s="893">
        <v>953334</v>
      </c>
      <c r="AH69" s="893">
        <v>953334</v>
      </c>
      <c r="AI69" s="893">
        <v>953334</v>
      </c>
      <c r="AJ69" s="893">
        <v>953334</v>
      </c>
      <c r="AK69" s="893">
        <v>953334</v>
      </c>
      <c r="AL69" s="893">
        <v>953334</v>
      </c>
      <c r="AM69" s="893">
        <v>953334</v>
      </c>
      <c r="AN69" s="893">
        <v>953334</v>
      </c>
      <c r="AO69" s="893">
        <v>953334</v>
      </c>
      <c r="AP69" s="893">
        <v>953334</v>
      </c>
      <c r="AQ69" s="893">
        <v>953334</v>
      </c>
      <c r="AR69" s="207">
        <f t="shared" si="26"/>
        <v>11440008</v>
      </c>
      <c r="AS69" s="860">
        <f t="shared" si="24"/>
        <v>35273323</v>
      </c>
      <c r="AT69" s="233" t="s">
        <v>1161</v>
      </c>
      <c r="AU69" s="1117" t="str">
        <f>'PB_TSCD DC'!$O69</f>
        <v>60</v>
      </c>
      <c r="AV69" s="873">
        <f t="shared" si="27"/>
        <v>11</v>
      </c>
      <c r="AX69" s="233">
        <f t="shared" si="29"/>
        <v>144</v>
      </c>
      <c r="AY69" s="233">
        <f>YEAR('PB_TSCD DC'!$N69)</f>
        <v>2025</v>
      </c>
      <c r="AZ69" s="873">
        <f>MONTH('PB_TSCD DC'!$N69)</f>
        <v>2</v>
      </c>
      <c r="BB69" s="873">
        <f t="shared" si="28"/>
        <v>133</v>
      </c>
      <c r="BC69" s="1130">
        <f>'PB_TSCD DC'!$AE69/BB69</f>
        <v>351228.05263157893</v>
      </c>
    </row>
    <row r="70" spans="1:55" ht="25.5" outlineLevel="2">
      <c r="A70" s="251"/>
      <c r="B70" s="251"/>
      <c r="C70" s="251"/>
      <c r="D70" s="251"/>
      <c r="E70" s="251"/>
      <c r="F70" s="251"/>
      <c r="G70" s="251"/>
      <c r="H70" s="251" t="s">
        <v>802</v>
      </c>
      <c r="I70" s="1028"/>
      <c r="J70" s="251"/>
      <c r="K70" s="251"/>
      <c r="L70" s="251"/>
      <c r="M70" s="251"/>
      <c r="N70" s="889">
        <v>45658</v>
      </c>
      <c r="O70" s="846" t="s">
        <v>1062</v>
      </c>
      <c r="P70" s="890" t="s">
        <v>1044</v>
      </c>
      <c r="Q70" s="891"/>
      <c r="R70" s="843" t="s">
        <v>859</v>
      </c>
      <c r="S70" s="1022" t="s">
        <v>1141</v>
      </c>
      <c r="T70" s="877"/>
      <c r="U70" s="248"/>
      <c r="V70" s="248"/>
      <c r="W70" s="894"/>
      <c r="X70" s="878" t="s">
        <v>1162</v>
      </c>
      <c r="Y70" s="1082"/>
      <c r="Z70" s="847" t="s">
        <v>908</v>
      </c>
      <c r="AA70" s="844" t="s">
        <v>1074</v>
      </c>
      <c r="AB70" s="844"/>
      <c r="AC70" s="893">
        <v>680225497</v>
      </c>
      <c r="AD70" s="893">
        <v>166585836</v>
      </c>
      <c r="AE70" s="893">
        <v>513639661</v>
      </c>
      <c r="AF70" s="893">
        <v>13882153</v>
      </c>
      <c r="AG70" s="893">
        <v>13882153</v>
      </c>
      <c r="AH70" s="893">
        <v>13882153</v>
      </c>
      <c r="AI70" s="893">
        <v>13882153</v>
      </c>
      <c r="AJ70" s="893">
        <v>13882153</v>
      </c>
      <c r="AK70" s="893">
        <v>13882153</v>
      </c>
      <c r="AL70" s="893">
        <v>13882153</v>
      </c>
      <c r="AM70" s="893">
        <v>13882153</v>
      </c>
      <c r="AN70" s="893">
        <v>13882153</v>
      </c>
      <c r="AO70" s="893">
        <v>13882153</v>
      </c>
      <c r="AP70" s="893">
        <v>13882153</v>
      </c>
      <c r="AQ70" s="893">
        <v>13882153</v>
      </c>
      <c r="AR70" s="207">
        <f t="shared" si="26"/>
        <v>166585836</v>
      </c>
      <c r="AS70" s="860">
        <f t="shared" si="24"/>
        <v>347053825</v>
      </c>
      <c r="AT70" s="233" t="s">
        <v>1163</v>
      </c>
      <c r="AU70" s="1117" t="str">
        <f>'PB_TSCD DC'!$O70</f>
        <v>49</v>
      </c>
      <c r="AV70" s="873">
        <f t="shared" si="27"/>
        <v>12</v>
      </c>
      <c r="AX70" s="233">
        <f t="shared" si="29"/>
        <v>144</v>
      </c>
      <c r="AY70" s="233">
        <f>YEAR('PB_TSCD DC'!$N70)</f>
        <v>2025</v>
      </c>
      <c r="AZ70" s="873">
        <f>MONTH('PB_TSCD DC'!$N70)</f>
        <v>1</v>
      </c>
      <c r="BB70" s="873">
        <f t="shared" si="28"/>
        <v>132</v>
      </c>
      <c r="BC70" s="1130">
        <f>'PB_TSCD DC'!$AE70/BB70</f>
        <v>3891209.5530303032</v>
      </c>
    </row>
    <row r="71" spans="1:55" outlineLevel="2">
      <c r="A71" s="251"/>
      <c r="B71" s="251"/>
      <c r="C71" s="251"/>
      <c r="D71" s="251"/>
      <c r="E71" s="251"/>
      <c r="F71" s="251"/>
      <c r="G71" s="251"/>
      <c r="H71" s="251"/>
      <c r="I71" s="1026"/>
      <c r="J71" s="251"/>
      <c r="K71" s="251"/>
      <c r="L71" s="251"/>
      <c r="M71" s="251"/>
      <c r="N71" s="251"/>
      <c r="O71" s="251"/>
      <c r="P71" s="877"/>
      <c r="Q71" s="248"/>
      <c r="R71" s="248"/>
      <c r="S71" s="248"/>
      <c r="T71" s="877"/>
      <c r="U71" s="248"/>
      <c r="V71" s="248"/>
      <c r="W71" s="248"/>
      <c r="X71" s="878"/>
      <c r="Y71" s="1067"/>
      <c r="Z71" s="880"/>
      <c r="AA71" s="881"/>
      <c r="AB71" s="881"/>
      <c r="AC71" s="860"/>
      <c r="AD71" s="860">
        <f>AC71-AE71</f>
        <v>0</v>
      </c>
      <c r="AE71" s="860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>
        <f t="shared" si="26"/>
        <v>0</v>
      </c>
      <c r="AS71" s="860">
        <f t="shared" si="24"/>
        <v>0</v>
      </c>
      <c r="BC71" s="1130"/>
    </row>
    <row r="72" spans="1:55" outlineLevel="1">
      <c r="A72" s="251" t="s">
        <v>814</v>
      </c>
      <c r="B72" s="251"/>
      <c r="C72" s="251"/>
      <c r="D72" s="251"/>
      <c r="E72" s="251"/>
      <c r="F72" s="251"/>
      <c r="G72" s="251"/>
      <c r="H72" s="251"/>
      <c r="I72" s="1026"/>
      <c r="J72" s="251"/>
      <c r="K72" s="251"/>
      <c r="L72" s="251"/>
      <c r="M72" s="251"/>
      <c r="N72" s="251"/>
      <c r="O72" s="251"/>
      <c r="P72" s="510"/>
      <c r="Q72" s="248"/>
      <c r="R72" s="248"/>
      <c r="S72" s="510" t="s">
        <v>1164</v>
      </c>
      <c r="T72" s="510"/>
      <c r="U72" s="248"/>
      <c r="V72" s="248"/>
      <c r="W72" s="248"/>
      <c r="X72" s="842" t="s">
        <v>1165</v>
      </c>
      <c r="Y72" s="1067">
        <v>627</v>
      </c>
      <c r="Z72" s="252">
        <v>6274001903</v>
      </c>
      <c r="AA72" s="250" t="s">
        <v>899</v>
      </c>
      <c r="AB72" s="250" t="s">
        <v>1041</v>
      </c>
      <c r="AC72" s="212">
        <f>SUM(AC73:AC76)</f>
        <v>15341783756</v>
      </c>
      <c r="AD72" s="212">
        <f>AC72-AE72</f>
        <v>7527856943</v>
      </c>
      <c r="AE72" s="212">
        <f t="shared" ref="AE72:AQ72" si="30">SUM(AE73:AE76)</f>
        <v>7813926813</v>
      </c>
      <c r="AF72" s="845">
        <f>SUM(AF73:AF76)</f>
        <v>269396719</v>
      </c>
      <c r="AG72" s="845">
        <f t="shared" si="30"/>
        <v>269396719</v>
      </c>
      <c r="AH72" s="845">
        <f t="shared" si="30"/>
        <v>269396719</v>
      </c>
      <c r="AI72" s="845">
        <f t="shared" si="30"/>
        <v>269396719</v>
      </c>
      <c r="AJ72" s="845">
        <f t="shared" si="30"/>
        <v>269396719</v>
      </c>
      <c r="AK72" s="845">
        <f t="shared" si="30"/>
        <v>269396719</v>
      </c>
      <c r="AL72" s="845">
        <f t="shared" si="30"/>
        <v>269396719</v>
      </c>
      <c r="AM72" s="845">
        <f t="shared" si="30"/>
        <v>269396719</v>
      </c>
      <c r="AN72" s="845">
        <f t="shared" si="30"/>
        <v>269396719</v>
      </c>
      <c r="AO72" s="845">
        <f t="shared" si="30"/>
        <v>269396719</v>
      </c>
      <c r="AP72" s="845">
        <f t="shared" si="30"/>
        <v>269396719</v>
      </c>
      <c r="AQ72" s="845">
        <f t="shared" si="30"/>
        <v>269396719</v>
      </c>
      <c r="AR72" s="845">
        <f t="shared" ref="AR72:AR81" si="31">SUM(AF72:AQ72)</f>
        <v>3232760628</v>
      </c>
      <c r="AS72" s="212">
        <f t="shared" si="24"/>
        <v>4581166185</v>
      </c>
      <c r="BC72" s="1130"/>
    </row>
    <row r="73" spans="1:55" ht="25.5" outlineLevel="2">
      <c r="A73" s="251"/>
      <c r="B73" s="251"/>
      <c r="C73" s="251"/>
      <c r="D73" s="251"/>
      <c r="E73" s="251"/>
      <c r="F73" s="251"/>
      <c r="G73" s="251"/>
      <c r="H73" s="251" t="s">
        <v>802</v>
      </c>
      <c r="I73" s="1026" t="s">
        <v>1166</v>
      </c>
      <c r="J73" s="251"/>
      <c r="K73" s="251"/>
      <c r="L73" s="251"/>
      <c r="M73" s="251"/>
      <c r="N73" s="251">
        <v>44927</v>
      </c>
      <c r="O73" s="251" t="s">
        <v>1043</v>
      </c>
      <c r="P73" s="877" t="s">
        <v>1044</v>
      </c>
      <c r="Q73" s="248"/>
      <c r="R73" s="248" t="s">
        <v>861</v>
      </c>
      <c r="S73" s="1021" t="s">
        <v>1167</v>
      </c>
      <c r="T73" s="877"/>
      <c r="U73" s="248"/>
      <c r="V73" s="248"/>
      <c r="W73" s="844">
        <v>44621</v>
      </c>
      <c r="X73" s="878" t="s">
        <v>1168</v>
      </c>
      <c r="Y73" s="879"/>
      <c r="Z73" s="880" t="s">
        <v>898</v>
      </c>
      <c r="AA73" s="881" t="s">
        <v>899</v>
      </c>
      <c r="AB73" s="881"/>
      <c r="AC73" s="860">
        <v>12447721856</v>
      </c>
      <c r="AD73" s="860">
        <v>6034013598</v>
      </c>
      <c r="AE73" s="860">
        <v>6413708258</v>
      </c>
      <c r="AF73" s="860">
        <v>221162354</v>
      </c>
      <c r="AG73" s="860">
        <v>221162354</v>
      </c>
      <c r="AH73" s="860">
        <v>221162354</v>
      </c>
      <c r="AI73" s="860">
        <v>221162354</v>
      </c>
      <c r="AJ73" s="860">
        <v>221162354</v>
      </c>
      <c r="AK73" s="860">
        <v>221162354</v>
      </c>
      <c r="AL73" s="860">
        <v>221162354</v>
      </c>
      <c r="AM73" s="860">
        <v>221162354</v>
      </c>
      <c r="AN73" s="860">
        <v>221162354</v>
      </c>
      <c r="AO73" s="860">
        <v>221162354</v>
      </c>
      <c r="AP73" s="860">
        <v>221162354</v>
      </c>
      <c r="AQ73" s="860">
        <v>221162354</v>
      </c>
      <c r="AR73" s="860">
        <f t="shared" si="31"/>
        <v>2653948248</v>
      </c>
      <c r="AS73" s="860">
        <f t="shared" si="24"/>
        <v>3759760010</v>
      </c>
      <c r="AU73" s="1117" t="str">
        <f>'PB_TSCD DC'!$O73</f>
        <v>60</v>
      </c>
      <c r="AV73" s="873">
        <f>IF(AY73=2022,(12*3),IF(AY73=2023,(12*2),IF(AY73=2024,(12*1),IF(AY73=2025,0))))+(12-AZ73+1)</f>
        <v>36</v>
      </c>
      <c r="AX73" s="233">
        <f>12*12</f>
        <v>144</v>
      </c>
      <c r="AY73" s="233">
        <f>YEAR('PB_TSCD DC'!$N73)</f>
        <v>2023</v>
      </c>
      <c r="AZ73" s="873">
        <f>MONTH('PB_TSCD DC'!$N73)</f>
        <v>1</v>
      </c>
      <c r="BB73" s="873">
        <f>AX73-AV73</f>
        <v>108</v>
      </c>
      <c r="BC73" s="1130">
        <f>'PB_TSCD DC'!$AE73/BB73</f>
        <v>59386187.574074075</v>
      </c>
    </row>
    <row r="74" spans="1:55" ht="25.5" outlineLevel="2">
      <c r="A74" s="251"/>
      <c r="B74" s="251"/>
      <c r="C74" s="251"/>
      <c r="D74" s="251"/>
      <c r="E74" s="251"/>
      <c r="F74" s="251"/>
      <c r="G74" s="251"/>
      <c r="H74" s="251" t="s">
        <v>802</v>
      </c>
      <c r="I74" s="1026" t="s">
        <v>1059</v>
      </c>
      <c r="J74" s="251"/>
      <c r="K74" s="251"/>
      <c r="L74" s="251"/>
      <c r="M74" s="251"/>
      <c r="N74" s="251">
        <v>45017</v>
      </c>
      <c r="O74" s="251" t="s">
        <v>1043</v>
      </c>
      <c r="P74" s="877" t="s">
        <v>1044</v>
      </c>
      <c r="Q74" s="248"/>
      <c r="R74" s="248" t="s">
        <v>904</v>
      </c>
      <c r="S74" s="1021" t="s">
        <v>1169</v>
      </c>
      <c r="T74" s="877"/>
      <c r="U74" s="248"/>
      <c r="V74" s="248"/>
      <c r="W74" s="844">
        <v>44977</v>
      </c>
      <c r="X74" s="878" t="s">
        <v>1170</v>
      </c>
      <c r="Y74" s="879"/>
      <c r="Z74" s="880" t="s">
        <v>898</v>
      </c>
      <c r="AA74" s="881" t="s">
        <v>899</v>
      </c>
      <c r="AB74" s="881"/>
      <c r="AC74" s="860">
        <v>1850573500</v>
      </c>
      <c r="AD74" s="860">
        <v>1017815426</v>
      </c>
      <c r="AE74" s="860">
        <v>832758074</v>
      </c>
      <c r="AF74" s="860">
        <v>30842892</v>
      </c>
      <c r="AG74" s="860">
        <v>30842892</v>
      </c>
      <c r="AH74" s="860">
        <v>30842892</v>
      </c>
      <c r="AI74" s="860">
        <v>30842892</v>
      </c>
      <c r="AJ74" s="860">
        <v>30842892</v>
      </c>
      <c r="AK74" s="860">
        <v>30842892</v>
      </c>
      <c r="AL74" s="860">
        <v>30842892</v>
      </c>
      <c r="AM74" s="860">
        <v>30842892</v>
      </c>
      <c r="AN74" s="860">
        <v>30842892</v>
      </c>
      <c r="AO74" s="860">
        <v>30842892</v>
      </c>
      <c r="AP74" s="860">
        <v>30842892</v>
      </c>
      <c r="AQ74" s="860">
        <v>30842892</v>
      </c>
      <c r="AR74" s="860">
        <f t="shared" si="31"/>
        <v>370114704</v>
      </c>
      <c r="AS74" s="860">
        <f t="shared" si="24"/>
        <v>462643370</v>
      </c>
      <c r="AU74" s="1117" t="str">
        <f>'PB_TSCD DC'!$O74</f>
        <v>60</v>
      </c>
      <c r="AV74" s="873">
        <f>IF(AY74=2022,(12*3),IF(AY74=2023,(12*2),IF(AY74=2024,(12*1),IF(AY74=2025,0))))+(12-AZ74+1)</f>
        <v>33</v>
      </c>
      <c r="AX74" s="233">
        <f>12*12</f>
        <v>144</v>
      </c>
      <c r="AY74" s="233">
        <f>YEAR('PB_TSCD DC'!$N74)</f>
        <v>2023</v>
      </c>
      <c r="AZ74" s="873">
        <f>MONTH('PB_TSCD DC'!$N74)</f>
        <v>4</v>
      </c>
      <c r="BB74" s="873">
        <f>AX74-AV74</f>
        <v>111</v>
      </c>
      <c r="BC74" s="1130">
        <f>'PB_TSCD DC'!$AE74/BB74</f>
        <v>7502324.9909909908</v>
      </c>
    </row>
    <row r="75" spans="1:55" ht="25.5" outlineLevel="2">
      <c r="A75" s="251"/>
      <c r="B75" s="251"/>
      <c r="C75" s="251"/>
      <c r="D75" s="251"/>
      <c r="E75" s="251"/>
      <c r="F75" s="251"/>
      <c r="G75" s="251"/>
      <c r="H75" s="251" t="s">
        <v>802</v>
      </c>
      <c r="I75" s="1026" t="s">
        <v>1042</v>
      </c>
      <c r="J75" s="251"/>
      <c r="K75" s="251"/>
      <c r="L75" s="251"/>
      <c r="M75" s="251"/>
      <c r="N75" s="251">
        <v>45170</v>
      </c>
      <c r="O75" s="251" t="s">
        <v>1043</v>
      </c>
      <c r="P75" s="877" t="s">
        <v>1044</v>
      </c>
      <c r="Q75" s="248"/>
      <c r="R75" s="248" t="s">
        <v>905</v>
      </c>
      <c r="S75" s="1021" t="s">
        <v>1171</v>
      </c>
      <c r="T75" s="877"/>
      <c r="U75" s="248"/>
      <c r="V75" s="248"/>
      <c r="W75" s="844">
        <v>44938</v>
      </c>
      <c r="X75" s="878" t="s">
        <v>1172</v>
      </c>
      <c r="Y75" s="879"/>
      <c r="Z75" s="880" t="s">
        <v>898</v>
      </c>
      <c r="AA75" s="881" t="s">
        <v>899</v>
      </c>
      <c r="AB75" s="881"/>
      <c r="AC75" s="860">
        <v>1002488400</v>
      </c>
      <c r="AD75" s="860">
        <v>467827920</v>
      </c>
      <c r="AE75" s="860">
        <v>534660480</v>
      </c>
      <c r="AF75" s="860">
        <v>16708140</v>
      </c>
      <c r="AG75" s="860">
        <v>16708140</v>
      </c>
      <c r="AH75" s="860">
        <v>16708140</v>
      </c>
      <c r="AI75" s="860">
        <v>16708140</v>
      </c>
      <c r="AJ75" s="860">
        <v>16708140</v>
      </c>
      <c r="AK75" s="860">
        <v>16708140</v>
      </c>
      <c r="AL75" s="860">
        <v>16708140</v>
      </c>
      <c r="AM75" s="860">
        <v>16708140</v>
      </c>
      <c r="AN75" s="860">
        <v>16708140</v>
      </c>
      <c r="AO75" s="860">
        <v>16708140</v>
      </c>
      <c r="AP75" s="860">
        <v>16708140</v>
      </c>
      <c r="AQ75" s="860">
        <v>16708140</v>
      </c>
      <c r="AR75" s="860">
        <f t="shared" si="31"/>
        <v>200497680</v>
      </c>
      <c r="AS75" s="860">
        <f t="shared" si="24"/>
        <v>334162800</v>
      </c>
      <c r="AU75" s="1117" t="str">
        <f>'PB_TSCD DC'!$O75</f>
        <v>60</v>
      </c>
      <c r="AV75" s="873">
        <f>IF(AY75=2022,(12*3),IF(AY75=2023,(12*2),IF(AY75=2024,(12*1),IF(AY75=2025,0))))+(12-AZ75+1)</f>
        <v>28</v>
      </c>
      <c r="AX75" s="233">
        <f>12*12</f>
        <v>144</v>
      </c>
      <c r="AY75" s="233">
        <f>YEAR('PB_TSCD DC'!$N75)</f>
        <v>2023</v>
      </c>
      <c r="AZ75" s="873">
        <f>MONTH('PB_TSCD DC'!$N75)</f>
        <v>9</v>
      </c>
      <c r="BB75" s="873">
        <f>AX75-AV75</f>
        <v>116</v>
      </c>
      <c r="BC75" s="1130">
        <f>'PB_TSCD DC'!$AE75/BB75</f>
        <v>4609142.068965517</v>
      </c>
    </row>
    <row r="76" spans="1:55" ht="25.5" outlineLevel="2">
      <c r="A76" s="251"/>
      <c r="B76" s="251"/>
      <c r="C76" s="251"/>
      <c r="D76" s="251"/>
      <c r="E76" s="251"/>
      <c r="F76" s="251"/>
      <c r="G76" s="251"/>
      <c r="H76" s="251" t="s">
        <v>802</v>
      </c>
      <c r="I76" s="1026" t="s">
        <v>1159</v>
      </c>
      <c r="J76" s="251"/>
      <c r="K76" s="251"/>
      <c r="L76" s="251"/>
      <c r="M76" s="251"/>
      <c r="N76" s="251">
        <v>45658</v>
      </c>
      <c r="O76" s="251" t="s">
        <v>1043</v>
      </c>
      <c r="P76" s="877" t="s">
        <v>1044</v>
      </c>
      <c r="Q76" s="248"/>
      <c r="R76" s="248" t="s">
        <v>861</v>
      </c>
      <c r="S76" s="1021" t="s">
        <v>1167</v>
      </c>
      <c r="T76" s="877"/>
      <c r="U76" s="248"/>
      <c r="V76" s="248"/>
      <c r="W76" s="844">
        <v>45637</v>
      </c>
      <c r="X76" s="878" t="s">
        <v>1173</v>
      </c>
      <c r="Y76" s="879"/>
      <c r="Z76" s="880" t="s">
        <v>908</v>
      </c>
      <c r="AA76" s="881" t="s">
        <v>1074</v>
      </c>
      <c r="AB76" s="881"/>
      <c r="AC76" s="860">
        <v>41000000</v>
      </c>
      <c r="AD76" s="860">
        <v>8199999</v>
      </c>
      <c r="AE76" s="860">
        <v>32800001</v>
      </c>
      <c r="AF76" s="860">
        <v>683333</v>
      </c>
      <c r="AG76" s="860">
        <v>683333</v>
      </c>
      <c r="AH76" s="860">
        <v>683333</v>
      </c>
      <c r="AI76" s="860">
        <v>683333</v>
      </c>
      <c r="AJ76" s="860">
        <v>683333</v>
      </c>
      <c r="AK76" s="860">
        <v>683333</v>
      </c>
      <c r="AL76" s="860">
        <v>683333</v>
      </c>
      <c r="AM76" s="860">
        <v>683333</v>
      </c>
      <c r="AN76" s="860">
        <v>683333</v>
      </c>
      <c r="AO76" s="860">
        <v>683333</v>
      </c>
      <c r="AP76" s="860">
        <v>683333</v>
      </c>
      <c r="AQ76" s="860">
        <v>683333</v>
      </c>
      <c r="AR76" s="860">
        <f t="shared" si="31"/>
        <v>8199996</v>
      </c>
      <c r="AS76" s="860">
        <f t="shared" si="24"/>
        <v>24600005</v>
      </c>
      <c r="AU76" s="1117" t="str">
        <f>'PB_TSCD DC'!$O76</f>
        <v>60</v>
      </c>
      <c r="AV76" s="873">
        <f>IF(AY76=2022,(12*3),IF(AY76=2023,(12*2),IF(AY76=2024,(12*1),IF(AY76=2025,0))))+(12-AZ76+1)</f>
        <v>12</v>
      </c>
      <c r="AX76" s="233">
        <f>12*12</f>
        <v>144</v>
      </c>
      <c r="AY76" s="233">
        <f>YEAR('PB_TSCD DC'!$N76)</f>
        <v>2025</v>
      </c>
      <c r="AZ76" s="873">
        <f>MONTH('PB_TSCD DC'!$N76)</f>
        <v>1</v>
      </c>
      <c r="BB76" s="873">
        <f>AX76-AV76</f>
        <v>132</v>
      </c>
      <c r="BC76" s="1130">
        <f>'PB_TSCD DC'!$AE76/BB76</f>
        <v>248484.85606060605</v>
      </c>
    </row>
    <row r="77" spans="1:55" outlineLevel="1">
      <c r="A77" s="251" t="s">
        <v>815</v>
      </c>
      <c r="B77" s="251"/>
      <c r="C77" s="251"/>
      <c r="D77" s="251"/>
      <c r="E77" s="251"/>
      <c r="F77" s="251"/>
      <c r="G77" s="251"/>
      <c r="H77" s="251"/>
      <c r="I77" s="1026"/>
      <c r="J77" s="251"/>
      <c r="K77" s="251"/>
      <c r="L77" s="251"/>
      <c r="M77" s="251"/>
      <c r="N77" s="251"/>
      <c r="O77" s="251"/>
      <c r="P77" s="510"/>
      <c r="Q77" s="248"/>
      <c r="R77" s="248"/>
      <c r="S77" s="248"/>
      <c r="T77" s="510"/>
      <c r="U77" s="248"/>
      <c r="V77" s="248"/>
      <c r="W77" s="248"/>
      <c r="X77" s="842"/>
      <c r="Y77" s="249"/>
      <c r="Z77" s="252"/>
      <c r="AA77" s="250"/>
      <c r="AB77" s="250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>
        <f t="shared" si="31"/>
        <v>0</v>
      </c>
      <c r="AS77" s="212">
        <f t="shared" si="24"/>
        <v>0</v>
      </c>
    </row>
    <row r="78" spans="1:55" outlineLevel="1">
      <c r="A78" s="251" t="s">
        <v>816</v>
      </c>
      <c r="B78" s="251"/>
      <c r="C78" s="251"/>
      <c r="D78" s="251"/>
      <c r="E78" s="251"/>
      <c r="F78" s="251"/>
      <c r="G78" s="251"/>
      <c r="H78" s="251"/>
      <c r="I78" s="1026"/>
      <c r="J78" s="251"/>
      <c r="K78" s="251"/>
      <c r="L78" s="251"/>
      <c r="M78" s="251"/>
      <c r="N78" s="251"/>
      <c r="O78" s="251"/>
      <c r="P78" s="510"/>
      <c r="Q78" s="248"/>
      <c r="R78" s="248"/>
      <c r="S78" s="248"/>
      <c r="T78" s="510"/>
      <c r="U78" s="248"/>
      <c r="V78" s="248"/>
      <c r="W78" s="248"/>
      <c r="X78" s="842"/>
      <c r="Y78" s="249"/>
      <c r="Z78" s="252"/>
      <c r="AA78" s="250"/>
      <c r="AB78" s="250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>
        <f t="shared" si="31"/>
        <v>0</v>
      </c>
      <c r="AS78" s="212">
        <f t="shared" si="24"/>
        <v>0</v>
      </c>
    </row>
    <row r="79" spans="1:55" outlineLevel="1">
      <c r="A79" s="251" t="s">
        <v>817</v>
      </c>
      <c r="B79" s="251"/>
      <c r="C79" s="251"/>
      <c r="D79" s="251"/>
      <c r="E79" s="251"/>
      <c r="F79" s="251"/>
      <c r="G79" s="251"/>
      <c r="H79" s="251"/>
      <c r="I79" s="1026"/>
      <c r="J79" s="251"/>
      <c r="K79" s="251"/>
      <c r="L79" s="251"/>
      <c r="M79" s="251"/>
      <c r="N79" s="251"/>
      <c r="O79" s="251"/>
      <c r="P79" s="510"/>
      <c r="Q79" s="248"/>
      <c r="R79" s="248"/>
      <c r="S79" s="248"/>
      <c r="T79" s="510"/>
      <c r="U79" s="248"/>
      <c r="V79" s="248"/>
      <c r="W79" s="248"/>
      <c r="X79" s="842"/>
      <c r="Y79" s="249"/>
      <c r="Z79" s="252"/>
      <c r="AA79" s="250"/>
      <c r="AB79" s="250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>
        <f t="shared" si="31"/>
        <v>0</v>
      </c>
      <c r="AS79" s="212">
        <f t="shared" si="24"/>
        <v>0</v>
      </c>
    </row>
    <row r="80" spans="1:55" outlineLevel="1">
      <c r="A80" s="251" t="s">
        <v>818</v>
      </c>
      <c r="B80" s="251"/>
      <c r="C80" s="251"/>
      <c r="D80" s="251"/>
      <c r="E80" s="251"/>
      <c r="F80" s="251"/>
      <c r="G80" s="251"/>
      <c r="H80" s="251"/>
      <c r="I80" s="1026"/>
      <c r="J80" s="251"/>
      <c r="K80" s="251"/>
      <c r="L80" s="251"/>
      <c r="M80" s="251"/>
      <c r="N80" s="251"/>
      <c r="O80" s="251"/>
      <c r="P80" s="510"/>
      <c r="Q80" s="248"/>
      <c r="R80" s="248"/>
      <c r="S80" s="248"/>
      <c r="T80" s="510"/>
      <c r="U80" s="248"/>
      <c r="V80" s="248"/>
      <c r="W80" s="248"/>
      <c r="X80" s="842"/>
      <c r="Y80" s="249"/>
      <c r="Z80" s="252"/>
      <c r="AA80" s="250"/>
      <c r="AB80" s="250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>
        <f t="shared" si="31"/>
        <v>0</v>
      </c>
      <c r="AS80" s="212">
        <f t="shared" si="24"/>
        <v>0</v>
      </c>
    </row>
    <row r="81" spans="1:55" outlineLevel="1">
      <c r="A81" s="251" t="s">
        <v>819</v>
      </c>
      <c r="B81" s="251"/>
      <c r="C81" s="251"/>
      <c r="D81" s="251"/>
      <c r="E81" s="251"/>
      <c r="F81" s="251"/>
      <c r="G81" s="251"/>
      <c r="H81" s="251"/>
      <c r="I81" s="1026"/>
      <c r="J81" s="251"/>
      <c r="K81" s="251"/>
      <c r="L81" s="251"/>
      <c r="M81" s="251"/>
      <c r="N81" s="251"/>
      <c r="O81" s="251"/>
      <c r="P81" s="510"/>
      <c r="Q81" s="248"/>
      <c r="R81" s="248"/>
      <c r="S81" s="248"/>
      <c r="T81" s="510"/>
      <c r="U81" s="248"/>
      <c r="V81" s="248"/>
      <c r="W81" s="248"/>
      <c r="X81" s="842"/>
      <c r="Y81" s="249"/>
      <c r="Z81" s="252"/>
      <c r="AA81" s="250"/>
      <c r="AB81" s="250"/>
      <c r="AC81" s="212"/>
      <c r="AD81" s="212"/>
      <c r="AE81" s="212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2">
        <f t="shared" si="31"/>
        <v>0</v>
      </c>
      <c r="AS81" s="212">
        <f t="shared" si="24"/>
        <v>0</v>
      </c>
    </row>
    <row r="82" spans="1:55" s="532" customFormat="1">
      <c r="A82" s="92" t="s">
        <v>2099</v>
      </c>
      <c r="B82" s="525"/>
      <c r="C82" s="525"/>
      <c r="D82" s="525"/>
      <c r="E82" s="525"/>
      <c r="F82" s="525"/>
      <c r="G82" s="525"/>
      <c r="H82" s="525"/>
      <c r="I82" s="1029"/>
      <c r="J82" s="525"/>
      <c r="K82" s="525"/>
      <c r="L82" s="525"/>
      <c r="M82" s="525"/>
      <c r="N82" s="525"/>
      <c r="O82" s="525"/>
      <c r="P82" s="526"/>
      <c r="Q82" s="527"/>
      <c r="R82" s="527"/>
      <c r="S82" s="527"/>
      <c r="T82" s="526"/>
      <c r="U82" s="527"/>
      <c r="V82" s="527"/>
      <c r="W82" s="527"/>
      <c r="X82" s="840"/>
      <c r="Y82" s="528"/>
      <c r="Z82" s="529"/>
      <c r="AA82" s="530"/>
      <c r="AB82" s="530"/>
      <c r="AC82" s="217">
        <f>SUM(AC83:AC100)</f>
        <v>15378130030</v>
      </c>
      <c r="AD82" s="217">
        <f t="shared" ref="AD82:AD100" si="32">AC82-AE82</f>
        <v>0</v>
      </c>
      <c r="AE82" s="217">
        <f>SUM(AE83:AE100)</f>
        <v>15378130030</v>
      </c>
      <c r="AF82" s="217">
        <f>SUM(AF83,AF90)</f>
        <v>62283461.513888888</v>
      </c>
      <c r="AG82" s="217">
        <f t="shared" ref="AG82:AQ82" si="33">SUM(AG83,AG90)</f>
        <v>62283461.513888888</v>
      </c>
      <c r="AH82" s="217">
        <f t="shared" si="33"/>
        <v>62283461.513888888</v>
      </c>
      <c r="AI82" s="217">
        <f t="shared" si="33"/>
        <v>62283461.513888888</v>
      </c>
      <c r="AJ82" s="217">
        <f t="shared" si="33"/>
        <v>62283461.513888888</v>
      </c>
      <c r="AK82" s="217">
        <f t="shared" si="33"/>
        <v>62283461.513888888</v>
      </c>
      <c r="AL82" s="217">
        <f t="shared" si="33"/>
        <v>62283461.513888888</v>
      </c>
      <c r="AM82" s="217">
        <f t="shared" si="33"/>
        <v>62283461.513888888</v>
      </c>
      <c r="AN82" s="217">
        <f t="shared" si="33"/>
        <v>62283461.513888888</v>
      </c>
      <c r="AO82" s="217">
        <f t="shared" si="33"/>
        <v>62283461.513888888</v>
      </c>
      <c r="AP82" s="217">
        <f t="shared" si="33"/>
        <v>62283461.513888888</v>
      </c>
      <c r="AQ82" s="217">
        <f t="shared" si="33"/>
        <v>62283461.513888888</v>
      </c>
      <c r="AR82" s="217">
        <f>SUM(AR83:AR100)</f>
        <v>1494803076.3333335</v>
      </c>
      <c r="AS82" s="212">
        <f t="shared" si="24"/>
        <v>13883326953.666666</v>
      </c>
      <c r="BC82" s="1129"/>
    </row>
    <row r="83" spans="1:55" s="1070" customFormat="1" ht="25.5">
      <c r="A83" s="1084">
        <v>2.1</v>
      </c>
      <c r="B83" s="1084" t="s">
        <v>820</v>
      </c>
      <c r="C83" s="1084" t="s">
        <v>1190</v>
      </c>
      <c r="D83" s="1084"/>
      <c r="E83" s="1084"/>
      <c r="F83" s="1084"/>
      <c r="G83" s="1084"/>
      <c r="H83" s="1084"/>
      <c r="I83" s="1088"/>
      <c r="J83" s="1084"/>
      <c r="K83" s="1084"/>
      <c r="L83" s="1084"/>
      <c r="M83" s="1084"/>
      <c r="N83" s="1089">
        <v>46023</v>
      </c>
      <c r="O83" s="1084">
        <f>12*12</f>
        <v>144</v>
      </c>
      <c r="P83" s="1071" t="s">
        <v>1044</v>
      </c>
      <c r="Q83" s="1071"/>
      <c r="R83" s="1071"/>
      <c r="S83" s="513" t="s">
        <v>1040</v>
      </c>
      <c r="T83" s="1062"/>
      <c r="U83" s="1079"/>
      <c r="V83" s="1079"/>
      <c r="W83" s="1080"/>
      <c r="X83" s="841" t="s">
        <v>1040</v>
      </c>
      <c r="Y83" s="1067">
        <v>627</v>
      </c>
      <c r="Z83" s="1068">
        <v>6274001903</v>
      </c>
      <c r="AA83" s="1080" t="s">
        <v>899</v>
      </c>
      <c r="AB83" s="1080" t="s">
        <v>1041</v>
      </c>
      <c r="AC83" s="212">
        <f>SUM(AC84:AC89)</f>
        <v>1290297800</v>
      </c>
      <c r="AD83" s="212">
        <f t="shared" si="32"/>
        <v>0</v>
      </c>
      <c r="AE83" s="212">
        <f>'PB_TSCD DC'!$AC83</f>
        <v>1290297800</v>
      </c>
      <c r="AF83" s="845">
        <f>SUM(AF84:AF89)</f>
        <v>8960401.3888888881</v>
      </c>
      <c r="AG83" s="845">
        <f t="shared" ref="AG83:AQ83" si="34">SUM(AG84:AG89)</f>
        <v>8960401.3888888881</v>
      </c>
      <c r="AH83" s="845">
        <f t="shared" si="34"/>
        <v>8960401.3888888881</v>
      </c>
      <c r="AI83" s="845">
        <f t="shared" si="34"/>
        <v>8960401.3888888881</v>
      </c>
      <c r="AJ83" s="845">
        <f t="shared" si="34"/>
        <v>8960401.3888888881</v>
      </c>
      <c r="AK83" s="845">
        <f t="shared" si="34"/>
        <v>8960401.3888888881</v>
      </c>
      <c r="AL83" s="845">
        <f t="shared" si="34"/>
        <v>8960401.3888888881</v>
      </c>
      <c r="AM83" s="845">
        <f t="shared" si="34"/>
        <v>8960401.3888888881</v>
      </c>
      <c r="AN83" s="845">
        <f t="shared" si="34"/>
        <v>8960401.3888888881</v>
      </c>
      <c r="AO83" s="845">
        <f t="shared" si="34"/>
        <v>8960401.3888888881</v>
      </c>
      <c r="AP83" s="845">
        <f t="shared" si="34"/>
        <v>8960401.3888888881</v>
      </c>
      <c r="AQ83" s="845">
        <f t="shared" si="34"/>
        <v>8960401.3888888881</v>
      </c>
      <c r="AR83" s="845">
        <f>SUM(AF83:AQ83)</f>
        <v>107524816.66666669</v>
      </c>
      <c r="AS83" s="845"/>
      <c r="BC83" s="17"/>
    </row>
    <row r="84" spans="1:55" outlineLevel="1">
      <c r="A84" s="1057"/>
      <c r="B84" s="1057" t="s">
        <v>820</v>
      </c>
      <c r="C84" s="251" t="s">
        <v>1190</v>
      </c>
      <c r="D84" s="1057"/>
      <c r="E84" s="1057"/>
      <c r="F84" s="1057"/>
      <c r="G84" s="1057"/>
      <c r="H84" s="1057" t="s">
        <v>1175</v>
      </c>
      <c r="I84" s="1090" t="s">
        <v>2114</v>
      </c>
      <c r="J84" s="1085">
        <v>440032800</v>
      </c>
      <c r="K84" s="1085">
        <v>1</v>
      </c>
      <c r="L84" s="1085">
        <f>'PB_TSCD DC'!$J84*'PB_TSCD DC'!$K84</f>
        <v>440032800</v>
      </c>
      <c r="M84" s="1057"/>
      <c r="N84" s="1091">
        <v>46023</v>
      </c>
      <c r="O84" s="1057">
        <v>144</v>
      </c>
      <c r="P84" s="1061"/>
      <c r="Q84" s="1061"/>
      <c r="R84" s="1061"/>
      <c r="S84" s="1086"/>
      <c r="T84" s="1073"/>
      <c r="U84" s="1063"/>
      <c r="V84" s="1063"/>
      <c r="W84" s="1077"/>
      <c r="X84" s="1087" t="s">
        <v>854</v>
      </c>
      <c r="Y84" s="879"/>
      <c r="Z84" s="880">
        <v>6274001903</v>
      </c>
      <c r="AA84" s="1077" t="s">
        <v>899</v>
      </c>
      <c r="AB84" s="1077" t="s">
        <v>1041</v>
      </c>
      <c r="AC84" s="1097">
        <v>440032800</v>
      </c>
      <c r="AD84" s="860">
        <f t="shared" si="32"/>
        <v>0</v>
      </c>
      <c r="AE84" s="860">
        <f>'PB_TSCD DC'!$AC84</f>
        <v>440032800</v>
      </c>
      <c r="AF84" s="207">
        <f>'PB_TSCD DC'!$AC84/'PB_TSCD DC'!$O84</f>
        <v>3055783.3333333335</v>
      </c>
      <c r="AG84" s="207">
        <f>'PB_TSCD DC'!$AC84/'PB_TSCD DC'!$O84</f>
        <v>3055783.3333333335</v>
      </c>
      <c r="AH84" s="207">
        <f>'PB_TSCD DC'!$AC84/'PB_TSCD DC'!$O84</f>
        <v>3055783.3333333335</v>
      </c>
      <c r="AI84" s="207">
        <f>'PB_TSCD DC'!$AC84/'PB_TSCD DC'!$O84</f>
        <v>3055783.3333333335</v>
      </c>
      <c r="AJ84" s="207">
        <f>'PB_TSCD DC'!$AC84/'PB_TSCD DC'!$O84</f>
        <v>3055783.3333333335</v>
      </c>
      <c r="AK84" s="207">
        <f>'PB_TSCD DC'!$AC84/'PB_TSCD DC'!$O84</f>
        <v>3055783.3333333335</v>
      </c>
      <c r="AL84" s="207">
        <f>'PB_TSCD DC'!$AC84/'PB_TSCD DC'!$O84</f>
        <v>3055783.3333333335</v>
      </c>
      <c r="AM84" s="207">
        <f>'PB_TSCD DC'!$AC84/'PB_TSCD DC'!$O84</f>
        <v>3055783.3333333335</v>
      </c>
      <c r="AN84" s="207">
        <f>'PB_TSCD DC'!$AC84/'PB_TSCD DC'!$O84</f>
        <v>3055783.3333333335</v>
      </c>
      <c r="AO84" s="207">
        <f>'PB_TSCD DC'!$AC84/'PB_TSCD DC'!$O84</f>
        <v>3055783.3333333335</v>
      </c>
      <c r="AP84" s="207">
        <f>'PB_TSCD DC'!$AC84/'PB_TSCD DC'!$O84</f>
        <v>3055783.3333333335</v>
      </c>
      <c r="AQ84" s="207">
        <f>'PB_TSCD DC'!$AC84/'PB_TSCD DC'!$O84</f>
        <v>3055783.3333333335</v>
      </c>
      <c r="AR84" s="207">
        <f t="shared" ref="AR84:AR100" si="35">SUM(AF84:AQ84)</f>
        <v>36669400</v>
      </c>
      <c r="AS84" s="207"/>
    </row>
    <row r="85" spans="1:55" ht="25.5" outlineLevel="1">
      <c r="A85" s="1057"/>
      <c r="B85" s="1057" t="s">
        <v>820</v>
      </c>
      <c r="C85" s="1057" t="s">
        <v>1190</v>
      </c>
      <c r="D85" s="1057"/>
      <c r="E85" s="1057"/>
      <c r="F85" s="1057"/>
      <c r="G85" s="1057"/>
      <c r="H85" s="1057"/>
      <c r="I85" s="1090"/>
      <c r="J85" s="1085"/>
      <c r="K85" s="1085"/>
      <c r="L85" s="1085"/>
      <c r="M85" s="1057"/>
      <c r="N85" s="1091"/>
      <c r="O85" s="1057">
        <v>144</v>
      </c>
      <c r="P85" s="1061"/>
      <c r="Q85" s="1061"/>
      <c r="R85" s="1061"/>
      <c r="S85" s="1086"/>
      <c r="T85" s="1073"/>
      <c r="U85" s="1063"/>
      <c r="V85" s="1063"/>
      <c r="W85" s="1077"/>
      <c r="X85" s="1087" t="s">
        <v>2115</v>
      </c>
      <c r="Y85" s="879"/>
      <c r="Z85" s="880">
        <v>6274001903</v>
      </c>
      <c r="AA85" s="1077" t="s">
        <v>899</v>
      </c>
      <c r="AB85" s="1077" t="s">
        <v>1041</v>
      </c>
      <c r="AC85" s="860">
        <v>60000000</v>
      </c>
      <c r="AD85" s="860">
        <f t="shared" si="32"/>
        <v>0</v>
      </c>
      <c r="AE85" s="860">
        <f>'PB_TSCD DC'!$AC85</f>
        <v>60000000</v>
      </c>
      <c r="AF85" s="207">
        <f>'PB_TSCD DC'!$AC85/'PB_TSCD DC'!$O85</f>
        <v>416666.66666666669</v>
      </c>
      <c r="AG85" s="207">
        <f>'PB_TSCD DC'!$AC85/'PB_TSCD DC'!$O85</f>
        <v>416666.66666666669</v>
      </c>
      <c r="AH85" s="207">
        <f>'PB_TSCD DC'!$AC85/'PB_TSCD DC'!$O85</f>
        <v>416666.66666666669</v>
      </c>
      <c r="AI85" s="207">
        <f>'PB_TSCD DC'!$AC85/'PB_TSCD DC'!$O85</f>
        <v>416666.66666666669</v>
      </c>
      <c r="AJ85" s="207">
        <f>'PB_TSCD DC'!$AC85/'PB_TSCD DC'!$O85</f>
        <v>416666.66666666669</v>
      </c>
      <c r="AK85" s="207">
        <f>'PB_TSCD DC'!$AC85/'PB_TSCD DC'!$O85</f>
        <v>416666.66666666669</v>
      </c>
      <c r="AL85" s="207">
        <f>'PB_TSCD DC'!$AC85/'PB_TSCD DC'!$O85</f>
        <v>416666.66666666669</v>
      </c>
      <c r="AM85" s="207">
        <f>'PB_TSCD DC'!$AC85/'PB_TSCD DC'!$O85</f>
        <v>416666.66666666669</v>
      </c>
      <c r="AN85" s="207">
        <f>'PB_TSCD DC'!$AC85/'PB_TSCD DC'!$O85</f>
        <v>416666.66666666669</v>
      </c>
      <c r="AO85" s="207">
        <f>'PB_TSCD DC'!$AC85/'PB_TSCD DC'!$O85</f>
        <v>416666.66666666669</v>
      </c>
      <c r="AP85" s="207">
        <f>'PB_TSCD DC'!$AC85/'PB_TSCD DC'!$O85</f>
        <v>416666.66666666669</v>
      </c>
      <c r="AQ85" s="207">
        <f>'PB_TSCD DC'!$AC85/'PB_TSCD DC'!$O85</f>
        <v>416666.66666666669</v>
      </c>
      <c r="AR85" s="207">
        <f t="shared" si="35"/>
        <v>5000000</v>
      </c>
      <c r="AS85" s="207"/>
    </row>
    <row r="86" spans="1:55" outlineLevel="1">
      <c r="A86" s="1057"/>
      <c r="B86" s="1057" t="s">
        <v>820</v>
      </c>
      <c r="C86" s="1057" t="s">
        <v>1190</v>
      </c>
      <c r="D86" s="1057"/>
      <c r="E86" s="1057"/>
      <c r="F86" s="1057"/>
      <c r="G86" s="1057"/>
      <c r="H86" s="1057"/>
      <c r="I86" s="1090"/>
      <c r="J86" s="1085"/>
      <c r="K86" s="1085"/>
      <c r="L86" s="1085"/>
      <c r="M86" s="1057"/>
      <c r="N86" s="1091"/>
      <c r="O86" s="1057">
        <v>144</v>
      </c>
      <c r="P86" s="1061"/>
      <c r="Q86" s="1061"/>
      <c r="R86" s="1061"/>
      <c r="S86" s="1086"/>
      <c r="T86" s="1073"/>
      <c r="U86" s="1063"/>
      <c r="V86" s="1063"/>
      <c r="W86" s="1077"/>
      <c r="X86" s="1087" t="s">
        <v>2116</v>
      </c>
      <c r="Y86" s="879"/>
      <c r="Z86" s="880">
        <v>6274001903</v>
      </c>
      <c r="AA86" s="1077" t="s">
        <v>899</v>
      </c>
      <c r="AB86" s="1077" t="s">
        <v>1041</v>
      </c>
      <c r="AC86" s="1097">
        <v>135000000</v>
      </c>
      <c r="AD86" s="860">
        <f t="shared" si="32"/>
        <v>0</v>
      </c>
      <c r="AE86" s="860">
        <f>'PB_TSCD DC'!$AC86</f>
        <v>135000000</v>
      </c>
      <c r="AF86" s="207">
        <f>'PB_TSCD DC'!$AC86/'PB_TSCD DC'!$O86</f>
        <v>937500</v>
      </c>
      <c r="AG86" s="207">
        <f>'PB_TSCD DC'!$AC86/'PB_TSCD DC'!$O86</f>
        <v>937500</v>
      </c>
      <c r="AH86" s="207">
        <f>'PB_TSCD DC'!$AC86/'PB_TSCD DC'!$O86</f>
        <v>937500</v>
      </c>
      <c r="AI86" s="207">
        <f>'PB_TSCD DC'!$AC86/'PB_TSCD DC'!$O86</f>
        <v>937500</v>
      </c>
      <c r="AJ86" s="207">
        <f>'PB_TSCD DC'!$AC86/'PB_TSCD DC'!$O86</f>
        <v>937500</v>
      </c>
      <c r="AK86" s="207">
        <f>'PB_TSCD DC'!$AC86/'PB_TSCD DC'!$O86</f>
        <v>937500</v>
      </c>
      <c r="AL86" s="207">
        <f>'PB_TSCD DC'!$AC86/'PB_TSCD DC'!$O86</f>
        <v>937500</v>
      </c>
      <c r="AM86" s="207">
        <f>'PB_TSCD DC'!$AC86/'PB_TSCD DC'!$O86</f>
        <v>937500</v>
      </c>
      <c r="AN86" s="207">
        <f>'PB_TSCD DC'!$AC86/'PB_TSCD DC'!$O86</f>
        <v>937500</v>
      </c>
      <c r="AO86" s="207">
        <f>'PB_TSCD DC'!$AC86/'PB_TSCD DC'!$O86</f>
        <v>937500</v>
      </c>
      <c r="AP86" s="207">
        <f>'PB_TSCD DC'!$AC86/'PB_TSCD DC'!$O86</f>
        <v>937500</v>
      </c>
      <c r="AQ86" s="207">
        <f>'PB_TSCD DC'!$AC86/'PB_TSCD DC'!$O86</f>
        <v>937500</v>
      </c>
      <c r="AR86" s="207">
        <f t="shared" si="35"/>
        <v>11250000</v>
      </c>
      <c r="AS86" s="207"/>
    </row>
    <row r="87" spans="1:55" outlineLevel="1">
      <c r="A87" s="1057"/>
      <c r="B87" s="1057" t="s">
        <v>820</v>
      </c>
      <c r="C87" s="1057" t="s">
        <v>1190</v>
      </c>
      <c r="D87" s="1057"/>
      <c r="E87" s="1057"/>
      <c r="F87" s="1057"/>
      <c r="G87" s="1057"/>
      <c r="H87" s="1057"/>
      <c r="I87" s="1090"/>
      <c r="J87" s="1085"/>
      <c r="K87" s="1085"/>
      <c r="L87" s="1085"/>
      <c r="M87" s="1057"/>
      <c r="N87" s="1091"/>
      <c r="O87" s="1057">
        <v>144</v>
      </c>
      <c r="P87" s="1061"/>
      <c r="Q87" s="1061"/>
      <c r="R87" s="1061"/>
      <c r="S87" s="1086"/>
      <c r="T87" s="1073"/>
      <c r="U87" s="1063"/>
      <c r="V87" s="1063"/>
      <c r="W87" s="1077"/>
      <c r="X87" s="1087" t="s">
        <v>855</v>
      </c>
      <c r="Y87" s="879"/>
      <c r="Z87" s="880">
        <v>6274001903</v>
      </c>
      <c r="AA87" s="1077" t="s">
        <v>899</v>
      </c>
      <c r="AB87" s="1077" t="s">
        <v>1041</v>
      </c>
      <c r="AC87" s="1097">
        <v>35000000</v>
      </c>
      <c r="AD87" s="860">
        <f t="shared" si="32"/>
        <v>0</v>
      </c>
      <c r="AE87" s="860">
        <f>'PB_TSCD DC'!$AC87</f>
        <v>35000000</v>
      </c>
      <c r="AF87" s="207">
        <f>'PB_TSCD DC'!$AC87/'PB_TSCD DC'!$O87</f>
        <v>243055.55555555556</v>
      </c>
      <c r="AG87" s="207">
        <f>'PB_TSCD DC'!$AC87/'PB_TSCD DC'!$O87</f>
        <v>243055.55555555556</v>
      </c>
      <c r="AH87" s="207">
        <f>'PB_TSCD DC'!$AC87/'PB_TSCD DC'!$O87</f>
        <v>243055.55555555556</v>
      </c>
      <c r="AI87" s="207">
        <f>'PB_TSCD DC'!$AC87/'PB_TSCD DC'!$O87</f>
        <v>243055.55555555556</v>
      </c>
      <c r="AJ87" s="207">
        <f>'PB_TSCD DC'!$AC87/'PB_TSCD DC'!$O87</f>
        <v>243055.55555555556</v>
      </c>
      <c r="AK87" s="207">
        <f>'PB_TSCD DC'!$AC87/'PB_TSCD DC'!$O87</f>
        <v>243055.55555555556</v>
      </c>
      <c r="AL87" s="207">
        <f>'PB_TSCD DC'!$AC87/'PB_TSCD DC'!$O87</f>
        <v>243055.55555555556</v>
      </c>
      <c r="AM87" s="207">
        <f>'PB_TSCD DC'!$AC87/'PB_TSCD DC'!$O87</f>
        <v>243055.55555555556</v>
      </c>
      <c r="AN87" s="207">
        <f>'PB_TSCD DC'!$AC87/'PB_TSCD DC'!$O87</f>
        <v>243055.55555555556</v>
      </c>
      <c r="AO87" s="207">
        <f>'PB_TSCD DC'!$AC87/'PB_TSCD DC'!$O87</f>
        <v>243055.55555555556</v>
      </c>
      <c r="AP87" s="207">
        <f>'PB_TSCD DC'!$AC87/'PB_TSCD DC'!$O87</f>
        <v>243055.55555555556</v>
      </c>
      <c r="AQ87" s="207">
        <f>'PB_TSCD DC'!$AC87/'PB_TSCD DC'!$O87</f>
        <v>243055.55555555556</v>
      </c>
      <c r="AR87" s="207">
        <f t="shared" si="35"/>
        <v>2916666.6666666665</v>
      </c>
      <c r="AS87" s="207"/>
    </row>
    <row r="88" spans="1:55" outlineLevel="1">
      <c r="A88" s="1057"/>
      <c r="B88" s="1057" t="s">
        <v>820</v>
      </c>
      <c r="C88" s="1057" t="s">
        <v>1190</v>
      </c>
      <c r="D88" s="1057"/>
      <c r="E88" s="1057"/>
      <c r="F88" s="1057"/>
      <c r="G88" s="1057"/>
      <c r="H88" s="1057"/>
      <c r="I88" s="1090"/>
      <c r="J88" s="1085"/>
      <c r="K88" s="1085"/>
      <c r="L88" s="1085"/>
      <c r="M88" s="1057"/>
      <c r="N88" s="1091"/>
      <c r="O88" s="1057">
        <v>144</v>
      </c>
      <c r="P88" s="1061"/>
      <c r="Q88" s="1061"/>
      <c r="R88" s="1061"/>
      <c r="S88" s="1086"/>
      <c r="T88" s="1073"/>
      <c r="U88" s="1063"/>
      <c r="V88" s="1063"/>
      <c r="W88" s="1077"/>
      <c r="X88" s="1087" t="s">
        <v>2117</v>
      </c>
      <c r="Y88" s="879"/>
      <c r="Z88" s="880">
        <v>6274001903</v>
      </c>
      <c r="AA88" s="1077" t="s">
        <v>899</v>
      </c>
      <c r="AB88" s="1077" t="s">
        <v>1041</v>
      </c>
      <c r="AC88" s="1097">
        <f>356365000+52780000+47502000</f>
        <v>456647000</v>
      </c>
      <c r="AD88" s="860">
        <f t="shared" si="32"/>
        <v>0</v>
      </c>
      <c r="AE88" s="860">
        <f>'PB_TSCD DC'!$AC88</f>
        <v>456647000</v>
      </c>
      <c r="AF88" s="207">
        <f>'PB_TSCD DC'!$AC88/'PB_TSCD DC'!$O88</f>
        <v>3171159.722222222</v>
      </c>
      <c r="AG88" s="207">
        <f>'PB_TSCD DC'!$AC88/'PB_TSCD DC'!$O88</f>
        <v>3171159.722222222</v>
      </c>
      <c r="AH88" s="207">
        <f>'PB_TSCD DC'!$AC88/'PB_TSCD DC'!$O88</f>
        <v>3171159.722222222</v>
      </c>
      <c r="AI88" s="207">
        <f>'PB_TSCD DC'!$AC88/'PB_TSCD DC'!$O88</f>
        <v>3171159.722222222</v>
      </c>
      <c r="AJ88" s="207">
        <f>'PB_TSCD DC'!$AC88/'PB_TSCD DC'!$O88</f>
        <v>3171159.722222222</v>
      </c>
      <c r="AK88" s="207">
        <f>'PB_TSCD DC'!$AC88/'PB_TSCD DC'!$O88</f>
        <v>3171159.722222222</v>
      </c>
      <c r="AL88" s="207">
        <f>'PB_TSCD DC'!$AC88/'PB_TSCD DC'!$O88</f>
        <v>3171159.722222222</v>
      </c>
      <c r="AM88" s="207">
        <f>'PB_TSCD DC'!$AC88/'PB_TSCD DC'!$O88</f>
        <v>3171159.722222222</v>
      </c>
      <c r="AN88" s="207">
        <f>'PB_TSCD DC'!$AC88/'PB_TSCD DC'!$O88</f>
        <v>3171159.722222222</v>
      </c>
      <c r="AO88" s="207">
        <f>'PB_TSCD DC'!$AC88/'PB_TSCD DC'!$O88</f>
        <v>3171159.722222222</v>
      </c>
      <c r="AP88" s="207">
        <f>'PB_TSCD DC'!$AC88/'PB_TSCD DC'!$O88</f>
        <v>3171159.722222222</v>
      </c>
      <c r="AQ88" s="207">
        <f>'PB_TSCD DC'!$AC88/'PB_TSCD DC'!$O88</f>
        <v>3171159.722222222</v>
      </c>
      <c r="AR88" s="207">
        <f t="shared" si="35"/>
        <v>38053916.666666672</v>
      </c>
      <c r="AS88" s="207"/>
    </row>
    <row r="89" spans="1:55" ht="25.5" outlineLevel="1">
      <c r="A89" s="1057"/>
      <c r="B89" s="1057" t="s">
        <v>820</v>
      </c>
      <c r="C89" s="1057" t="s">
        <v>1190</v>
      </c>
      <c r="D89" s="1057"/>
      <c r="E89" s="1057"/>
      <c r="F89" s="1057"/>
      <c r="G89" s="1057"/>
      <c r="H89" s="1057"/>
      <c r="I89" s="1090"/>
      <c r="J89" s="1085"/>
      <c r="K89" s="1085"/>
      <c r="L89" s="1085"/>
      <c r="M89" s="1057"/>
      <c r="N89" s="1091"/>
      <c r="O89" s="1057">
        <v>144</v>
      </c>
      <c r="P89" s="1061"/>
      <c r="Q89" s="1061"/>
      <c r="R89" s="1061"/>
      <c r="S89" s="1086"/>
      <c r="T89" s="1073"/>
      <c r="U89" s="1063"/>
      <c r="V89" s="1063"/>
      <c r="W89" s="1077"/>
      <c r="X89" s="1087" t="s">
        <v>2118</v>
      </c>
      <c r="Y89" s="879"/>
      <c r="Z89" s="880">
        <v>6274001903</v>
      </c>
      <c r="AA89" s="1077" t="s">
        <v>899</v>
      </c>
      <c r="AB89" s="1077" t="s">
        <v>1041</v>
      </c>
      <c r="AC89" s="1097">
        <v>163618000</v>
      </c>
      <c r="AD89" s="860">
        <f t="shared" si="32"/>
        <v>0</v>
      </c>
      <c r="AE89" s="860">
        <f>'PB_TSCD DC'!$AC89</f>
        <v>163618000</v>
      </c>
      <c r="AF89" s="207">
        <f>'PB_TSCD DC'!$AC89/'PB_TSCD DC'!$O89</f>
        <v>1136236.111111111</v>
      </c>
      <c r="AG89" s="207">
        <f>'PB_TSCD DC'!$AC89/'PB_TSCD DC'!$O89</f>
        <v>1136236.111111111</v>
      </c>
      <c r="AH89" s="207">
        <f>'PB_TSCD DC'!$AC89/'PB_TSCD DC'!$O89</f>
        <v>1136236.111111111</v>
      </c>
      <c r="AI89" s="207">
        <f>'PB_TSCD DC'!$AC89/'PB_TSCD DC'!$O89</f>
        <v>1136236.111111111</v>
      </c>
      <c r="AJ89" s="207">
        <f>'PB_TSCD DC'!$AC89/'PB_TSCD DC'!$O89</f>
        <v>1136236.111111111</v>
      </c>
      <c r="AK89" s="207">
        <f>'PB_TSCD DC'!$AC89/'PB_TSCD DC'!$O89</f>
        <v>1136236.111111111</v>
      </c>
      <c r="AL89" s="207">
        <f>'PB_TSCD DC'!$AC89/'PB_TSCD DC'!$O89</f>
        <v>1136236.111111111</v>
      </c>
      <c r="AM89" s="207">
        <f>'PB_TSCD DC'!$AC89/'PB_TSCD DC'!$O89</f>
        <v>1136236.111111111</v>
      </c>
      <c r="AN89" s="207">
        <f>'PB_TSCD DC'!$AC89/'PB_TSCD DC'!$O89</f>
        <v>1136236.111111111</v>
      </c>
      <c r="AO89" s="207">
        <f>'PB_TSCD DC'!$AC89/'PB_TSCD DC'!$O89</f>
        <v>1136236.111111111</v>
      </c>
      <c r="AP89" s="207">
        <f>'PB_TSCD DC'!$AC89/'PB_TSCD DC'!$O89</f>
        <v>1136236.111111111</v>
      </c>
      <c r="AQ89" s="207">
        <f>'PB_TSCD DC'!$AC89/'PB_TSCD DC'!$O89</f>
        <v>1136236.111111111</v>
      </c>
      <c r="AR89" s="207">
        <f t="shared" si="35"/>
        <v>13634833.333333336</v>
      </c>
      <c r="AS89" s="207"/>
    </row>
    <row r="90" spans="1:55" s="1070" customFormat="1">
      <c r="A90" s="1084">
        <v>2.2000000000000002</v>
      </c>
      <c r="B90" s="1084" t="s">
        <v>820</v>
      </c>
      <c r="C90" s="1084" t="s">
        <v>1190</v>
      </c>
      <c r="D90" s="1084"/>
      <c r="E90" s="1084"/>
      <c r="F90" s="1084"/>
      <c r="G90" s="1084"/>
      <c r="H90" s="1084"/>
      <c r="I90" s="1088"/>
      <c r="J90" s="1084"/>
      <c r="K90" s="1084"/>
      <c r="L90" s="1084"/>
      <c r="M90" s="1084"/>
      <c r="N90" s="1089">
        <v>46023</v>
      </c>
      <c r="O90" s="1084">
        <f>12*12</f>
        <v>144</v>
      </c>
      <c r="P90" s="1071" t="s">
        <v>1044</v>
      </c>
      <c r="Q90" s="1071"/>
      <c r="R90" s="1071"/>
      <c r="S90" s="513" t="s">
        <v>1174</v>
      </c>
      <c r="T90" s="1062"/>
      <c r="U90" s="1079"/>
      <c r="V90" s="1079"/>
      <c r="W90" s="1080"/>
      <c r="X90" s="513" t="s">
        <v>1174</v>
      </c>
      <c r="Y90" s="1067">
        <v>627</v>
      </c>
      <c r="Z90" s="1068">
        <v>6274001903</v>
      </c>
      <c r="AA90" s="1080" t="s">
        <v>899</v>
      </c>
      <c r="AB90" s="1080" t="s">
        <v>1041</v>
      </c>
      <c r="AC90" s="212">
        <f>SUM(AC91:AC100)</f>
        <v>6398767215</v>
      </c>
      <c r="AD90" s="212">
        <f t="shared" si="32"/>
        <v>0</v>
      </c>
      <c r="AE90" s="212">
        <f>'PB_TSCD DC'!$AC90</f>
        <v>6398767215</v>
      </c>
      <c r="AF90" s="845">
        <f>SUM(AF91:AF100)</f>
        <v>53323060.125</v>
      </c>
      <c r="AG90" s="845">
        <f t="shared" ref="AG90:AQ90" si="36">SUM(AG91:AG100)</f>
        <v>53323060.125</v>
      </c>
      <c r="AH90" s="845">
        <f t="shared" si="36"/>
        <v>53323060.125</v>
      </c>
      <c r="AI90" s="845">
        <f t="shared" si="36"/>
        <v>53323060.125</v>
      </c>
      <c r="AJ90" s="845">
        <f t="shared" si="36"/>
        <v>53323060.125</v>
      </c>
      <c r="AK90" s="845">
        <f t="shared" si="36"/>
        <v>53323060.125</v>
      </c>
      <c r="AL90" s="845">
        <f t="shared" si="36"/>
        <v>53323060.125</v>
      </c>
      <c r="AM90" s="845">
        <f t="shared" si="36"/>
        <v>53323060.125</v>
      </c>
      <c r="AN90" s="845">
        <f t="shared" si="36"/>
        <v>53323060.125</v>
      </c>
      <c r="AO90" s="845">
        <f t="shared" si="36"/>
        <v>53323060.125</v>
      </c>
      <c r="AP90" s="845">
        <f t="shared" si="36"/>
        <v>53323060.125</v>
      </c>
      <c r="AQ90" s="845">
        <f t="shared" si="36"/>
        <v>53323060.125</v>
      </c>
      <c r="AR90" s="845">
        <f t="shared" si="35"/>
        <v>639876721.5</v>
      </c>
      <c r="AS90" s="845"/>
      <c r="BC90" s="17"/>
    </row>
    <row r="91" spans="1:55" outlineLevel="3">
      <c r="A91" s="1057"/>
      <c r="B91" s="1057"/>
      <c r="C91" s="1057"/>
      <c r="D91" s="1058"/>
      <c r="E91" s="1058"/>
      <c r="F91" s="1057"/>
      <c r="G91" s="1059"/>
      <c r="H91" s="1057" t="s">
        <v>1175</v>
      </c>
      <c r="I91" s="1072" t="s">
        <v>1176</v>
      </c>
      <c r="J91" s="1057"/>
      <c r="K91" s="1057"/>
      <c r="L91" s="1057"/>
      <c r="M91" s="1057"/>
      <c r="N91" s="1060">
        <v>46023</v>
      </c>
      <c r="O91" s="251">
        <v>120</v>
      </c>
      <c r="P91" s="1061" t="s">
        <v>1044</v>
      </c>
      <c r="Q91" s="1061"/>
      <c r="R91" s="1061"/>
      <c r="S91" s="1061"/>
      <c r="T91" s="1073" t="s">
        <v>1177</v>
      </c>
      <c r="U91" s="1063" t="s">
        <v>1178</v>
      </c>
      <c r="V91" s="1063">
        <v>1</v>
      </c>
      <c r="W91" s="1077">
        <v>45901</v>
      </c>
      <c r="X91" s="1032" t="s">
        <v>2100</v>
      </c>
      <c r="Y91" s="1033"/>
      <c r="Z91" s="880">
        <v>6274001903</v>
      </c>
      <c r="AA91" s="1077" t="s">
        <v>899</v>
      </c>
      <c r="AB91" s="1077" t="s">
        <v>1041</v>
      </c>
      <c r="AC91" s="860">
        <v>3945000000</v>
      </c>
      <c r="AD91" s="860">
        <f t="shared" si="32"/>
        <v>0</v>
      </c>
      <c r="AE91" s="860">
        <f>'PB_TSCD DC'!$AC91</f>
        <v>3945000000</v>
      </c>
      <c r="AF91" s="207">
        <f>'PB_TSCD DC'!$AC91/120</f>
        <v>32875000</v>
      </c>
      <c r="AG91" s="207">
        <f>'PB_TSCD DC'!$AC91/120</f>
        <v>32875000</v>
      </c>
      <c r="AH91" s="207">
        <f>'PB_TSCD DC'!$AC91/120</f>
        <v>32875000</v>
      </c>
      <c r="AI91" s="207">
        <f>'PB_TSCD DC'!$AC91/120</f>
        <v>32875000</v>
      </c>
      <c r="AJ91" s="207">
        <f>'PB_TSCD DC'!$AC91/120</f>
        <v>32875000</v>
      </c>
      <c r="AK91" s="207">
        <f>'PB_TSCD DC'!$AC91/120</f>
        <v>32875000</v>
      </c>
      <c r="AL91" s="207">
        <f>'PB_TSCD DC'!$AC91/120</f>
        <v>32875000</v>
      </c>
      <c r="AM91" s="207">
        <f>'PB_TSCD DC'!$AC91/120</f>
        <v>32875000</v>
      </c>
      <c r="AN91" s="207">
        <f>'PB_TSCD DC'!$AC91/120</f>
        <v>32875000</v>
      </c>
      <c r="AO91" s="207">
        <f>'PB_TSCD DC'!$AC91/120</f>
        <v>32875000</v>
      </c>
      <c r="AP91" s="207">
        <f>'PB_TSCD DC'!$AC91/120</f>
        <v>32875000</v>
      </c>
      <c r="AQ91" s="207">
        <f>'PB_TSCD DC'!$AC91/120</f>
        <v>32875000</v>
      </c>
      <c r="AR91" s="207">
        <f t="shared" si="35"/>
        <v>394500000</v>
      </c>
      <c r="AS91" s="207"/>
    </row>
    <row r="92" spans="1:55" ht="25.5" outlineLevel="3">
      <c r="A92" s="1057"/>
      <c r="B92" s="1057"/>
      <c r="C92" s="1057"/>
      <c r="D92" s="1058"/>
      <c r="E92" s="1058"/>
      <c r="F92" s="1057"/>
      <c r="G92" s="1059"/>
      <c r="H92" s="1057" t="s">
        <v>1175</v>
      </c>
      <c r="I92" s="1072" t="s">
        <v>1179</v>
      </c>
      <c r="J92" s="1057"/>
      <c r="K92" s="1057"/>
      <c r="L92" s="1057"/>
      <c r="M92" s="1057"/>
      <c r="N92" s="1060">
        <v>46023</v>
      </c>
      <c r="O92" s="251">
        <v>120</v>
      </c>
      <c r="P92" s="1061" t="s">
        <v>1044</v>
      </c>
      <c r="Q92" s="1061"/>
      <c r="R92" s="1061"/>
      <c r="S92" s="1061"/>
      <c r="T92" s="1073" t="s">
        <v>1180</v>
      </c>
      <c r="U92" s="1063"/>
      <c r="V92" s="1063"/>
      <c r="W92" s="1077">
        <v>45962</v>
      </c>
      <c r="X92" s="1032" t="s">
        <v>2101</v>
      </c>
      <c r="Y92" s="1033"/>
      <c r="Z92" s="880">
        <v>6274001903</v>
      </c>
      <c r="AA92" s="1077" t="s">
        <v>899</v>
      </c>
      <c r="AB92" s="1077" t="s">
        <v>1041</v>
      </c>
      <c r="AC92" s="860">
        <v>276150000</v>
      </c>
      <c r="AD92" s="860">
        <f t="shared" si="32"/>
        <v>0</v>
      </c>
      <c r="AE92" s="860">
        <f>'PB_TSCD DC'!$AC92</f>
        <v>276150000</v>
      </c>
      <c r="AF92" s="207">
        <f>'PB_TSCD DC'!$AC92/120</f>
        <v>2301250</v>
      </c>
      <c r="AG92" s="207">
        <f>'PB_TSCD DC'!$AC92/120</f>
        <v>2301250</v>
      </c>
      <c r="AH92" s="207">
        <f>'PB_TSCD DC'!$AC92/120</f>
        <v>2301250</v>
      </c>
      <c r="AI92" s="207">
        <f>'PB_TSCD DC'!$AC92/120</f>
        <v>2301250</v>
      </c>
      <c r="AJ92" s="207">
        <f>'PB_TSCD DC'!$AC92/120</f>
        <v>2301250</v>
      </c>
      <c r="AK92" s="207">
        <f>'PB_TSCD DC'!$AC92/120</f>
        <v>2301250</v>
      </c>
      <c r="AL92" s="207">
        <f>'PB_TSCD DC'!$AC92/120</f>
        <v>2301250</v>
      </c>
      <c r="AM92" s="207">
        <f>'PB_TSCD DC'!$AC92/120</f>
        <v>2301250</v>
      </c>
      <c r="AN92" s="207">
        <f>'PB_TSCD DC'!$AC92/120</f>
        <v>2301250</v>
      </c>
      <c r="AO92" s="207">
        <f>'PB_TSCD DC'!$AC92/120</f>
        <v>2301250</v>
      </c>
      <c r="AP92" s="207">
        <f>'PB_TSCD DC'!$AC92/120</f>
        <v>2301250</v>
      </c>
      <c r="AQ92" s="207">
        <f>'PB_TSCD DC'!$AC92/120</f>
        <v>2301250</v>
      </c>
      <c r="AR92" s="207">
        <f t="shared" si="35"/>
        <v>27615000</v>
      </c>
      <c r="AS92" s="207"/>
    </row>
    <row r="93" spans="1:55" ht="25.5" outlineLevel="3">
      <c r="A93" s="1057"/>
      <c r="B93" s="1057"/>
      <c r="C93" s="1057"/>
      <c r="D93" s="1058"/>
      <c r="E93" s="1058"/>
      <c r="F93" s="1057"/>
      <c r="G93" s="1059"/>
      <c r="H93" s="1057" t="s">
        <v>1175</v>
      </c>
      <c r="I93" s="1072" t="s">
        <v>1179</v>
      </c>
      <c r="J93" s="1057"/>
      <c r="K93" s="1057"/>
      <c r="L93" s="1057"/>
      <c r="M93" s="1057"/>
      <c r="N93" s="1060">
        <v>46023</v>
      </c>
      <c r="O93" s="251">
        <v>120</v>
      </c>
      <c r="P93" s="1061" t="s">
        <v>1044</v>
      </c>
      <c r="Q93" s="1061"/>
      <c r="R93" s="1061"/>
      <c r="S93" s="1061"/>
      <c r="T93" s="1073" t="s">
        <v>1181</v>
      </c>
      <c r="U93" s="1063"/>
      <c r="V93" s="1063"/>
      <c r="W93" s="1077">
        <v>45962</v>
      </c>
      <c r="X93" s="1032" t="s">
        <v>2102</v>
      </c>
      <c r="Y93" s="1033"/>
      <c r="Z93" s="880">
        <v>6274001903</v>
      </c>
      <c r="AA93" s="1077" t="s">
        <v>899</v>
      </c>
      <c r="AB93" s="1077" t="s">
        <v>1041</v>
      </c>
      <c r="AC93" s="860">
        <v>101255000</v>
      </c>
      <c r="AD93" s="860">
        <f t="shared" si="32"/>
        <v>0</v>
      </c>
      <c r="AE93" s="860">
        <f>'PB_TSCD DC'!$AC93</f>
        <v>101255000</v>
      </c>
      <c r="AF93" s="207">
        <f>'PB_TSCD DC'!$AC93/120</f>
        <v>843791.66666666663</v>
      </c>
      <c r="AG93" s="207">
        <f>'PB_TSCD DC'!$AC93/120</f>
        <v>843791.66666666663</v>
      </c>
      <c r="AH93" s="207">
        <f>'PB_TSCD DC'!$AC93/120</f>
        <v>843791.66666666663</v>
      </c>
      <c r="AI93" s="207">
        <f>'PB_TSCD DC'!$AC93/120</f>
        <v>843791.66666666663</v>
      </c>
      <c r="AJ93" s="207">
        <f>'PB_TSCD DC'!$AC93/120</f>
        <v>843791.66666666663</v>
      </c>
      <c r="AK93" s="207">
        <f>'PB_TSCD DC'!$AC93/120</f>
        <v>843791.66666666663</v>
      </c>
      <c r="AL93" s="207">
        <f>'PB_TSCD DC'!$AC93/120</f>
        <v>843791.66666666663</v>
      </c>
      <c r="AM93" s="207">
        <f>'PB_TSCD DC'!$AC93/120</f>
        <v>843791.66666666663</v>
      </c>
      <c r="AN93" s="207">
        <f>'PB_TSCD DC'!$AC93/120</f>
        <v>843791.66666666663</v>
      </c>
      <c r="AO93" s="207">
        <f>'PB_TSCD DC'!$AC93/120</f>
        <v>843791.66666666663</v>
      </c>
      <c r="AP93" s="207">
        <f>'PB_TSCD DC'!$AC93/120</f>
        <v>843791.66666666663</v>
      </c>
      <c r="AQ93" s="207">
        <f>'PB_TSCD DC'!$AC93/120</f>
        <v>843791.66666666663</v>
      </c>
      <c r="AR93" s="207">
        <f t="shared" si="35"/>
        <v>10125500</v>
      </c>
      <c r="AS93" s="207"/>
    </row>
    <row r="94" spans="1:55" outlineLevel="3">
      <c r="A94" s="1057"/>
      <c r="B94" s="1057"/>
      <c r="C94" s="1057"/>
      <c r="D94" s="1058"/>
      <c r="E94" s="1058"/>
      <c r="F94" s="1057"/>
      <c r="G94" s="1059"/>
      <c r="H94" s="1057" t="s">
        <v>1182</v>
      </c>
      <c r="I94" s="1072" t="s">
        <v>1183</v>
      </c>
      <c r="J94" s="1057"/>
      <c r="K94" s="1057"/>
      <c r="L94" s="1057"/>
      <c r="M94" s="1057"/>
      <c r="N94" s="1060">
        <v>46023</v>
      </c>
      <c r="O94" s="251">
        <v>120</v>
      </c>
      <c r="P94" s="1061" t="s">
        <v>1044</v>
      </c>
      <c r="Q94" s="1061"/>
      <c r="R94" s="1061"/>
      <c r="S94" s="1061"/>
      <c r="T94" s="1073" t="s">
        <v>1184</v>
      </c>
      <c r="U94" s="1063"/>
      <c r="V94" s="1063"/>
      <c r="W94" s="1077">
        <v>45962</v>
      </c>
      <c r="X94" s="1032" t="s">
        <v>2103</v>
      </c>
      <c r="Y94" s="1033"/>
      <c r="Z94" s="880">
        <v>6274001903</v>
      </c>
      <c r="AA94" s="1077" t="s">
        <v>899</v>
      </c>
      <c r="AB94" s="1077" t="s">
        <v>1041</v>
      </c>
      <c r="AC94" s="860">
        <v>931989999</v>
      </c>
      <c r="AD94" s="860">
        <f t="shared" si="32"/>
        <v>0</v>
      </c>
      <c r="AE94" s="860">
        <f>'PB_TSCD DC'!$AC94</f>
        <v>931989999</v>
      </c>
      <c r="AF94" s="207">
        <f>'PB_TSCD DC'!$AC94/120</f>
        <v>7766583.3250000002</v>
      </c>
      <c r="AG94" s="207">
        <f>'PB_TSCD DC'!$AC94/120</f>
        <v>7766583.3250000002</v>
      </c>
      <c r="AH94" s="207">
        <f>'PB_TSCD DC'!$AC94/120</f>
        <v>7766583.3250000002</v>
      </c>
      <c r="AI94" s="207">
        <f>'PB_TSCD DC'!$AC94/120</f>
        <v>7766583.3250000002</v>
      </c>
      <c r="AJ94" s="207">
        <f>'PB_TSCD DC'!$AC94/120</f>
        <v>7766583.3250000002</v>
      </c>
      <c r="AK94" s="207">
        <f>'PB_TSCD DC'!$AC94/120</f>
        <v>7766583.3250000002</v>
      </c>
      <c r="AL94" s="207">
        <f>'PB_TSCD DC'!$AC94/120</f>
        <v>7766583.3250000002</v>
      </c>
      <c r="AM94" s="207">
        <f>'PB_TSCD DC'!$AC94/120</f>
        <v>7766583.3250000002</v>
      </c>
      <c r="AN94" s="207">
        <f>'PB_TSCD DC'!$AC94/120</f>
        <v>7766583.3250000002</v>
      </c>
      <c r="AO94" s="207">
        <f>'PB_TSCD DC'!$AC94/120</f>
        <v>7766583.3250000002</v>
      </c>
      <c r="AP94" s="207">
        <f>'PB_TSCD DC'!$AC94/120</f>
        <v>7766583.3250000002</v>
      </c>
      <c r="AQ94" s="207">
        <f>'PB_TSCD DC'!$AC94/120</f>
        <v>7766583.3250000002</v>
      </c>
      <c r="AR94" s="207">
        <f t="shared" si="35"/>
        <v>93198999.900000021</v>
      </c>
      <c r="AS94" s="207"/>
    </row>
    <row r="95" spans="1:55" outlineLevel="3">
      <c r="A95" s="1057"/>
      <c r="B95" s="1057"/>
      <c r="C95" s="1057"/>
      <c r="D95" s="1058"/>
      <c r="E95" s="1058"/>
      <c r="F95" s="1057"/>
      <c r="G95" s="1059"/>
      <c r="H95" s="1057" t="s">
        <v>1182</v>
      </c>
      <c r="I95" s="1072" t="s">
        <v>1185</v>
      </c>
      <c r="J95" s="1057"/>
      <c r="K95" s="1057"/>
      <c r="L95" s="1057"/>
      <c r="M95" s="1057"/>
      <c r="N95" s="1060">
        <v>46023</v>
      </c>
      <c r="O95" s="251">
        <v>120</v>
      </c>
      <c r="P95" s="1061" t="s">
        <v>1044</v>
      </c>
      <c r="Q95" s="1061"/>
      <c r="R95" s="1061"/>
      <c r="S95" s="1061"/>
      <c r="T95" s="1073" t="s">
        <v>1185</v>
      </c>
      <c r="U95" s="1063"/>
      <c r="V95" s="1063"/>
      <c r="W95" s="1077">
        <v>45962</v>
      </c>
      <c r="X95" s="1032" t="s">
        <v>1071</v>
      </c>
      <c r="Y95" s="1033"/>
      <c r="Z95" s="880">
        <v>6274001903</v>
      </c>
      <c r="AA95" s="1077" t="s">
        <v>899</v>
      </c>
      <c r="AB95" s="1077"/>
      <c r="AC95" s="860">
        <v>411189335</v>
      </c>
      <c r="AD95" s="860">
        <f t="shared" si="32"/>
        <v>0</v>
      </c>
      <c r="AE95" s="860">
        <f>'PB_TSCD DC'!$AC95</f>
        <v>411189335</v>
      </c>
      <c r="AF95" s="207">
        <f>'PB_TSCD DC'!$AC95/120</f>
        <v>3426577.7916666665</v>
      </c>
      <c r="AG95" s="207">
        <f>'PB_TSCD DC'!$AC95/120</f>
        <v>3426577.7916666665</v>
      </c>
      <c r="AH95" s="207">
        <f>'PB_TSCD DC'!$AC95/120</f>
        <v>3426577.7916666665</v>
      </c>
      <c r="AI95" s="207">
        <f>'PB_TSCD DC'!$AC95/120</f>
        <v>3426577.7916666665</v>
      </c>
      <c r="AJ95" s="207">
        <f>'PB_TSCD DC'!$AC95/120</f>
        <v>3426577.7916666665</v>
      </c>
      <c r="AK95" s="207">
        <f>'PB_TSCD DC'!$AC95/120</f>
        <v>3426577.7916666665</v>
      </c>
      <c r="AL95" s="207">
        <f>'PB_TSCD DC'!$AC95/120</f>
        <v>3426577.7916666665</v>
      </c>
      <c r="AM95" s="207">
        <f>'PB_TSCD DC'!$AC95/120</f>
        <v>3426577.7916666665</v>
      </c>
      <c r="AN95" s="207">
        <f>'PB_TSCD DC'!$AC95/120</f>
        <v>3426577.7916666665</v>
      </c>
      <c r="AO95" s="207">
        <f>'PB_TSCD DC'!$AC95/120</f>
        <v>3426577.7916666665</v>
      </c>
      <c r="AP95" s="207">
        <f>'PB_TSCD DC'!$AC95/120</f>
        <v>3426577.7916666665</v>
      </c>
      <c r="AQ95" s="207">
        <f>'PB_TSCD DC'!$AC95/120</f>
        <v>3426577.7916666665</v>
      </c>
      <c r="AR95" s="207">
        <f t="shared" si="35"/>
        <v>41118933.5</v>
      </c>
      <c r="AS95" s="207"/>
    </row>
    <row r="96" spans="1:55" ht="25.5" outlineLevel="3">
      <c r="A96" s="1057"/>
      <c r="B96" s="1057"/>
      <c r="C96" s="1057"/>
      <c r="D96" s="1058"/>
      <c r="E96" s="1058"/>
      <c r="F96" s="1057"/>
      <c r="G96" s="1059"/>
      <c r="H96" s="1057" t="s">
        <v>1182</v>
      </c>
      <c r="I96" s="1072" t="s">
        <v>1186</v>
      </c>
      <c r="J96" s="1057"/>
      <c r="K96" s="1057"/>
      <c r="L96" s="1057"/>
      <c r="M96" s="1057"/>
      <c r="N96" s="1060">
        <v>46023</v>
      </c>
      <c r="O96" s="251">
        <v>120</v>
      </c>
      <c r="P96" s="1061" t="s">
        <v>1044</v>
      </c>
      <c r="Q96" s="1061"/>
      <c r="R96" s="1061"/>
      <c r="S96" s="1061"/>
      <c r="T96" s="1073" t="s">
        <v>1186</v>
      </c>
      <c r="U96" s="1063"/>
      <c r="V96" s="1063"/>
      <c r="W96" s="1077">
        <v>45962</v>
      </c>
      <c r="X96" s="1032" t="s">
        <v>1187</v>
      </c>
      <c r="Y96" s="1033"/>
      <c r="Z96" s="880">
        <v>6274001903</v>
      </c>
      <c r="AA96" s="1077" t="s">
        <v>899</v>
      </c>
      <c r="AB96" s="1077"/>
      <c r="AC96" s="860">
        <v>379743553</v>
      </c>
      <c r="AD96" s="860">
        <f t="shared" si="32"/>
        <v>0</v>
      </c>
      <c r="AE96" s="860">
        <f>'PB_TSCD DC'!$AC96</f>
        <v>379743553</v>
      </c>
      <c r="AF96" s="207">
        <f>'PB_TSCD DC'!$AC96/120</f>
        <v>3164529.6083333334</v>
      </c>
      <c r="AG96" s="207">
        <f>'PB_TSCD DC'!$AC96/120</f>
        <v>3164529.6083333334</v>
      </c>
      <c r="AH96" s="207">
        <f>'PB_TSCD DC'!$AC96/120</f>
        <v>3164529.6083333334</v>
      </c>
      <c r="AI96" s="207">
        <f>'PB_TSCD DC'!$AC96/120</f>
        <v>3164529.6083333334</v>
      </c>
      <c r="AJ96" s="207">
        <f>'PB_TSCD DC'!$AC96/120</f>
        <v>3164529.6083333334</v>
      </c>
      <c r="AK96" s="207">
        <f>'PB_TSCD DC'!$AC96/120</f>
        <v>3164529.6083333334</v>
      </c>
      <c r="AL96" s="207">
        <f>'PB_TSCD DC'!$AC96/120</f>
        <v>3164529.6083333334</v>
      </c>
      <c r="AM96" s="207">
        <f>'PB_TSCD DC'!$AC96/120</f>
        <v>3164529.6083333334</v>
      </c>
      <c r="AN96" s="207">
        <f>'PB_TSCD DC'!$AC96/120</f>
        <v>3164529.6083333334</v>
      </c>
      <c r="AO96" s="207">
        <f>'PB_TSCD DC'!$AC96/120</f>
        <v>3164529.6083333334</v>
      </c>
      <c r="AP96" s="207">
        <f>'PB_TSCD DC'!$AC96/120</f>
        <v>3164529.6083333334</v>
      </c>
      <c r="AQ96" s="207">
        <f>'PB_TSCD DC'!$AC96/120</f>
        <v>3164529.6083333334</v>
      </c>
      <c r="AR96" s="207">
        <f t="shared" si="35"/>
        <v>37974355.300000004</v>
      </c>
      <c r="AS96" s="207"/>
    </row>
    <row r="97" spans="1:55" outlineLevel="3">
      <c r="A97" s="1057"/>
      <c r="B97" s="1057"/>
      <c r="C97" s="1057"/>
      <c r="D97" s="1058"/>
      <c r="E97" s="1058"/>
      <c r="F97" s="1057"/>
      <c r="G97" s="1059"/>
      <c r="H97" s="1057" t="s">
        <v>1182</v>
      </c>
      <c r="I97" s="1072" t="s">
        <v>1188</v>
      </c>
      <c r="J97" s="1057"/>
      <c r="K97" s="1057"/>
      <c r="L97" s="1057"/>
      <c r="M97" s="1057"/>
      <c r="N97" s="1060">
        <v>46023</v>
      </c>
      <c r="O97" s="251">
        <v>120</v>
      </c>
      <c r="P97" s="1061" t="s">
        <v>1044</v>
      </c>
      <c r="Q97" s="1061"/>
      <c r="R97" s="1061"/>
      <c r="S97" s="1061"/>
      <c r="T97" s="1073" t="s">
        <v>1188</v>
      </c>
      <c r="U97" s="1063"/>
      <c r="V97" s="1063"/>
      <c r="W97" s="1077">
        <v>45962</v>
      </c>
      <c r="X97" s="1032" t="s">
        <v>2104</v>
      </c>
      <c r="Y97" s="1033"/>
      <c r="Z97" s="880">
        <v>6274001903</v>
      </c>
      <c r="AA97" s="1077" t="s">
        <v>899</v>
      </c>
      <c r="AB97" s="1077"/>
      <c r="AC97" s="860">
        <v>172119328</v>
      </c>
      <c r="AD97" s="860">
        <f t="shared" si="32"/>
        <v>0</v>
      </c>
      <c r="AE97" s="860">
        <f>'PB_TSCD DC'!$AC97</f>
        <v>172119328</v>
      </c>
      <c r="AF97" s="207">
        <f>'PB_TSCD DC'!$AC97/120</f>
        <v>1434327.7333333334</v>
      </c>
      <c r="AG97" s="207">
        <f>'PB_TSCD DC'!$AC97/120</f>
        <v>1434327.7333333334</v>
      </c>
      <c r="AH97" s="207">
        <f>'PB_TSCD DC'!$AC97/120</f>
        <v>1434327.7333333334</v>
      </c>
      <c r="AI97" s="207">
        <f>'PB_TSCD DC'!$AC97/120</f>
        <v>1434327.7333333334</v>
      </c>
      <c r="AJ97" s="207">
        <f>'PB_TSCD DC'!$AC97/120</f>
        <v>1434327.7333333334</v>
      </c>
      <c r="AK97" s="207">
        <f>'PB_TSCD DC'!$AC97/120</f>
        <v>1434327.7333333334</v>
      </c>
      <c r="AL97" s="207">
        <f>'PB_TSCD DC'!$AC97/120</f>
        <v>1434327.7333333334</v>
      </c>
      <c r="AM97" s="207">
        <f>'PB_TSCD DC'!$AC97/120</f>
        <v>1434327.7333333334</v>
      </c>
      <c r="AN97" s="207">
        <f>'PB_TSCD DC'!$AC97/120</f>
        <v>1434327.7333333334</v>
      </c>
      <c r="AO97" s="207">
        <f>'PB_TSCD DC'!$AC97/120</f>
        <v>1434327.7333333334</v>
      </c>
      <c r="AP97" s="207">
        <f>'PB_TSCD DC'!$AC97/120</f>
        <v>1434327.7333333334</v>
      </c>
      <c r="AQ97" s="207">
        <f>'PB_TSCD DC'!$AC97/120</f>
        <v>1434327.7333333334</v>
      </c>
      <c r="AR97" s="207">
        <f t="shared" si="35"/>
        <v>17211932.800000004</v>
      </c>
      <c r="AS97" s="207"/>
    </row>
    <row r="98" spans="1:55" outlineLevel="3">
      <c r="A98" s="1057"/>
      <c r="B98" s="1057"/>
      <c r="C98" s="1057"/>
      <c r="D98" s="1058"/>
      <c r="E98" s="1058"/>
      <c r="F98" s="1057"/>
      <c r="G98" s="1059"/>
      <c r="H98" s="1057" t="s">
        <v>1182</v>
      </c>
      <c r="I98" s="1072"/>
      <c r="J98" s="1057"/>
      <c r="K98" s="1057"/>
      <c r="L98" s="1057"/>
      <c r="M98" s="1057"/>
      <c r="N98" s="1060">
        <v>46023</v>
      </c>
      <c r="O98" s="251">
        <v>120</v>
      </c>
      <c r="P98" s="1061" t="s">
        <v>1044</v>
      </c>
      <c r="Q98" s="1061"/>
      <c r="R98" s="1061"/>
      <c r="S98" s="1061"/>
      <c r="T98" s="1073"/>
      <c r="U98" s="1063"/>
      <c r="V98" s="1063"/>
      <c r="W98" s="1077">
        <v>45962</v>
      </c>
      <c r="X98" s="1032" t="s">
        <v>2105</v>
      </c>
      <c r="Y98" s="1033"/>
      <c r="Z98" s="880">
        <v>6274001903</v>
      </c>
      <c r="AA98" s="1077" t="s">
        <v>899</v>
      </c>
      <c r="AB98" s="1077"/>
      <c r="AC98" s="860">
        <v>114000000</v>
      </c>
      <c r="AD98" s="860">
        <f t="shared" si="32"/>
        <v>0</v>
      </c>
      <c r="AE98" s="860">
        <f>'PB_TSCD DC'!$AC98</f>
        <v>114000000</v>
      </c>
      <c r="AF98" s="207">
        <f>'PB_TSCD DC'!$AC98/120</f>
        <v>950000</v>
      </c>
      <c r="AG98" s="207">
        <f>'PB_TSCD DC'!$AC98/120</f>
        <v>950000</v>
      </c>
      <c r="AH98" s="207">
        <f>'PB_TSCD DC'!$AC98/120</f>
        <v>950000</v>
      </c>
      <c r="AI98" s="207">
        <f>'PB_TSCD DC'!$AC98/120</f>
        <v>950000</v>
      </c>
      <c r="AJ98" s="207">
        <f>'PB_TSCD DC'!$AC98/120</f>
        <v>950000</v>
      </c>
      <c r="AK98" s="207">
        <f>'PB_TSCD DC'!$AC98/120</f>
        <v>950000</v>
      </c>
      <c r="AL98" s="207">
        <f>'PB_TSCD DC'!$AC98/120</f>
        <v>950000</v>
      </c>
      <c r="AM98" s="207">
        <f>'PB_TSCD DC'!$AC98/120</f>
        <v>950000</v>
      </c>
      <c r="AN98" s="207">
        <f>'PB_TSCD DC'!$AC98/120</f>
        <v>950000</v>
      </c>
      <c r="AO98" s="207">
        <f>'PB_TSCD DC'!$AC98/120</f>
        <v>950000</v>
      </c>
      <c r="AP98" s="207">
        <f>'PB_TSCD DC'!$AC98/120</f>
        <v>950000</v>
      </c>
      <c r="AQ98" s="207">
        <f>'PB_TSCD DC'!$AC98/120</f>
        <v>950000</v>
      </c>
      <c r="AR98" s="207">
        <f t="shared" si="35"/>
        <v>11400000</v>
      </c>
      <c r="AS98" s="207"/>
    </row>
    <row r="99" spans="1:55" outlineLevel="3">
      <c r="A99" s="1057"/>
      <c r="B99" s="1057"/>
      <c r="C99" s="1057"/>
      <c r="D99" s="1058"/>
      <c r="E99" s="1058"/>
      <c r="F99" s="1057"/>
      <c r="G99" s="1059"/>
      <c r="H99" s="1057" t="s">
        <v>1182</v>
      </c>
      <c r="I99" s="1072"/>
      <c r="J99" s="1057"/>
      <c r="K99" s="1057"/>
      <c r="L99" s="1057"/>
      <c r="M99" s="1057"/>
      <c r="N99" s="1060">
        <v>46023</v>
      </c>
      <c r="O99" s="251">
        <v>120</v>
      </c>
      <c r="P99" s="1061" t="s">
        <v>1044</v>
      </c>
      <c r="Q99" s="1061"/>
      <c r="R99" s="1061"/>
      <c r="S99" s="1061"/>
      <c r="T99" s="1073"/>
      <c r="U99" s="1063"/>
      <c r="V99" s="1063"/>
      <c r="W99" s="1077">
        <v>45962</v>
      </c>
      <c r="X99" s="1032" t="s">
        <v>2106</v>
      </c>
      <c r="Y99" s="1033"/>
      <c r="Z99" s="880">
        <v>6274001903</v>
      </c>
      <c r="AA99" s="1077" t="s">
        <v>899</v>
      </c>
      <c r="AB99" s="1077"/>
      <c r="AC99" s="860">
        <v>43650000</v>
      </c>
      <c r="AD99" s="860">
        <f t="shared" si="32"/>
        <v>0</v>
      </c>
      <c r="AE99" s="860">
        <f>'PB_TSCD DC'!$AC99</f>
        <v>43650000</v>
      </c>
      <c r="AF99" s="207">
        <f>'PB_TSCD DC'!$AC99/120</f>
        <v>363750</v>
      </c>
      <c r="AG99" s="207">
        <f>'PB_TSCD DC'!$AC99/120</f>
        <v>363750</v>
      </c>
      <c r="AH99" s="207">
        <f>'PB_TSCD DC'!$AC99/120</f>
        <v>363750</v>
      </c>
      <c r="AI99" s="207">
        <f>'PB_TSCD DC'!$AC99/120</f>
        <v>363750</v>
      </c>
      <c r="AJ99" s="207">
        <f>'PB_TSCD DC'!$AC99/120</f>
        <v>363750</v>
      </c>
      <c r="AK99" s="207">
        <f>'PB_TSCD DC'!$AC99/120</f>
        <v>363750</v>
      </c>
      <c r="AL99" s="207">
        <f>'PB_TSCD DC'!$AC99/120</f>
        <v>363750</v>
      </c>
      <c r="AM99" s="207">
        <f>'PB_TSCD DC'!$AC99/120</f>
        <v>363750</v>
      </c>
      <c r="AN99" s="207">
        <f>'PB_TSCD DC'!$AC99/120</f>
        <v>363750</v>
      </c>
      <c r="AO99" s="207">
        <f>'PB_TSCD DC'!$AC99/120</f>
        <v>363750</v>
      </c>
      <c r="AP99" s="207">
        <f>'PB_TSCD DC'!$AC99/120</f>
        <v>363750</v>
      </c>
      <c r="AQ99" s="207">
        <f>'PB_TSCD DC'!$AC99/120</f>
        <v>363750</v>
      </c>
      <c r="AR99" s="207">
        <f t="shared" si="35"/>
        <v>4365000</v>
      </c>
      <c r="AS99" s="207"/>
    </row>
    <row r="100" spans="1:55" outlineLevel="3">
      <c r="A100" s="1057"/>
      <c r="B100" s="1057"/>
      <c r="C100" s="1057"/>
      <c r="D100" s="1058"/>
      <c r="E100" s="1058"/>
      <c r="F100" s="1057"/>
      <c r="G100" s="1059"/>
      <c r="H100" s="1057" t="s">
        <v>1182</v>
      </c>
      <c r="I100" s="1072"/>
      <c r="J100" s="1057"/>
      <c r="K100" s="1057"/>
      <c r="L100" s="1057"/>
      <c r="M100" s="1057"/>
      <c r="N100" s="1060">
        <v>46023</v>
      </c>
      <c r="O100" s="251">
        <v>120</v>
      </c>
      <c r="P100" s="1061" t="s">
        <v>1044</v>
      </c>
      <c r="Q100" s="1061"/>
      <c r="R100" s="1061"/>
      <c r="S100" s="1061"/>
      <c r="T100" s="1073"/>
      <c r="U100" s="1063"/>
      <c r="V100" s="1063"/>
      <c r="W100" s="1077">
        <v>45962</v>
      </c>
      <c r="X100" s="1032" t="s">
        <v>2107</v>
      </c>
      <c r="Y100" s="1033"/>
      <c r="Z100" s="880">
        <v>6274001903</v>
      </c>
      <c r="AA100" s="1077" t="s">
        <v>899</v>
      </c>
      <c r="AB100" s="1077"/>
      <c r="AC100" s="860">
        <v>23670000</v>
      </c>
      <c r="AD100" s="860">
        <f t="shared" si="32"/>
        <v>0</v>
      </c>
      <c r="AE100" s="860">
        <f>'PB_TSCD DC'!$AC100</f>
        <v>23670000</v>
      </c>
      <c r="AF100" s="207">
        <f>'PB_TSCD DC'!$AC100/120</f>
        <v>197250</v>
      </c>
      <c r="AG100" s="207">
        <f>'PB_TSCD DC'!$AC100/120</f>
        <v>197250</v>
      </c>
      <c r="AH100" s="207">
        <f>'PB_TSCD DC'!$AC100/120</f>
        <v>197250</v>
      </c>
      <c r="AI100" s="207">
        <f>'PB_TSCD DC'!$AC100/120</f>
        <v>197250</v>
      </c>
      <c r="AJ100" s="207">
        <f>'PB_TSCD DC'!$AC100/120</f>
        <v>197250</v>
      </c>
      <c r="AK100" s="207">
        <f>'PB_TSCD DC'!$AC100/120</f>
        <v>197250</v>
      </c>
      <c r="AL100" s="207">
        <f>'PB_TSCD DC'!$AC100/120</f>
        <v>197250</v>
      </c>
      <c r="AM100" s="207">
        <f>'PB_TSCD DC'!$AC100/120</f>
        <v>197250</v>
      </c>
      <c r="AN100" s="207">
        <f>'PB_TSCD DC'!$AC100/120</f>
        <v>197250</v>
      </c>
      <c r="AO100" s="207">
        <f>'PB_TSCD DC'!$AC100/120</f>
        <v>197250</v>
      </c>
      <c r="AP100" s="207">
        <f>'PB_TSCD DC'!$AC100/120</f>
        <v>197250</v>
      </c>
      <c r="AQ100" s="207">
        <f>'PB_TSCD DC'!$AC100/120</f>
        <v>197250</v>
      </c>
      <c r="AR100" s="207">
        <f t="shared" si="35"/>
        <v>2367000</v>
      </c>
      <c r="AS100" s="207"/>
    </row>
    <row r="101" spans="1:55" ht="25.5" outlineLevel="3">
      <c r="A101" s="1131">
        <v>2.2999999999999998</v>
      </c>
      <c r="B101" s="1131"/>
      <c r="C101" s="1131"/>
      <c r="D101" s="1132"/>
      <c r="E101" s="1132"/>
      <c r="F101" s="1131"/>
      <c r="G101" s="1133"/>
      <c r="H101" s="1131"/>
      <c r="I101" s="1133"/>
      <c r="J101" s="1131"/>
      <c r="K101" s="1131"/>
      <c r="L101" s="1134"/>
      <c r="M101" s="1131"/>
      <c r="N101" s="1135"/>
      <c r="O101" s="1136"/>
      <c r="P101" s="1137"/>
      <c r="Q101" s="1137"/>
      <c r="R101" s="1137"/>
      <c r="S101" s="1137"/>
      <c r="T101" s="1138"/>
      <c r="U101" s="1139"/>
      <c r="V101" s="1139"/>
      <c r="W101" s="1140"/>
      <c r="X101" s="1141" t="s">
        <v>2148</v>
      </c>
      <c r="Y101" s="1142"/>
      <c r="Z101" s="1143"/>
      <c r="AA101" s="1140"/>
      <c r="AB101" s="1140"/>
      <c r="AC101" s="1144"/>
      <c r="AD101" s="1145">
        <f>AC101-AE101</f>
        <v>0</v>
      </c>
      <c r="AE101" s="1145"/>
      <c r="AF101" s="1139"/>
      <c r="AG101" s="1139"/>
      <c r="AH101" s="1139"/>
      <c r="AI101" s="1139"/>
      <c r="AJ101" s="1139"/>
      <c r="AK101" s="1139"/>
      <c r="AL101" s="1139"/>
      <c r="AM101" s="1139"/>
      <c r="AN101" s="1139"/>
      <c r="AO101" s="1139"/>
      <c r="AP101" s="1139"/>
      <c r="AQ101" s="1139"/>
      <c r="AR101" s="1146">
        <f>SUM(AF101:AQ101)</f>
        <v>0</v>
      </c>
      <c r="AS101" s="207"/>
    </row>
    <row r="102" spans="1:55" outlineLevel="3">
      <c r="A102" s="1131"/>
      <c r="B102" s="1131"/>
      <c r="C102" s="1131"/>
      <c r="D102" s="1132"/>
      <c r="E102" s="1132"/>
      <c r="F102" s="1131"/>
      <c r="G102" s="1133"/>
      <c r="H102" s="1131"/>
      <c r="I102" s="1133"/>
      <c r="J102" s="1131"/>
      <c r="K102" s="1131"/>
      <c r="L102" s="1134"/>
      <c r="M102" s="1131"/>
      <c r="N102" s="1135"/>
      <c r="O102" s="1136"/>
      <c r="P102" s="1137"/>
      <c r="Q102" s="1137"/>
      <c r="R102" s="1137"/>
      <c r="S102" s="1137"/>
      <c r="T102" s="1138"/>
      <c r="U102" s="1139"/>
      <c r="V102" s="1139"/>
      <c r="W102" s="1140"/>
      <c r="X102" s="1141"/>
      <c r="Y102" s="1142"/>
      <c r="Z102" s="1143"/>
      <c r="AA102" s="1140"/>
      <c r="AB102" s="1140"/>
      <c r="AC102" s="1144"/>
      <c r="AD102" s="1145">
        <f>AC102-AE102</f>
        <v>0</v>
      </c>
      <c r="AE102" s="1145"/>
      <c r="AF102" s="1139"/>
      <c r="AG102" s="1139"/>
      <c r="AH102" s="1139"/>
      <c r="AI102" s="1139"/>
      <c r="AJ102" s="1139"/>
      <c r="AK102" s="1139"/>
      <c r="AL102" s="1139"/>
      <c r="AM102" s="1139"/>
      <c r="AN102" s="1139"/>
      <c r="AO102" s="1139"/>
      <c r="AP102" s="1139"/>
      <c r="AQ102" s="1139"/>
      <c r="AR102" s="1146">
        <f>SUM(AF102:AQ102)</f>
        <v>0</v>
      </c>
      <c r="AS102" s="207"/>
    </row>
    <row r="103" spans="1:55" outlineLevel="3">
      <c r="A103" s="1131"/>
      <c r="B103" s="1131"/>
      <c r="C103" s="1131"/>
      <c r="D103" s="1132"/>
      <c r="E103" s="1132"/>
      <c r="F103" s="1131"/>
      <c r="G103" s="1133"/>
      <c r="H103" s="1131"/>
      <c r="I103" s="1133"/>
      <c r="J103" s="1131"/>
      <c r="K103" s="1131"/>
      <c r="L103" s="1134"/>
      <c r="M103" s="1131"/>
      <c r="N103" s="1135"/>
      <c r="O103" s="1136"/>
      <c r="P103" s="1137"/>
      <c r="Q103" s="1137"/>
      <c r="R103" s="1137"/>
      <c r="S103" s="1137"/>
      <c r="T103" s="1138"/>
      <c r="U103" s="1139"/>
      <c r="V103" s="1139"/>
      <c r="W103" s="1140"/>
      <c r="X103" s="1141"/>
      <c r="Y103" s="1142"/>
      <c r="Z103" s="1143"/>
      <c r="AA103" s="1140"/>
      <c r="AB103" s="1140"/>
      <c r="AC103" s="1144"/>
      <c r="AD103" s="1145">
        <f>AC103-AE103</f>
        <v>0</v>
      </c>
      <c r="AE103" s="1145"/>
      <c r="AF103" s="1139"/>
      <c r="AG103" s="1139"/>
      <c r="AH103" s="1139"/>
      <c r="AI103" s="1139"/>
      <c r="AJ103" s="1139"/>
      <c r="AK103" s="1139"/>
      <c r="AL103" s="1139"/>
      <c r="AM103" s="1139"/>
      <c r="AN103" s="1139"/>
      <c r="AO103" s="1139"/>
      <c r="AP103" s="1139"/>
      <c r="AQ103" s="1139"/>
      <c r="AR103" s="1146">
        <f>SUM(AF103:AQ103)</f>
        <v>0</v>
      </c>
      <c r="AS103" s="207"/>
    </row>
    <row r="104" spans="1:55" s="532" customFormat="1">
      <c r="A104" s="92" t="s">
        <v>1189</v>
      </c>
      <c r="B104" s="525"/>
      <c r="C104" s="525"/>
      <c r="D104" s="525"/>
      <c r="E104" s="525"/>
      <c r="F104" s="525"/>
      <c r="G104" s="525"/>
      <c r="H104" s="525"/>
      <c r="I104" s="1029"/>
      <c r="J104" s="525"/>
      <c r="K104" s="525"/>
      <c r="L104" s="525"/>
      <c r="M104" s="525"/>
      <c r="N104" s="525"/>
      <c r="O104" s="251"/>
      <c r="P104" s="526"/>
      <c r="Q104" s="527"/>
      <c r="R104" s="527"/>
      <c r="S104" s="527"/>
      <c r="T104" s="526"/>
      <c r="U104" s="527"/>
      <c r="V104" s="527"/>
      <c r="W104" s="1078"/>
      <c r="X104" s="840"/>
      <c r="Y104" s="528"/>
      <c r="Z104" s="529">
        <v>6274001903</v>
      </c>
      <c r="AA104" s="1093" t="s">
        <v>899</v>
      </c>
      <c r="AB104" s="1094"/>
      <c r="AC104" s="217">
        <f>SUM(AC105,AC123,AC110,AC116,AC119)</f>
        <v>24500217000</v>
      </c>
      <c r="AD104" s="217">
        <f>AC104-AE104</f>
        <v>-24500217000</v>
      </c>
      <c r="AE104" s="217">
        <f>SUM(AE105:AE127)</f>
        <v>49000434000</v>
      </c>
      <c r="AF104" s="217">
        <f t="shared" ref="AF104:AR104" si="37">SUM(AF105,AF123,AF110,AF116,AF119)</f>
        <v>22086391.666666668</v>
      </c>
      <c r="AG104" s="217">
        <f t="shared" si="37"/>
        <v>22086391.666666668</v>
      </c>
      <c r="AH104" s="217">
        <f t="shared" si="37"/>
        <v>22086391.666666668</v>
      </c>
      <c r="AI104" s="217">
        <f t="shared" si="37"/>
        <v>22086391.666666668</v>
      </c>
      <c r="AJ104" s="217">
        <f t="shared" si="37"/>
        <v>22086391.666666668</v>
      </c>
      <c r="AK104" s="217">
        <f t="shared" si="37"/>
        <v>22086391.666666668</v>
      </c>
      <c r="AL104" s="217">
        <f t="shared" si="37"/>
        <v>22086391.666666668</v>
      </c>
      <c r="AM104" s="217">
        <f t="shared" si="37"/>
        <v>22086391.666666668</v>
      </c>
      <c r="AN104" s="217">
        <f t="shared" si="37"/>
        <v>22086391.666666668</v>
      </c>
      <c r="AO104" s="217">
        <f t="shared" si="37"/>
        <v>22086391.666666668</v>
      </c>
      <c r="AP104" s="217">
        <f t="shared" si="37"/>
        <v>22086391.666666668</v>
      </c>
      <c r="AQ104" s="217">
        <f t="shared" si="37"/>
        <v>22086391.666666668</v>
      </c>
      <c r="AR104" s="217">
        <f t="shared" si="37"/>
        <v>265036700.00000003</v>
      </c>
      <c r="AS104" s="845">
        <f>AE104-AR104</f>
        <v>48735397300</v>
      </c>
      <c r="BC104" s="1129"/>
    </row>
    <row r="105" spans="1:55" s="1070" customFormat="1" ht="51" outlineLevel="1">
      <c r="A105" s="1064">
        <v>3.1</v>
      </c>
      <c r="B105" s="1064" t="s">
        <v>820</v>
      </c>
      <c r="C105" s="1064" t="s">
        <v>1190</v>
      </c>
      <c r="D105" s="1064"/>
      <c r="E105" s="1064"/>
      <c r="F105" s="1064"/>
      <c r="G105" s="1064"/>
      <c r="H105" s="1064"/>
      <c r="I105" s="1065"/>
      <c r="J105" s="1064"/>
      <c r="K105" s="1064"/>
      <c r="L105" s="1064"/>
      <c r="M105" s="1064"/>
      <c r="N105" s="1089">
        <v>46388</v>
      </c>
      <c r="O105" s="1064">
        <f>12*12</f>
        <v>144</v>
      </c>
      <c r="P105" s="1071" t="s">
        <v>1044</v>
      </c>
      <c r="Q105" s="1066"/>
      <c r="R105" s="1066"/>
      <c r="S105" s="513" t="s">
        <v>2125</v>
      </c>
      <c r="T105" s="510"/>
      <c r="U105" s="1066"/>
      <c r="V105" s="1066"/>
      <c r="W105" s="1080">
        <v>46113</v>
      </c>
      <c r="X105" s="841" t="s">
        <v>2124</v>
      </c>
      <c r="Y105" s="1067">
        <v>627</v>
      </c>
      <c r="Z105" s="1068">
        <v>6274001903</v>
      </c>
      <c r="AA105" s="1080" t="s">
        <v>899</v>
      </c>
      <c r="AB105" s="1080" t="s">
        <v>1041</v>
      </c>
      <c r="AC105" s="212">
        <f>SUM(AC106:AC109)</f>
        <v>20039600000</v>
      </c>
      <c r="AD105" s="212"/>
      <c r="AE105" s="212">
        <f>SUM(AE106:AE109)</f>
        <v>20039600000</v>
      </c>
      <c r="AF105" s="845"/>
      <c r="AG105" s="845"/>
      <c r="AH105" s="845"/>
      <c r="AI105" s="845"/>
      <c r="AJ105" s="845"/>
      <c r="AK105" s="845"/>
      <c r="AL105" s="845"/>
      <c r="AM105" s="845"/>
      <c r="AN105" s="845"/>
      <c r="AO105" s="845"/>
      <c r="AP105" s="845"/>
      <c r="AQ105" s="845"/>
      <c r="AR105" s="845">
        <f t="shared" ref="AR105:AR127" si="38">SUM(AF105:AQ105)</f>
        <v>0</v>
      </c>
      <c r="AS105" s="845">
        <f>AE105-AR105</f>
        <v>20039600000</v>
      </c>
      <c r="BC105" s="17"/>
    </row>
    <row r="106" spans="1:55" ht="89.25" outlineLevel="2">
      <c r="A106" s="1006"/>
      <c r="B106" s="1006"/>
      <c r="C106" s="1006" t="s">
        <v>1190</v>
      </c>
      <c r="D106" s="1007"/>
      <c r="E106" s="1007"/>
      <c r="F106" s="1006"/>
      <c r="G106" s="1008"/>
      <c r="H106" s="1006" t="s">
        <v>1182</v>
      </c>
      <c r="I106" s="1023" t="s">
        <v>1192</v>
      </c>
      <c r="J106" s="1006"/>
      <c r="K106" s="1006"/>
      <c r="L106" s="1006"/>
      <c r="M106" s="1006"/>
      <c r="N106" s="1089">
        <v>46388</v>
      </c>
      <c r="O106" s="251">
        <v>144</v>
      </c>
      <c r="P106" s="1010" t="s">
        <v>1044</v>
      </c>
      <c r="Q106" s="1010"/>
      <c r="R106" s="1010"/>
      <c r="S106" s="1020" t="s">
        <v>852</v>
      </c>
      <c r="T106" s="1011"/>
      <c r="U106" s="1012"/>
      <c r="V106" s="1012"/>
      <c r="W106" s="1076">
        <v>46113</v>
      </c>
      <c r="X106" s="1032" t="s">
        <v>2121</v>
      </c>
      <c r="Y106" s="879"/>
      <c r="Z106" s="880">
        <v>6274001903</v>
      </c>
      <c r="AA106" s="1077" t="s">
        <v>899</v>
      </c>
      <c r="AB106" s="1077" t="s">
        <v>1041</v>
      </c>
      <c r="AC106" s="860">
        <v>10068000000</v>
      </c>
      <c r="AD106" s="860">
        <f>AC106-AE106</f>
        <v>0</v>
      </c>
      <c r="AE106" s="860">
        <f>'PB_TSCD DC'!$AC106</f>
        <v>10068000000</v>
      </c>
      <c r="AF106" s="207"/>
      <c r="AG106" s="207"/>
      <c r="AH106" s="207"/>
      <c r="AI106" s="207"/>
      <c r="AJ106" s="207"/>
      <c r="AK106" s="207"/>
      <c r="AL106" s="207">
        <f>'PB_TSCD DC'!$AC106/'PB_TSCD DC'!$O106</f>
        <v>69916666.666666672</v>
      </c>
      <c r="AM106" s="207">
        <f>'PB_TSCD DC'!$AC106/'PB_TSCD DC'!$O106</f>
        <v>69916666.666666672</v>
      </c>
      <c r="AN106" s="207">
        <f>'PB_TSCD DC'!$AC106/'PB_TSCD DC'!$O106</f>
        <v>69916666.666666672</v>
      </c>
      <c r="AO106" s="207">
        <f>'PB_TSCD DC'!$AC106/'PB_TSCD DC'!$O106</f>
        <v>69916666.666666672</v>
      </c>
      <c r="AP106" s="207">
        <f>'PB_TSCD DC'!$AC106/'PB_TSCD DC'!$O106</f>
        <v>69916666.666666672</v>
      </c>
      <c r="AQ106" s="207">
        <f>'PB_TSCD DC'!$AC106/'PB_TSCD DC'!$O106</f>
        <v>69916666.666666672</v>
      </c>
      <c r="AR106" s="1038">
        <f t="shared" si="38"/>
        <v>419500000.00000006</v>
      </c>
      <c r="AS106" s="845"/>
    </row>
    <row r="107" spans="1:55" ht="76.5" outlineLevel="2">
      <c r="A107" s="1006"/>
      <c r="B107" s="1006"/>
      <c r="C107" s="1006" t="s">
        <v>1190</v>
      </c>
      <c r="D107" s="1007"/>
      <c r="E107" s="1007"/>
      <c r="F107" s="1006"/>
      <c r="G107" s="1008"/>
      <c r="H107" s="1006" t="s">
        <v>1182</v>
      </c>
      <c r="I107" s="1023" t="s">
        <v>1192</v>
      </c>
      <c r="J107" s="1006"/>
      <c r="K107" s="1006"/>
      <c r="L107" s="1006"/>
      <c r="M107" s="1006"/>
      <c r="N107" s="1089">
        <v>46388</v>
      </c>
      <c r="O107" s="251">
        <v>144</v>
      </c>
      <c r="P107" s="1010" t="s">
        <v>1044</v>
      </c>
      <c r="Q107" s="1010"/>
      <c r="R107" s="1010"/>
      <c r="S107" s="1020" t="s">
        <v>1193</v>
      </c>
      <c r="T107" s="1011"/>
      <c r="U107" s="1012"/>
      <c r="V107" s="1012"/>
      <c r="W107" s="1076">
        <v>46113</v>
      </c>
      <c r="X107" s="1032" t="s">
        <v>2122</v>
      </c>
      <c r="Y107" s="879"/>
      <c r="Z107" s="880">
        <v>6274001903</v>
      </c>
      <c r="AA107" s="1077" t="s">
        <v>899</v>
      </c>
      <c r="AB107" s="1077" t="s">
        <v>1041</v>
      </c>
      <c r="AC107" s="860">
        <v>8018000000</v>
      </c>
      <c r="AD107" s="860">
        <f>AC107-AE107</f>
        <v>0</v>
      </c>
      <c r="AE107" s="860">
        <f>'PB_TSCD DC'!$AC107</f>
        <v>8018000000</v>
      </c>
      <c r="AF107" s="207"/>
      <c r="AG107" s="207"/>
      <c r="AH107" s="207"/>
      <c r="AI107" s="207"/>
      <c r="AJ107" s="207"/>
      <c r="AK107" s="207"/>
      <c r="AL107" s="207">
        <f>'PB_TSCD DC'!$AC107/'PB_TSCD DC'!$O107</f>
        <v>55680555.555555552</v>
      </c>
      <c r="AM107" s="207">
        <f>'PB_TSCD DC'!$AC107/'PB_TSCD DC'!$O107</f>
        <v>55680555.555555552</v>
      </c>
      <c r="AN107" s="207">
        <f>'PB_TSCD DC'!$AC107/'PB_TSCD DC'!$O107</f>
        <v>55680555.555555552</v>
      </c>
      <c r="AO107" s="207">
        <f>'PB_TSCD DC'!$AC107/'PB_TSCD DC'!$O107</f>
        <v>55680555.555555552</v>
      </c>
      <c r="AP107" s="207">
        <f>'PB_TSCD DC'!$AC107/'PB_TSCD DC'!$O107</f>
        <v>55680555.555555552</v>
      </c>
      <c r="AQ107" s="207">
        <f>'PB_TSCD DC'!$AC107/'PB_TSCD DC'!$O107</f>
        <v>55680555.555555552</v>
      </c>
      <c r="AR107" s="1038">
        <f t="shared" si="38"/>
        <v>334083333.33333337</v>
      </c>
      <c r="AS107" s="845"/>
    </row>
    <row r="108" spans="1:55" ht="51" outlineLevel="2">
      <c r="A108" s="1006"/>
      <c r="B108" s="1006"/>
      <c r="C108" s="1006" t="s">
        <v>1190</v>
      </c>
      <c r="D108" s="1007"/>
      <c r="E108" s="1007"/>
      <c r="F108" s="1006"/>
      <c r="G108" s="1008"/>
      <c r="H108" s="1006" t="s">
        <v>1182</v>
      </c>
      <c r="I108" s="1023" t="s">
        <v>1192</v>
      </c>
      <c r="J108" s="1006"/>
      <c r="K108" s="1006"/>
      <c r="L108" s="1006"/>
      <c r="M108" s="1006"/>
      <c r="N108" s="1089">
        <v>46388</v>
      </c>
      <c r="O108" s="251">
        <v>144</v>
      </c>
      <c r="P108" s="1010" t="s">
        <v>1044</v>
      </c>
      <c r="Q108" s="1010"/>
      <c r="R108" s="1010"/>
      <c r="S108" s="1020" t="s">
        <v>1194</v>
      </c>
      <c r="T108" s="1011"/>
      <c r="U108" s="1012"/>
      <c r="V108" s="1012"/>
      <c r="W108" s="1076">
        <v>46113</v>
      </c>
      <c r="X108" s="1032" t="s">
        <v>2123</v>
      </c>
      <c r="Y108" s="1033"/>
      <c r="Z108" s="880">
        <v>6274001903</v>
      </c>
      <c r="AA108" s="1077" t="s">
        <v>899</v>
      </c>
      <c r="AB108" s="1077"/>
      <c r="AC108" s="860">
        <v>1953600000</v>
      </c>
      <c r="AD108" s="860">
        <f>AC108-AE108</f>
        <v>0</v>
      </c>
      <c r="AE108" s="860">
        <f>'PB_TSCD DC'!$AC108</f>
        <v>1953600000</v>
      </c>
      <c r="AF108" s="207"/>
      <c r="AG108" s="207"/>
      <c r="AH108" s="207"/>
      <c r="AI108" s="207"/>
      <c r="AJ108" s="207"/>
      <c r="AK108" s="207"/>
      <c r="AL108" s="207">
        <f>'PB_TSCD DC'!$AC108/'PB_TSCD DC'!$O108</f>
        <v>13566666.666666666</v>
      </c>
      <c r="AM108" s="207">
        <f>'PB_TSCD DC'!$AC108/'PB_TSCD DC'!$O108</f>
        <v>13566666.666666666</v>
      </c>
      <c r="AN108" s="207">
        <f>'PB_TSCD DC'!$AC108/'PB_TSCD DC'!$O108</f>
        <v>13566666.666666666</v>
      </c>
      <c r="AO108" s="207">
        <f>'PB_TSCD DC'!$AC108/'PB_TSCD DC'!$O108</f>
        <v>13566666.666666666</v>
      </c>
      <c r="AP108" s="207">
        <f>'PB_TSCD DC'!$AC108/'PB_TSCD DC'!$O108</f>
        <v>13566666.666666666</v>
      </c>
      <c r="AQ108" s="207">
        <f>'PB_TSCD DC'!$AC108/'PB_TSCD DC'!$O108</f>
        <v>13566666.666666666</v>
      </c>
      <c r="AR108" s="1038">
        <f t="shared" si="38"/>
        <v>81400000</v>
      </c>
      <c r="AS108" s="845"/>
    </row>
    <row r="109" spans="1:55" outlineLevel="2">
      <c r="A109" s="1006"/>
      <c r="B109" s="1006"/>
      <c r="C109" s="1006" t="s">
        <v>1190</v>
      </c>
      <c r="D109" s="1007"/>
      <c r="E109" s="1007"/>
      <c r="F109" s="1006"/>
      <c r="G109" s="1008"/>
      <c r="H109" s="1006" t="s">
        <v>1182</v>
      </c>
      <c r="I109" s="1023" t="s">
        <v>1192</v>
      </c>
      <c r="J109" s="1006"/>
      <c r="K109" s="1006"/>
      <c r="L109" s="1006"/>
      <c r="M109" s="1006"/>
      <c r="N109" s="1089">
        <v>46388</v>
      </c>
      <c r="O109" s="251">
        <v>144</v>
      </c>
      <c r="P109" s="1010" t="s">
        <v>1044</v>
      </c>
      <c r="Q109" s="1010"/>
      <c r="R109" s="1010"/>
      <c r="S109" s="1020" t="s">
        <v>1195</v>
      </c>
      <c r="T109" s="1011"/>
      <c r="U109" s="1012"/>
      <c r="V109" s="1012"/>
      <c r="W109" s="1076"/>
      <c r="X109" s="1032"/>
      <c r="Y109" s="1033"/>
      <c r="Z109" s="880"/>
      <c r="AA109" s="1077"/>
      <c r="AB109" s="1077"/>
      <c r="AC109" s="860"/>
      <c r="AD109" s="860">
        <f>AC109-AE109</f>
        <v>0</v>
      </c>
      <c r="AE109" s="860">
        <f>'PB_TSCD DC'!$AC109</f>
        <v>0</v>
      </c>
      <c r="AF109" s="207"/>
      <c r="AG109" s="207"/>
      <c r="AH109" s="207"/>
      <c r="AI109" s="207"/>
      <c r="AJ109" s="207"/>
      <c r="AK109" s="207"/>
      <c r="AL109" s="207">
        <f>'PB_TSCD DC'!$AC109/'PB_TSCD DC'!$O109</f>
        <v>0</v>
      </c>
      <c r="AM109" s="207">
        <f>'PB_TSCD DC'!$AC109/'PB_TSCD DC'!$O109</f>
        <v>0</v>
      </c>
      <c r="AN109" s="207">
        <f>'PB_TSCD DC'!$AC109/'PB_TSCD DC'!$O109</f>
        <v>0</v>
      </c>
      <c r="AO109" s="207">
        <f>'PB_TSCD DC'!$AC109/'PB_TSCD DC'!$O109</f>
        <v>0</v>
      </c>
      <c r="AP109" s="207">
        <f>'PB_TSCD DC'!$AC109/'PB_TSCD DC'!$O109</f>
        <v>0</v>
      </c>
      <c r="AQ109" s="207">
        <f>'PB_TSCD DC'!$AC109/'PB_TSCD DC'!$O109</f>
        <v>0</v>
      </c>
      <c r="AR109" s="1038">
        <f t="shared" si="38"/>
        <v>0</v>
      </c>
      <c r="AS109" s="845"/>
    </row>
    <row r="110" spans="1:55" s="1070" customFormat="1" outlineLevel="1">
      <c r="A110" s="1064">
        <v>3.2</v>
      </c>
      <c r="B110" s="1064" t="s">
        <v>820</v>
      </c>
      <c r="C110" s="1064" t="s">
        <v>2128</v>
      </c>
      <c r="D110" s="1064"/>
      <c r="E110" s="1064"/>
      <c r="F110" s="1064"/>
      <c r="G110" s="1064"/>
      <c r="H110" s="1064"/>
      <c r="I110" s="1065"/>
      <c r="J110" s="1064"/>
      <c r="K110" s="1064"/>
      <c r="L110" s="1064"/>
      <c r="M110" s="1064"/>
      <c r="N110" s="1089">
        <v>46023</v>
      </c>
      <c r="O110" s="1064">
        <f t="shared" ref="O110:O115" si="39">8*12</f>
        <v>96</v>
      </c>
      <c r="P110" s="1071" t="s">
        <v>1136</v>
      </c>
      <c r="Q110" s="1066"/>
      <c r="R110" s="1066"/>
      <c r="S110" s="513" t="s">
        <v>1199</v>
      </c>
      <c r="T110" s="510"/>
      <c r="U110" s="1066" t="s">
        <v>2129</v>
      </c>
      <c r="V110" s="1066"/>
      <c r="W110" s="1080">
        <v>46023</v>
      </c>
      <c r="X110" s="841" t="s">
        <v>1199</v>
      </c>
      <c r="Y110" s="1067">
        <v>627</v>
      </c>
      <c r="Z110" s="1068">
        <v>6274001903</v>
      </c>
      <c r="AA110" s="1080" t="s">
        <v>899</v>
      </c>
      <c r="AB110" s="1095"/>
      <c r="AC110" s="212">
        <f>SUM(AC111:AC115)</f>
        <v>1159000000</v>
      </c>
      <c r="AD110" s="212"/>
      <c r="AE110" s="212">
        <f>SUM(AE111:AE115)</f>
        <v>1159000000</v>
      </c>
      <c r="AF110" s="845">
        <f>SUM(AF111:AF115)</f>
        <v>12072916.666666668</v>
      </c>
      <c r="AG110" s="845">
        <f t="shared" ref="AG110:AQ110" si="40">SUM(AG111:AG115)</f>
        <v>12072916.666666668</v>
      </c>
      <c r="AH110" s="845">
        <f t="shared" si="40"/>
        <v>12072916.666666668</v>
      </c>
      <c r="AI110" s="845">
        <f t="shared" si="40"/>
        <v>12072916.666666668</v>
      </c>
      <c r="AJ110" s="845">
        <f t="shared" si="40"/>
        <v>12072916.666666668</v>
      </c>
      <c r="AK110" s="845">
        <f t="shared" si="40"/>
        <v>12072916.666666668</v>
      </c>
      <c r="AL110" s="845">
        <f t="shared" si="40"/>
        <v>12072916.666666668</v>
      </c>
      <c r="AM110" s="845">
        <f t="shared" si="40"/>
        <v>12072916.666666668</v>
      </c>
      <c r="AN110" s="845">
        <f t="shared" si="40"/>
        <v>12072916.666666668</v>
      </c>
      <c r="AO110" s="845">
        <f t="shared" si="40"/>
        <v>12072916.666666668</v>
      </c>
      <c r="AP110" s="845">
        <f t="shared" si="40"/>
        <v>12072916.666666668</v>
      </c>
      <c r="AQ110" s="845">
        <f t="shared" si="40"/>
        <v>12072916.666666668</v>
      </c>
      <c r="AR110" s="1039">
        <f t="shared" si="38"/>
        <v>144875000.00000003</v>
      </c>
      <c r="AS110" s="845">
        <f>AE110-AR110</f>
        <v>1014125000</v>
      </c>
      <c r="BC110" s="17"/>
    </row>
    <row r="111" spans="1:55" outlineLevel="2">
      <c r="A111" s="1006"/>
      <c r="B111" s="1006"/>
      <c r="C111" s="1006"/>
      <c r="D111" s="1007"/>
      <c r="E111" s="1007"/>
      <c r="F111" s="1006"/>
      <c r="G111" s="1008"/>
      <c r="H111" s="1006"/>
      <c r="I111" s="1008"/>
      <c r="J111" s="1006"/>
      <c r="K111" s="1006"/>
      <c r="L111" s="1006"/>
      <c r="M111" s="1006"/>
      <c r="N111" s="1092">
        <v>46023</v>
      </c>
      <c r="O111" s="251">
        <f t="shared" si="39"/>
        <v>96</v>
      </c>
      <c r="P111" s="1010" t="s">
        <v>1136</v>
      </c>
      <c r="Q111" s="1010"/>
      <c r="R111" s="1010"/>
      <c r="S111" s="1019" t="s">
        <v>1199</v>
      </c>
      <c r="T111" s="1011"/>
      <c r="U111" s="1063" t="s">
        <v>2129</v>
      </c>
      <c r="V111" s="1012"/>
      <c r="W111" s="1076">
        <v>46023</v>
      </c>
      <c r="X111" s="1032" t="s">
        <v>1194</v>
      </c>
      <c r="Y111" s="1014"/>
      <c r="Z111" s="252">
        <v>6274001903</v>
      </c>
      <c r="AA111" s="1076" t="s">
        <v>899</v>
      </c>
      <c r="AB111" s="1076"/>
      <c r="AC111" s="860">
        <v>453000000</v>
      </c>
      <c r="AD111" s="860">
        <f>AC111-AE111</f>
        <v>0</v>
      </c>
      <c r="AE111" s="860">
        <f>'PB_TSCD DC'!$AC111</f>
        <v>453000000</v>
      </c>
      <c r="AF111" s="1036">
        <f>'PB_TSCD DC'!$AC111/'PB_TSCD DC'!$O111</f>
        <v>4718750</v>
      </c>
      <c r="AG111" s="1036">
        <f>'PB_TSCD DC'!$AC111/'PB_TSCD DC'!$O111</f>
        <v>4718750</v>
      </c>
      <c r="AH111" s="1036">
        <f>'PB_TSCD DC'!$AC111/'PB_TSCD DC'!$O111</f>
        <v>4718750</v>
      </c>
      <c r="AI111" s="1036">
        <f>'PB_TSCD DC'!$AC111/'PB_TSCD DC'!$O111</f>
        <v>4718750</v>
      </c>
      <c r="AJ111" s="1036">
        <f>'PB_TSCD DC'!$AC111/'PB_TSCD DC'!$O111</f>
        <v>4718750</v>
      </c>
      <c r="AK111" s="1036">
        <f>'PB_TSCD DC'!$AC111/'PB_TSCD DC'!$O111</f>
        <v>4718750</v>
      </c>
      <c r="AL111" s="1036">
        <f>'PB_TSCD DC'!$AC111/'PB_TSCD DC'!$O111</f>
        <v>4718750</v>
      </c>
      <c r="AM111" s="1036">
        <f>'PB_TSCD DC'!$AC111/'PB_TSCD DC'!$O111</f>
        <v>4718750</v>
      </c>
      <c r="AN111" s="1036">
        <f>'PB_TSCD DC'!$AC111/'PB_TSCD DC'!$O111</f>
        <v>4718750</v>
      </c>
      <c r="AO111" s="1036">
        <f>'PB_TSCD DC'!$AC111/'PB_TSCD DC'!$O111</f>
        <v>4718750</v>
      </c>
      <c r="AP111" s="1036">
        <f>'PB_TSCD DC'!$AC111/'PB_TSCD DC'!$O111</f>
        <v>4718750</v>
      </c>
      <c r="AQ111" s="1036">
        <f>'PB_TSCD DC'!$AC111/'PB_TSCD DC'!$O111</f>
        <v>4718750</v>
      </c>
      <c r="AR111" s="1037">
        <f t="shared" si="38"/>
        <v>56625000</v>
      </c>
      <c r="AS111" s="845"/>
    </row>
    <row r="112" spans="1:55" outlineLevel="2">
      <c r="A112" s="1006"/>
      <c r="B112" s="1006"/>
      <c r="C112" s="1006"/>
      <c r="D112" s="1007"/>
      <c r="E112" s="1007"/>
      <c r="F112" s="1006"/>
      <c r="G112" s="1008"/>
      <c r="H112" s="1006"/>
      <c r="I112" s="1008"/>
      <c r="J112" s="1006"/>
      <c r="K112" s="1006"/>
      <c r="L112" s="1006"/>
      <c r="M112" s="1006"/>
      <c r="N112" s="1092">
        <v>46023</v>
      </c>
      <c r="O112" s="251">
        <f t="shared" si="39"/>
        <v>96</v>
      </c>
      <c r="P112" s="1010" t="s">
        <v>1136</v>
      </c>
      <c r="Q112" s="1010"/>
      <c r="R112" s="1010"/>
      <c r="S112" s="1019"/>
      <c r="T112" s="1011"/>
      <c r="U112" s="1012"/>
      <c r="V112" s="1012"/>
      <c r="W112" s="1076">
        <v>46023</v>
      </c>
      <c r="X112" s="1032" t="s">
        <v>1195</v>
      </c>
      <c r="Y112" s="1014"/>
      <c r="Z112" s="252">
        <v>6274001903</v>
      </c>
      <c r="AA112" s="1076" t="s">
        <v>899</v>
      </c>
      <c r="AB112" s="1076"/>
      <c r="AC112" s="860">
        <v>163000000</v>
      </c>
      <c r="AD112" s="860">
        <f>AC112-AE112</f>
        <v>0</v>
      </c>
      <c r="AE112" s="860">
        <f>'PB_TSCD DC'!$AC112</f>
        <v>163000000</v>
      </c>
      <c r="AF112" s="1036">
        <f>'PB_TSCD DC'!$AC112/'PB_TSCD DC'!$O112</f>
        <v>1697916.6666666667</v>
      </c>
      <c r="AG112" s="1036">
        <f>'PB_TSCD DC'!$AC112/'PB_TSCD DC'!$O112</f>
        <v>1697916.6666666667</v>
      </c>
      <c r="AH112" s="1036">
        <f>'PB_TSCD DC'!$AC112/'PB_TSCD DC'!$O112</f>
        <v>1697916.6666666667</v>
      </c>
      <c r="AI112" s="1036">
        <f>'PB_TSCD DC'!$AC112/'PB_TSCD DC'!$O112</f>
        <v>1697916.6666666667</v>
      </c>
      <c r="AJ112" s="1036">
        <f>'PB_TSCD DC'!$AC112/'PB_TSCD DC'!$O112</f>
        <v>1697916.6666666667</v>
      </c>
      <c r="AK112" s="1036">
        <f>'PB_TSCD DC'!$AC112/'PB_TSCD DC'!$O112</f>
        <v>1697916.6666666667</v>
      </c>
      <c r="AL112" s="1036">
        <f>'PB_TSCD DC'!$AC112/'PB_TSCD DC'!$O112</f>
        <v>1697916.6666666667</v>
      </c>
      <c r="AM112" s="1036">
        <f>'PB_TSCD DC'!$AC112/'PB_TSCD DC'!$O112</f>
        <v>1697916.6666666667</v>
      </c>
      <c r="AN112" s="1036">
        <f>'PB_TSCD DC'!$AC112/'PB_TSCD DC'!$O112</f>
        <v>1697916.6666666667</v>
      </c>
      <c r="AO112" s="1036">
        <f>'PB_TSCD DC'!$AC112/'PB_TSCD DC'!$O112</f>
        <v>1697916.6666666667</v>
      </c>
      <c r="AP112" s="1036">
        <f>'PB_TSCD DC'!$AC112/'PB_TSCD DC'!$O112</f>
        <v>1697916.6666666667</v>
      </c>
      <c r="AQ112" s="1036">
        <f>'PB_TSCD DC'!$AC112/'PB_TSCD DC'!$O112</f>
        <v>1697916.6666666667</v>
      </c>
      <c r="AR112" s="1037">
        <f t="shared" si="38"/>
        <v>20375000</v>
      </c>
      <c r="AS112" s="845"/>
    </row>
    <row r="113" spans="1:55" ht="25.5" outlineLevel="2">
      <c r="A113" s="1006"/>
      <c r="B113" s="1006"/>
      <c r="C113" s="1006"/>
      <c r="D113" s="1007"/>
      <c r="E113" s="1007"/>
      <c r="F113" s="1006"/>
      <c r="G113" s="1008"/>
      <c r="H113" s="1006"/>
      <c r="I113" s="1008"/>
      <c r="J113" s="1006"/>
      <c r="K113" s="1006"/>
      <c r="L113" s="1006"/>
      <c r="M113" s="1006"/>
      <c r="N113" s="1092">
        <v>46023</v>
      </c>
      <c r="O113" s="251">
        <f t="shared" si="39"/>
        <v>96</v>
      </c>
      <c r="P113" s="1010" t="s">
        <v>1136</v>
      </c>
      <c r="Q113" s="1010"/>
      <c r="R113" s="1010"/>
      <c r="S113" s="1019"/>
      <c r="T113" s="1011"/>
      <c r="U113" s="1012"/>
      <c r="V113" s="1012"/>
      <c r="W113" s="1076">
        <v>46023</v>
      </c>
      <c r="X113" s="1032" t="s">
        <v>1198</v>
      </c>
      <c r="Y113" s="1014"/>
      <c r="Z113" s="252">
        <v>6274001903</v>
      </c>
      <c r="AA113" s="1076" t="s">
        <v>899</v>
      </c>
      <c r="AB113" s="1076"/>
      <c r="AC113" s="860">
        <v>123000000</v>
      </c>
      <c r="AD113" s="860">
        <f>AC113-AE113</f>
        <v>0</v>
      </c>
      <c r="AE113" s="860">
        <f>'PB_TSCD DC'!$AC113</f>
        <v>123000000</v>
      </c>
      <c r="AF113" s="1036">
        <f>'PB_TSCD DC'!$AC113/'PB_TSCD DC'!$O113</f>
        <v>1281250</v>
      </c>
      <c r="AG113" s="1036">
        <f>'PB_TSCD DC'!$AC113/'PB_TSCD DC'!$O113</f>
        <v>1281250</v>
      </c>
      <c r="AH113" s="1036">
        <f>'PB_TSCD DC'!$AC113/'PB_TSCD DC'!$O113</f>
        <v>1281250</v>
      </c>
      <c r="AI113" s="1036">
        <f>'PB_TSCD DC'!$AC113/'PB_TSCD DC'!$O113</f>
        <v>1281250</v>
      </c>
      <c r="AJ113" s="1036">
        <f>'PB_TSCD DC'!$AC113/'PB_TSCD DC'!$O113</f>
        <v>1281250</v>
      </c>
      <c r="AK113" s="1036">
        <f>'PB_TSCD DC'!$AC113/'PB_TSCD DC'!$O113</f>
        <v>1281250</v>
      </c>
      <c r="AL113" s="1036">
        <f>'PB_TSCD DC'!$AC113/'PB_TSCD DC'!$O113</f>
        <v>1281250</v>
      </c>
      <c r="AM113" s="1036">
        <f>'PB_TSCD DC'!$AC113/'PB_TSCD DC'!$O113</f>
        <v>1281250</v>
      </c>
      <c r="AN113" s="1036">
        <f>'PB_TSCD DC'!$AC113/'PB_TSCD DC'!$O113</f>
        <v>1281250</v>
      </c>
      <c r="AO113" s="1036">
        <f>'PB_TSCD DC'!$AC113/'PB_TSCD DC'!$O113</f>
        <v>1281250</v>
      </c>
      <c r="AP113" s="1036">
        <f>'PB_TSCD DC'!$AC113/'PB_TSCD DC'!$O113</f>
        <v>1281250</v>
      </c>
      <c r="AQ113" s="1036">
        <f>'PB_TSCD DC'!$AC113/'PB_TSCD DC'!$O113</f>
        <v>1281250</v>
      </c>
      <c r="AR113" s="1037">
        <f t="shared" si="38"/>
        <v>15375000</v>
      </c>
      <c r="AS113" s="845"/>
    </row>
    <row r="114" spans="1:55" ht="25.5" outlineLevel="2">
      <c r="A114" s="1006"/>
      <c r="B114" s="1006"/>
      <c r="C114" s="1006"/>
      <c r="D114" s="1007"/>
      <c r="E114" s="1007"/>
      <c r="F114" s="1006"/>
      <c r="G114" s="1008"/>
      <c r="H114" s="1006"/>
      <c r="I114" s="1008"/>
      <c r="J114" s="1006"/>
      <c r="K114" s="1006"/>
      <c r="L114" s="1006"/>
      <c r="M114" s="1006"/>
      <c r="N114" s="1092">
        <v>46023</v>
      </c>
      <c r="O114" s="251">
        <f t="shared" si="39"/>
        <v>96</v>
      </c>
      <c r="P114" s="1010" t="s">
        <v>1136</v>
      </c>
      <c r="Q114" s="1010"/>
      <c r="R114" s="1010"/>
      <c r="S114" s="1019"/>
      <c r="T114" s="1011"/>
      <c r="U114" s="1012"/>
      <c r="V114" s="1012"/>
      <c r="W114" s="1076">
        <v>46023</v>
      </c>
      <c r="X114" s="1032" t="s">
        <v>1196</v>
      </c>
      <c r="Y114" s="1014"/>
      <c r="Z114" s="252">
        <v>6274001903</v>
      </c>
      <c r="AA114" s="1076" t="s">
        <v>899</v>
      </c>
      <c r="AB114" s="1076"/>
      <c r="AC114" s="860">
        <v>270000000</v>
      </c>
      <c r="AD114" s="860">
        <f>AC114-AE114</f>
        <v>0</v>
      </c>
      <c r="AE114" s="860">
        <f>'PB_TSCD DC'!$AC114</f>
        <v>270000000</v>
      </c>
      <c r="AF114" s="1036">
        <f>'PB_TSCD DC'!$AC114/'PB_TSCD DC'!$O114</f>
        <v>2812500</v>
      </c>
      <c r="AG114" s="1036">
        <f>'PB_TSCD DC'!$AC114/'PB_TSCD DC'!$O114</f>
        <v>2812500</v>
      </c>
      <c r="AH114" s="1036">
        <f>'PB_TSCD DC'!$AC114/'PB_TSCD DC'!$O114</f>
        <v>2812500</v>
      </c>
      <c r="AI114" s="1036">
        <f>'PB_TSCD DC'!$AC114/'PB_TSCD DC'!$O114</f>
        <v>2812500</v>
      </c>
      <c r="AJ114" s="1036">
        <f>'PB_TSCD DC'!$AC114/'PB_TSCD DC'!$O114</f>
        <v>2812500</v>
      </c>
      <c r="AK114" s="1036">
        <f>'PB_TSCD DC'!$AC114/'PB_TSCD DC'!$O114</f>
        <v>2812500</v>
      </c>
      <c r="AL114" s="1036">
        <f>'PB_TSCD DC'!$AC114/'PB_TSCD DC'!$O114</f>
        <v>2812500</v>
      </c>
      <c r="AM114" s="1036">
        <f>'PB_TSCD DC'!$AC114/'PB_TSCD DC'!$O114</f>
        <v>2812500</v>
      </c>
      <c r="AN114" s="1036">
        <f>'PB_TSCD DC'!$AC114/'PB_TSCD DC'!$O114</f>
        <v>2812500</v>
      </c>
      <c r="AO114" s="1036">
        <f>'PB_TSCD DC'!$AC114/'PB_TSCD DC'!$O114</f>
        <v>2812500</v>
      </c>
      <c r="AP114" s="1036">
        <f>'PB_TSCD DC'!$AC114/'PB_TSCD DC'!$O114</f>
        <v>2812500</v>
      </c>
      <c r="AQ114" s="1036">
        <f>'PB_TSCD DC'!$AC114/'PB_TSCD DC'!$O114</f>
        <v>2812500</v>
      </c>
      <c r="AR114" s="1037">
        <f t="shared" si="38"/>
        <v>33750000</v>
      </c>
      <c r="AS114" s="845"/>
    </row>
    <row r="115" spans="1:55" ht="25.5" outlineLevel="2">
      <c r="A115" s="1006"/>
      <c r="B115" s="1006"/>
      <c r="C115" s="1006"/>
      <c r="D115" s="1007"/>
      <c r="E115" s="1007"/>
      <c r="F115" s="1006"/>
      <c r="G115" s="1008"/>
      <c r="H115" s="1006"/>
      <c r="I115" s="1008"/>
      <c r="J115" s="1006"/>
      <c r="K115" s="1006"/>
      <c r="L115" s="1006"/>
      <c r="M115" s="1006"/>
      <c r="N115" s="1092">
        <v>46023</v>
      </c>
      <c r="O115" s="251">
        <f t="shared" si="39"/>
        <v>96</v>
      </c>
      <c r="P115" s="1010" t="s">
        <v>1136</v>
      </c>
      <c r="Q115" s="1010"/>
      <c r="R115" s="1010"/>
      <c r="S115" s="1019"/>
      <c r="T115" s="1011"/>
      <c r="U115" s="1012"/>
      <c r="V115" s="1012"/>
      <c r="W115" s="1076">
        <v>46023</v>
      </c>
      <c r="X115" s="1032" t="s">
        <v>853</v>
      </c>
      <c r="Y115" s="1014"/>
      <c r="Z115" s="252">
        <v>6274001903</v>
      </c>
      <c r="AA115" s="1076" t="s">
        <v>899</v>
      </c>
      <c r="AB115" s="1076"/>
      <c r="AC115" s="860">
        <v>150000000</v>
      </c>
      <c r="AD115" s="860">
        <f>AC115-AE115</f>
        <v>0</v>
      </c>
      <c r="AE115" s="860">
        <f>'PB_TSCD DC'!$AC115</f>
        <v>150000000</v>
      </c>
      <c r="AF115" s="1036">
        <f>'PB_TSCD DC'!$AC115/'PB_TSCD DC'!$O115</f>
        <v>1562500</v>
      </c>
      <c r="AG115" s="1036">
        <f>'PB_TSCD DC'!$AC115/'PB_TSCD DC'!$O115</f>
        <v>1562500</v>
      </c>
      <c r="AH115" s="1036">
        <f>'PB_TSCD DC'!$AC115/'PB_TSCD DC'!$O115</f>
        <v>1562500</v>
      </c>
      <c r="AI115" s="1036">
        <f>'PB_TSCD DC'!$AC115/'PB_TSCD DC'!$O115</f>
        <v>1562500</v>
      </c>
      <c r="AJ115" s="1036">
        <f>'PB_TSCD DC'!$AC115/'PB_TSCD DC'!$O115</f>
        <v>1562500</v>
      </c>
      <c r="AK115" s="1036">
        <f>'PB_TSCD DC'!$AC115/'PB_TSCD DC'!$O115</f>
        <v>1562500</v>
      </c>
      <c r="AL115" s="1036">
        <f>'PB_TSCD DC'!$AC115/'PB_TSCD DC'!$O115</f>
        <v>1562500</v>
      </c>
      <c r="AM115" s="1036">
        <f>'PB_TSCD DC'!$AC115/'PB_TSCD DC'!$O115</f>
        <v>1562500</v>
      </c>
      <c r="AN115" s="1036">
        <f>'PB_TSCD DC'!$AC115/'PB_TSCD DC'!$O115</f>
        <v>1562500</v>
      </c>
      <c r="AO115" s="1036">
        <f>'PB_TSCD DC'!$AC115/'PB_TSCD DC'!$O115</f>
        <v>1562500</v>
      </c>
      <c r="AP115" s="1036">
        <f>'PB_TSCD DC'!$AC115/'PB_TSCD DC'!$O115</f>
        <v>1562500</v>
      </c>
      <c r="AQ115" s="1036">
        <f>'PB_TSCD DC'!$AC115/'PB_TSCD DC'!$O115</f>
        <v>1562500</v>
      </c>
      <c r="AR115" s="1037">
        <f t="shared" si="38"/>
        <v>18750000</v>
      </c>
      <c r="AS115" s="845"/>
    </row>
    <row r="116" spans="1:55" s="1070" customFormat="1" outlineLevel="1">
      <c r="A116" s="1064">
        <v>3.3</v>
      </c>
      <c r="B116" s="1064" t="s">
        <v>820</v>
      </c>
      <c r="C116" s="1064" t="s">
        <v>1190</v>
      </c>
      <c r="D116" s="1064"/>
      <c r="E116" s="1064"/>
      <c r="F116" s="1064"/>
      <c r="G116" s="1064"/>
      <c r="H116" s="1064"/>
      <c r="I116" s="1065"/>
      <c r="J116" s="1064"/>
      <c r="K116" s="1064"/>
      <c r="L116" s="1064"/>
      <c r="M116" s="1064"/>
      <c r="N116" s="1089">
        <v>46023</v>
      </c>
      <c r="O116" s="1064">
        <f>12*10</f>
        <v>120</v>
      </c>
      <c r="P116" s="1071" t="s">
        <v>1044</v>
      </c>
      <c r="Q116" s="1066"/>
      <c r="R116" s="1066"/>
      <c r="S116" s="513" t="s">
        <v>2130</v>
      </c>
      <c r="T116" s="510"/>
      <c r="U116" s="1066" t="s">
        <v>2129</v>
      </c>
      <c r="V116" s="1066"/>
      <c r="W116" s="1080">
        <v>46023</v>
      </c>
      <c r="X116" s="841" t="s">
        <v>2130</v>
      </c>
      <c r="Y116" s="1067">
        <v>627</v>
      </c>
      <c r="Z116" s="1068">
        <v>6274001903</v>
      </c>
      <c r="AA116" s="1080" t="s">
        <v>899</v>
      </c>
      <c r="AB116" s="1095"/>
      <c r="AC116" s="212">
        <f>SUM(AC117:AC118)</f>
        <v>601617000</v>
      </c>
      <c r="AD116" s="212"/>
      <c r="AE116" s="212">
        <f t="shared" ref="AE116:AQ116" si="41">SUM(AE117:AE118)</f>
        <v>601617000</v>
      </c>
      <c r="AF116" s="845">
        <f t="shared" si="41"/>
        <v>5013475</v>
      </c>
      <c r="AG116" s="845">
        <f t="shared" si="41"/>
        <v>5013475</v>
      </c>
      <c r="AH116" s="845">
        <f t="shared" si="41"/>
        <v>5013475</v>
      </c>
      <c r="AI116" s="845">
        <f t="shared" si="41"/>
        <v>5013475</v>
      </c>
      <c r="AJ116" s="845">
        <f t="shared" si="41"/>
        <v>5013475</v>
      </c>
      <c r="AK116" s="845">
        <f t="shared" si="41"/>
        <v>5013475</v>
      </c>
      <c r="AL116" s="845">
        <f t="shared" si="41"/>
        <v>5013475</v>
      </c>
      <c r="AM116" s="845">
        <f t="shared" si="41"/>
        <v>5013475</v>
      </c>
      <c r="AN116" s="845">
        <f t="shared" si="41"/>
        <v>5013475</v>
      </c>
      <c r="AO116" s="845">
        <f t="shared" si="41"/>
        <v>5013475</v>
      </c>
      <c r="AP116" s="845">
        <f t="shared" si="41"/>
        <v>5013475</v>
      </c>
      <c r="AQ116" s="845">
        <f t="shared" si="41"/>
        <v>5013475</v>
      </c>
      <c r="AR116" s="1039">
        <f t="shared" si="38"/>
        <v>60161700</v>
      </c>
      <c r="AS116" s="845">
        <f>AE116-AR116</f>
        <v>541455300</v>
      </c>
      <c r="BC116" s="17"/>
    </row>
    <row r="117" spans="1:55" outlineLevel="2">
      <c r="A117" s="1006"/>
      <c r="B117" s="1006"/>
      <c r="C117" s="1006"/>
      <c r="D117" s="1007"/>
      <c r="E117" s="1007"/>
      <c r="F117" s="1006"/>
      <c r="G117" s="1008"/>
      <c r="H117" s="1006"/>
      <c r="I117" s="1008"/>
      <c r="J117" s="1006"/>
      <c r="K117" s="1006"/>
      <c r="L117" s="1006"/>
      <c r="M117" s="1006"/>
      <c r="N117" s="1092">
        <v>46023</v>
      </c>
      <c r="O117" s="251">
        <v>120</v>
      </c>
      <c r="P117" s="1010" t="s">
        <v>1044</v>
      </c>
      <c r="Q117" s="1010"/>
      <c r="R117" s="1010"/>
      <c r="S117" s="1031"/>
      <c r="T117" s="1011"/>
      <c r="U117" s="1012"/>
      <c r="V117" s="1012"/>
      <c r="W117" s="1076">
        <v>46023</v>
      </c>
      <c r="X117" s="1032" t="s">
        <v>2130</v>
      </c>
      <c r="Y117" s="1014"/>
      <c r="Z117" s="252">
        <v>6274001903</v>
      </c>
      <c r="AA117" s="1076" t="s">
        <v>899</v>
      </c>
      <c r="AB117" s="1076"/>
      <c r="AC117" s="860">
        <v>601617000</v>
      </c>
      <c r="AD117" s="860">
        <f>AC117-AE117</f>
        <v>0</v>
      </c>
      <c r="AE117" s="860">
        <f>'PB_TSCD DC'!$AC117</f>
        <v>601617000</v>
      </c>
      <c r="AF117" s="1036">
        <f>'PB_TSCD DC'!$AC117/'PB_TSCD DC'!$O117</f>
        <v>5013475</v>
      </c>
      <c r="AG117" s="1036">
        <f>'PB_TSCD DC'!$AC117/'PB_TSCD DC'!$O117</f>
        <v>5013475</v>
      </c>
      <c r="AH117" s="1036">
        <f>'PB_TSCD DC'!$AC117/'PB_TSCD DC'!$O117</f>
        <v>5013475</v>
      </c>
      <c r="AI117" s="1036">
        <f>'PB_TSCD DC'!$AC117/'PB_TSCD DC'!$O117</f>
        <v>5013475</v>
      </c>
      <c r="AJ117" s="1036">
        <f>'PB_TSCD DC'!$AC117/'PB_TSCD DC'!$O117</f>
        <v>5013475</v>
      </c>
      <c r="AK117" s="1036">
        <f>'PB_TSCD DC'!$AC117/'PB_TSCD DC'!$O117</f>
        <v>5013475</v>
      </c>
      <c r="AL117" s="1036">
        <f>'PB_TSCD DC'!$AC117/'PB_TSCD DC'!$O117</f>
        <v>5013475</v>
      </c>
      <c r="AM117" s="1036">
        <f>'PB_TSCD DC'!$AC117/'PB_TSCD DC'!$O117</f>
        <v>5013475</v>
      </c>
      <c r="AN117" s="1036">
        <f>'PB_TSCD DC'!$AC117/'PB_TSCD DC'!$O117</f>
        <v>5013475</v>
      </c>
      <c r="AO117" s="1036">
        <f>'PB_TSCD DC'!$AC117/'PB_TSCD DC'!$O117</f>
        <v>5013475</v>
      </c>
      <c r="AP117" s="1036">
        <f>'PB_TSCD DC'!$AC117/'PB_TSCD DC'!$O117</f>
        <v>5013475</v>
      </c>
      <c r="AQ117" s="1036">
        <f>'PB_TSCD DC'!$AC117/'PB_TSCD DC'!$O117</f>
        <v>5013475</v>
      </c>
      <c r="AR117" s="1037">
        <f t="shared" si="38"/>
        <v>60161700</v>
      </c>
      <c r="AS117" s="845"/>
    </row>
    <row r="118" spans="1:55" outlineLevel="2">
      <c r="A118" s="1006"/>
      <c r="B118" s="1006"/>
      <c r="C118" s="1006"/>
      <c r="D118" s="1007"/>
      <c r="E118" s="1007"/>
      <c r="F118" s="1006"/>
      <c r="G118" s="1008"/>
      <c r="H118" s="1006"/>
      <c r="I118" s="1008"/>
      <c r="J118" s="1006"/>
      <c r="K118" s="1006"/>
      <c r="L118" s="1006"/>
      <c r="M118" s="1006"/>
      <c r="N118" s="1092"/>
      <c r="O118" s="251"/>
      <c r="P118" s="1010"/>
      <c r="Q118" s="1010"/>
      <c r="R118" s="1010"/>
      <c r="S118" s="1031"/>
      <c r="T118" s="1011"/>
      <c r="U118" s="1012"/>
      <c r="V118" s="1012"/>
      <c r="W118" s="1076"/>
      <c r="X118" s="1032"/>
      <c r="Y118" s="1014"/>
      <c r="Z118" s="252"/>
      <c r="AA118" s="1076"/>
      <c r="AB118" s="1076"/>
      <c r="AC118" s="860"/>
      <c r="AD118" s="860">
        <f>AC118-AE118</f>
        <v>0</v>
      </c>
      <c r="AE118" s="860">
        <f>'PB_TSCD DC'!$AC118</f>
        <v>0</v>
      </c>
      <c r="AF118" s="1036"/>
      <c r="AG118" s="1036"/>
      <c r="AH118" s="1036"/>
      <c r="AI118" s="1036"/>
      <c r="AJ118" s="1036"/>
      <c r="AK118" s="1036"/>
      <c r="AL118" s="1036"/>
      <c r="AM118" s="1036"/>
      <c r="AN118" s="1036"/>
      <c r="AO118" s="1036"/>
      <c r="AP118" s="1036"/>
      <c r="AQ118" s="1036"/>
      <c r="AR118" s="1037">
        <f t="shared" si="38"/>
        <v>0</v>
      </c>
      <c r="AS118" s="845"/>
    </row>
    <row r="119" spans="1:55" s="1070" customFormat="1" outlineLevel="1">
      <c r="A119" s="1064">
        <v>3.4</v>
      </c>
      <c r="B119" s="1064" t="s">
        <v>820</v>
      </c>
      <c r="C119" s="1064" t="s">
        <v>1190</v>
      </c>
      <c r="D119" s="1064"/>
      <c r="E119" s="1064"/>
      <c r="F119" s="1064"/>
      <c r="G119" s="1064"/>
      <c r="H119" s="1064"/>
      <c r="I119" s="1065"/>
      <c r="J119" s="1064"/>
      <c r="K119" s="1064"/>
      <c r="L119" s="1064"/>
      <c r="M119" s="1064"/>
      <c r="N119" s="1089">
        <v>46023</v>
      </c>
      <c r="O119" s="1064">
        <f>20*12</f>
        <v>240</v>
      </c>
      <c r="P119" s="1071" t="s">
        <v>1044</v>
      </c>
      <c r="Q119" s="1066"/>
      <c r="R119" s="1066"/>
      <c r="S119" s="1066" t="s">
        <v>2131</v>
      </c>
      <c r="T119" s="510"/>
      <c r="U119" s="1066"/>
      <c r="V119" s="1066"/>
      <c r="W119" s="1080">
        <v>46023</v>
      </c>
      <c r="X119" s="513" t="s">
        <v>2131</v>
      </c>
      <c r="Y119" s="1067">
        <v>627</v>
      </c>
      <c r="Z119" s="1068">
        <v>6274001901</v>
      </c>
      <c r="AA119" s="1069" t="s">
        <v>1098</v>
      </c>
      <c r="AB119" s="1069"/>
      <c r="AC119" s="212">
        <f>SUM(AC120:AC122)</f>
        <v>1200000000</v>
      </c>
      <c r="AD119" s="212"/>
      <c r="AE119" s="212">
        <f>'PB_TSCD DC'!$AC119</f>
        <v>1200000000</v>
      </c>
      <c r="AF119" s="845">
        <f>SUM(AF120:AF121)</f>
        <v>5000000</v>
      </c>
      <c r="AG119" s="845">
        <f t="shared" ref="AG119:AQ119" si="42">SUM(AG120:AG121)</f>
        <v>5000000</v>
      </c>
      <c r="AH119" s="845">
        <f t="shared" si="42"/>
        <v>5000000</v>
      </c>
      <c r="AI119" s="845">
        <f t="shared" si="42"/>
        <v>5000000</v>
      </c>
      <c r="AJ119" s="845">
        <f t="shared" si="42"/>
        <v>5000000</v>
      </c>
      <c r="AK119" s="845">
        <f t="shared" si="42"/>
        <v>5000000</v>
      </c>
      <c r="AL119" s="845">
        <f t="shared" si="42"/>
        <v>5000000</v>
      </c>
      <c r="AM119" s="845">
        <f t="shared" si="42"/>
        <v>5000000</v>
      </c>
      <c r="AN119" s="845">
        <f t="shared" si="42"/>
        <v>5000000</v>
      </c>
      <c r="AO119" s="845">
        <f t="shared" si="42"/>
        <v>5000000</v>
      </c>
      <c r="AP119" s="845">
        <f t="shared" si="42"/>
        <v>5000000</v>
      </c>
      <c r="AQ119" s="845">
        <f t="shared" si="42"/>
        <v>5000000</v>
      </c>
      <c r="AR119" s="1039">
        <f t="shared" si="38"/>
        <v>60000000</v>
      </c>
      <c r="AS119" s="845">
        <f>AE119-AR119</f>
        <v>1140000000</v>
      </c>
      <c r="BC119" s="17"/>
    </row>
    <row r="120" spans="1:55" outlineLevel="2">
      <c r="A120" s="251"/>
      <c r="B120" s="251" t="s">
        <v>820</v>
      </c>
      <c r="C120" s="251" t="s">
        <v>1190</v>
      </c>
      <c r="D120" s="251"/>
      <c r="E120" s="251"/>
      <c r="F120" s="251"/>
      <c r="G120" s="251"/>
      <c r="H120" s="251"/>
      <c r="I120" s="1026"/>
      <c r="J120" s="251"/>
      <c r="K120" s="251"/>
      <c r="L120" s="251"/>
      <c r="M120" s="251"/>
      <c r="N120" s="1092">
        <v>46023</v>
      </c>
      <c r="O120" s="251">
        <v>240</v>
      </c>
      <c r="P120" s="510"/>
      <c r="Q120" s="248"/>
      <c r="R120" s="248"/>
      <c r="S120" s="1098" t="s">
        <v>2132</v>
      </c>
      <c r="T120" s="510"/>
      <c r="U120" s="248"/>
      <c r="V120" s="248"/>
      <c r="W120" s="1076">
        <v>46023</v>
      </c>
      <c r="X120" s="842"/>
      <c r="Y120" s="249"/>
      <c r="Z120" s="252"/>
      <c r="AA120" s="250"/>
      <c r="AB120" s="250"/>
      <c r="AC120" s="860">
        <v>1200000000</v>
      </c>
      <c r="AD120" s="860"/>
      <c r="AE120" s="860">
        <f>'PB_TSCD DC'!$AC120</f>
        <v>1200000000</v>
      </c>
      <c r="AF120" s="207">
        <f>'PB_TSCD DC'!$AC120/'PB_TSCD DC'!$O120</f>
        <v>5000000</v>
      </c>
      <c r="AG120" s="207">
        <f>'PB_TSCD DC'!$AC120/'PB_TSCD DC'!$O120</f>
        <v>5000000</v>
      </c>
      <c r="AH120" s="207">
        <f>'PB_TSCD DC'!$AC120/'PB_TSCD DC'!$O120</f>
        <v>5000000</v>
      </c>
      <c r="AI120" s="207">
        <f>'PB_TSCD DC'!$AC120/'PB_TSCD DC'!$O120</f>
        <v>5000000</v>
      </c>
      <c r="AJ120" s="207">
        <f>'PB_TSCD DC'!$AC120/'PB_TSCD DC'!$O120</f>
        <v>5000000</v>
      </c>
      <c r="AK120" s="207">
        <f>'PB_TSCD DC'!$AC120/'PB_TSCD DC'!$O120</f>
        <v>5000000</v>
      </c>
      <c r="AL120" s="207">
        <f>'PB_TSCD DC'!$AC120/'PB_TSCD DC'!$O120</f>
        <v>5000000</v>
      </c>
      <c r="AM120" s="207">
        <f>'PB_TSCD DC'!$AC120/'PB_TSCD DC'!$O120</f>
        <v>5000000</v>
      </c>
      <c r="AN120" s="207">
        <f>'PB_TSCD DC'!$AC120/'PB_TSCD DC'!$O120</f>
        <v>5000000</v>
      </c>
      <c r="AO120" s="207">
        <f>'PB_TSCD DC'!$AC120/'PB_TSCD DC'!$O120</f>
        <v>5000000</v>
      </c>
      <c r="AP120" s="207">
        <f>'PB_TSCD DC'!$AC120/'PB_TSCD DC'!$O120</f>
        <v>5000000</v>
      </c>
      <c r="AQ120" s="207">
        <f>'PB_TSCD DC'!$AC120/'PB_TSCD DC'!$O120</f>
        <v>5000000</v>
      </c>
      <c r="AR120" s="1038">
        <f t="shared" si="38"/>
        <v>60000000</v>
      </c>
      <c r="AS120" s="845"/>
    </row>
    <row r="121" spans="1:55" outlineLevel="2">
      <c r="A121" s="251"/>
      <c r="B121" s="251" t="s">
        <v>820</v>
      </c>
      <c r="C121" s="251" t="s">
        <v>1190</v>
      </c>
      <c r="D121" s="254"/>
      <c r="E121" s="254"/>
      <c r="F121" s="254"/>
      <c r="G121" s="254"/>
      <c r="H121" s="254"/>
      <c r="I121" s="1030"/>
      <c r="J121" s="254"/>
      <c r="K121" s="254"/>
      <c r="L121" s="254"/>
      <c r="M121" s="254"/>
      <c r="N121" s="1092"/>
      <c r="O121" s="254"/>
      <c r="P121" s="511"/>
      <c r="Q121" s="255"/>
      <c r="R121" s="255"/>
      <c r="S121" s="255"/>
      <c r="T121" s="511"/>
      <c r="U121" s="255"/>
      <c r="V121" s="255"/>
      <c r="W121" s="1081"/>
      <c r="X121" s="849"/>
      <c r="Y121" s="256"/>
      <c r="Z121" s="257"/>
      <c r="AA121" s="258"/>
      <c r="AB121" s="258"/>
      <c r="AC121" s="860"/>
      <c r="AD121" s="860"/>
      <c r="AE121" s="860"/>
      <c r="AF121" s="860"/>
      <c r="AG121" s="860"/>
      <c r="AH121" s="860"/>
      <c r="AI121" s="860"/>
      <c r="AJ121" s="860"/>
      <c r="AK121" s="860"/>
      <c r="AL121" s="860"/>
      <c r="AM121" s="860"/>
      <c r="AN121" s="860"/>
      <c r="AO121" s="860"/>
      <c r="AP121" s="860"/>
      <c r="AQ121" s="860"/>
      <c r="AR121" s="1017">
        <f t="shared" si="38"/>
        <v>0</v>
      </c>
      <c r="AS121" s="212"/>
    </row>
    <row r="122" spans="1:55" outlineLevel="2">
      <c r="A122" s="251"/>
      <c r="B122" s="251" t="s">
        <v>820</v>
      </c>
      <c r="C122" s="251" t="s">
        <v>1190</v>
      </c>
      <c r="D122" s="254"/>
      <c r="E122" s="254"/>
      <c r="F122" s="254"/>
      <c r="G122" s="254"/>
      <c r="H122" s="254"/>
      <c r="I122" s="1030"/>
      <c r="J122" s="254"/>
      <c r="K122" s="254"/>
      <c r="L122" s="254"/>
      <c r="M122" s="254"/>
      <c r="N122" s="1092"/>
      <c r="O122" s="254"/>
      <c r="P122" s="511"/>
      <c r="Q122" s="255"/>
      <c r="R122" s="255"/>
      <c r="S122" s="255"/>
      <c r="T122" s="511"/>
      <c r="U122" s="255"/>
      <c r="V122" s="255"/>
      <c r="W122" s="1081"/>
      <c r="X122" s="849"/>
      <c r="Y122" s="256"/>
      <c r="Z122" s="257"/>
      <c r="AA122" s="258"/>
      <c r="AB122" s="258"/>
      <c r="AC122" s="860"/>
      <c r="AD122" s="860"/>
      <c r="AE122" s="860"/>
      <c r="AF122" s="860"/>
      <c r="AG122" s="860"/>
      <c r="AH122" s="860"/>
      <c r="AI122" s="860"/>
      <c r="AJ122" s="860"/>
      <c r="AK122" s="860"/>
      <c r="AL122" s="860"/>
      <c r="AM122" s="860"/>
      <c r="AN122" s="860"/>
      <c r="AO122" s="860"/>
      <c r="AP122" s="860"/>
      <c r="AQ122" s="860"/>
      <c r="AR122" s="1017">
        <f t="shared" si="38"/>
        <v>0</v>
      </c>
      <c r="AS122" s="212"/>
    </row>
    <row r="123" spans="1:55" s="1070" customFormat="1" outlineLevel="1">
      <c r="A123" s="1064">
        <v>3.5</v>
      </c>
      <c r="B123" s="1064" t="s">
        <v>820</v>
      </c>
      <c r="C123" s="1064" t="s">
        <v>1190</v>
      </c>
      <c r="D123" s="1064"/>
      <c r="E123" s="1064"/>
      <c r="F123" s="1064"/>
      <c r="G123" s="1064"/>
      <c r="H123" s="1064"/>
      <c r="I123" s="1065"/>
      <c r="J123" s="1064"/>
      <c r="K123" s="1064"/>
      <c r="L123" s="1064"/>
      <c r="M123" s="1064"/>
      <c r="N123" s="1089"/>
      <c r="O123" s="251"/>
      <c r="P123" s="510"/>
      <c r="Q123" s="1066"/>
      <c r="R123" s="1066"/>
      <c r="S123" s="513" t="s">
        <v>2127</v>
      </c>
      <c r="T123" s="510"/>
      <c r="U123" s="1066"/>
      <c r="V123" s="1066"/>
      <c r="W123" s="1079"/>
      <c r="X123" s="513" t="s">
        <v>2126</v>
      </c>
      <c r="Y123" s="1067">
        <v>627</v>
      </c>
      <c r="Z123" s="1068">
        <v>6274001903</v>
      </c>
      <c r="AA123" s="1080" t="s">
        <v>899</v>
      </c>
      <c r="AB123" s="1095"/>
      <c r="AC123" s="212">
        <f>SUM(AC124:AC125)</f>
        <v>1500000000</v>
      </c>
      <c r="AD123" s="212"/>
      <c r="AE123" s="212">
        <f>SUM(AE124:AE125)</f>
        <v>1500000000</v>
      </c>
      <c r="AF123" s="845"/>
      <c r="AG123" s="845"/>
      <c r="AH123" s="845"/>
      <c r="AI123" s="845"/>
      <c r="AJ123" s="845"/>
      <c r="AK123" s="845"/>
      <c r="AL123" s="845"/>
      <c r="AM123" s="845"/>
      <c r="AN123" s="845"/>
      <c r="AO123" s="845"/>
      <c r="AP123" s="845"/>
      <c r="AQ123" s="845"/>
      <c r="AR123" s="845">
        <f t="shared" si="38"/>
        <v>0</v>
      </c>
      <c r="AS123" s="845">
        <f>AE123-AR123</f>
        <v>1500000000</v>
      </c>
      <c r="BC123" s="17"/>
    </row>
    <row r="124" spans="1:55" outlineLevel="2">
      <c r="A124" s="1006"/>
      <c r="B124" s="1006"/>
      <c r="C124" s="1006"/>
      <c r="D124" s="1007"/>
      <c r="E124" s="1007"/>
      <c r="F124" s="1006"/>
      <c r="G124" s="1008"/>
      <c r="H124" s="1006" t="s">
        <v>1197</v>
      </c>
      <c r="I124" s="1008"/>
      <c r="J124" s="1006"/>
      <c r="K124" s="1006"/>
      <c r="L124" s="1006"/>
      <c r="M124" s="1006"/>
      <c r="N124" s="1089">
        <v>46388</v>
      </c>
      <c r="O124" s="251">
        <v>144</v>
      </c>
      <c r="P124" s="1010" t="s">
        <v>1044</v>
      </c>
      <c r="Q124" s="1010"/>
      <c r="R124" s="1010"/>
      <c r="S124" s="1031"/>
      <c r="T124" s="1011"/>
      <c r="U124" s="1012"/>
      <c r="V124" s="1012"/>
      <c r="W124" s="1076">
        <v>46296</v>
      </c>
      <c r="X124" s="1032" t="s">
        <v>2126</v>
      </c>
      <c r="Y124" s="1014"/>
      <c r="Z124" s="252">
        <v>6274001903</v>
      </c>
      <c r="AA124" s="1076" t="s">
        <v>899</v>
      </c>
      <c r="AB124" s="1076"/>
      <c r="AC124" s="860">
        <v>1500000000</v>
      </c>
      <c r="AD124" s="860">
        <f>AC124-AE124</f>
        <v>0</v>
      </c>
      <c r="AE124" s="860">
        <f>'PB_TSCD DC'!$AC124</f>
        <v>1500000000</v>
      </c>
      <c r="AF124" s="207"/>
      <c r="AG124" s="1012"/>
      <c r="AH124" s="1012"/>
      <c r="AI124" s="1012"/>
      <c r="AJ124" s="1012"/>
      <c r="AK124" s="1012"/>
      <c r="AL124" s="1012"/>
      <c r="AM124" s="1012"/>
      <c r="AN124" s="1012"/>
      <c r="AO124" s="207"/>
      <c r="AP124" s="207"/>
      <c r="AQ124" s="207"/>
      <c r="AR124" s="1038">
        <f t="shared" si="38"/>
        <v>0</v>
      </c>
      <c r="AS124" s="845"/>
    </row>
    <row r="125" spans="1:55" outlineLevel="2">
      <c r="A125" s="1006"/>
      <c r="B125" s="1006"/>
      <c r="C125" s="1006"/>
      <c r="D125" s="1007"/>
      <c r="E125" s="1007"/>
      <c r="F125" s="1006"/>
      <c r="G125" s="1008"/>
      <c r="H125" s="1006" t="s">
        <v>1197</v>
      </c>
      <c r="I125" s="1008"/>
      <c r="J125" s="1006"/>
      <c r="K125" s="1006"/>
      <c r="L125" s="1006"/>
      <c r="M125" s="1006"/>
      <c r="N125" s="1089">
        <v>46388</v>
      </c>
      <c r="O125" s="251">
        <v>144</v>
      </c>
      <c r="P125" s="1010" t="s">
        <v>1044</v>
      </c>
      <c r="Q125" s="1010"/>
      <c r="R125" s="1010"/>
      <c r="S125" s="1031"/>
      <c r="T125" s="1011"/>
      <c r="U125" s="1012"/>
      <c r="V125" s="1012"/>
      <c r="W125" s="1076"/>
      <c r="X125" s="1032"/>
      <c r="Y125" s="1014"/>
      <c r="Z125" s="252"/>
      <c r="AA125" s="1076"/>
      <c r="AB125" s="1076"/>
      <c r="AC125" s="860"/>
      <c r="AD125" s="860">
        <f>AC125-AE125</f>
        <v>0</v>
      </c>
      <c r="AE125" s="860">
        <f>'PB_TSCD DC'!$AC125</f>
        <v>0</v>
      </c>
      <c r="AF125" s="207"/>
      <c r="AG125" s="1012"/>
      <c r="AH125" s="1012"/>
      <c r="AI125" s="1012"/>
      <c r="AJ125" s="1012"/>
      <c r="AK125" s="1012"/>
      <c r="AL125" s="1012"/>
      <c r="AM125" s="1012"/>
      <c r="AN125" s="1012"/>
      <c r="AO125" s="207"/>
      <c r="AP125" s="207"/>
      <c r="AQ125" s="207"/>
      <c r="AR125" s="1038">
        <f t="shared" si="38"/>
        <v>0</v>
      </c>
      <c r="AS125" s="845"/>
    </row>
    <row r="126" spans="1:55" outlineLevel="2">
      <c r="A126" s="1006"/>
      <c r="B126" s="1006"/>
      <c r="C126" s="1006"/>
      <c r="D126" s="1007"/>
      <c r="E126" s="1007"/>
      <c r="F126" s="1006"/>
      <c r="G126" s="1008"/>
      <c r="H126" s="1006"/>
      <c r="I126" s="1008"/>
      <c r="J126" s="1006"/>
      <c r="K126" s="1006"/>
      <c r="L126" s="1006"/>
      <c r="M126" s="1006"/>
      <c r="N126" s="1089"/>
      <c r="O126" s="1009"/>
      <c r="P126" s="1010"/>
      <c r="Q126" s="1010"/>
      <c r="R126" s="1010"/>
      <c r="S126" s="1010"/>
      <c r="T126" s="1011"/>
      <c r="U126" s="1012"/>
      <c r="V126" s="1012"/>
      <c r="W126" s="1076"/>
      <c r="X126" s="1013"/>
      <c r="Y126" s="1014"/>
      <c r="Z126" s="252"/>
      <c r="AA126" s="1076"/>
      <c r="AB126" s="1076"/>
      <c r="AC126" s="1015"/>
      <c r="AD126" s="1016">
        <f>AC126-AE126</f>
        <v>0</v>
      </c>
      <c r="AE126" s="1016"/>
      <c r="AF126" s="1012"/>
      <c r="AG126" s="1012"/>
      <c r="AH126" s="1012"/>
      <c r="AI126" s="1012"/>
      <c r="AJ126" s="1012"/>
      <c r="AK126" s="1012"/>
      <c r="AL126" s="1012"/>
      <c r="AM126" s="1012"/>
      <c r="AN126" s="1012"/>
      <c r="AO126" s="1012"/>
      <c r="AP126" s="1012"/>
      <c r="AQ126" s="1012"/>
      <c r="AR126" s="1038">
        <f t="shared" si="38"/>
        <v>0</v>
      </c>
      <c r="AS126" s="845"/>
    </row>
    <row r="127" spans="1:55" outlineLevel="1">
      <c r="A127" s="254"/>
      <c r="B127" s="254"/>
      <c r="C127" s="254"/>
      <c r="D127" s="254"/>
      <c r="E127" s="254"/>
      <c r="F127" s="254"/>
      <c r="G127" s="254"/>
      <c r="H127" s="254"/>
      <c r="I127" s="1030"/>
      <c r="J127" s="254"/>
      <c r="K127" s="254"/>
      <c r="L127" s="254"/>
      <c r="M127" s="254"/>
      <c r="N127" s="1092"/>
      <c r="O127" s="254"/>
      <c r="P127" s="511"/>
      <c r="Q127" s="255"/>
      <c r="R127" s="255"/>
      <c r="S127" s="255"/>
      <c r="T127" s="511"/>
      <c r="U127" s="255"/>
      <c r="V127" s="255"/>
      <c r="W127" s="1081"/>
      <c r="X127" s="849"/>
      <c r="Y127" s="256"/>
      <c r="Z127" s="257"/>
      <c r="AA127" s="258"/>
      <c r="AB127" s="258"/>
      <c r="AC127" s="212"/>
      <c r="AD127" s="212"/>
      <c r="AE127" s="212"/>
      <c r="AF127" s="860"/>
      <c r="AG127" s="860"/>
      <c r="AH127" s="860"/>
      <c r="AI127" s="860"/>
      <c r="AJ127" s="860"/>
      <c r="AK127" s="860"/>
      <c r="AL127" s="860"/>
      <c r="AM127" s="860"/>
      <c r="AN127" s="860"/>
      <c r="AO127" s="860"/>
      <c r="AP127" s="860"/>
      <c r="AQ127" s="860"/>
      <c r="AR127" s="1017">
        <f t="shared" si="38"/>
        <v>0</v>
      </c>
      <c r="AS127" s="212">
        <f t="shared" ref="AS127:AS134" si="43">AE127-AR127</f>
        <v>0</v>
      </c>
    </row>
    <row r="128" spans="1:55">
      <c r="A128" s="259"/>
      <c r="B128" s="259"/>
      <c r="C128" s="260" t="s">
        <v>1200</v>
      </c>
      <c r="D128" s="259"/>
      <c r="E128" s="259"/>
      <c r="F128" s="259"/>
      <c r="G128" s="259"/>
      <c r="H128" s="259"/>
      <c r="I128" s="850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20"/>
      <c r="V128" s="259"/>
      <c r="W128" s="259"/>
      <c r="X128" s="850"/>
      <c r="Y128" s="379">
        <v>627</v>
      </c>
      <c r="Z128" s="261"/>
      <c r="AA128" s="259"/>
      <c r="AB128" s="259"/>
      <c r="AC128" s="851">
        <f>SUMIFS($AC$8:$AC$127,$Y$8:$Y$127,$Y128)</f>
        <v>67592163544</v>
      </c>
      <c r="AD128" s="851">
        <f t="shared" ref="AD128:AR128" si="44">SUMIFS(AD$8:AD$127,$Y$8:$Y$127,$Y128)</f>
        <v>14357454670</v>
      </c>
      <c r="AE128" s="851">
        <f t="shared" si="44"/>
        <v>53234708874</v>
      </c>
      <c r="AF128" s="851">
        <f t="shared" si="44"/>
        <v>700004065.18055546</v>
      </c>
      <c r="AG128" s="851">
        <f t="shared" si="44"/>
        <v>700004065.18055546</v>
      </c>
      <c r="AH128" s="851">
        <f t="shared" si="44"/>
        <v>697440429.18055546</v>
      </c>
      <c r="AI128" s="851">
        <f t="shared" si="44"/>
        <v>697440429.18055546</v>
      </c>
      <c r="AJ128" s="851">
        <f t="shared" si="44"/>
        <v>697440429.18055546</v>
      </c>
      <c r="AK128" s="851">
        <f t="shared" si="44"/>
        <v>697440429.18055546</v>
      </c>
      <c r="AL128" s="851">
        <f t="shared" si="44"/>
        <v>695440429.18055546</v>
      </c>
      <c r="AM128" s="851">
        <f t="shared" si="44"/>
        <v>657981581.18055546</v>
      </c>
      <c r="AN128" s="851">
        <f t="shared" si="44"/>
        <v>657981581.18055546</v>
      </c>
      <c r="AO128" s="851">
        <f t="shared" si="44"/>
        <v>657981581.18055546</v>
      </c>
      <c r="AP128" s="851">
        <f t="shared" si="44"/>
        <v>657981581.18055546</v>
      </c>
      <c r="AQ128" s="851">
        <f t="shared" si="44"/>
        <v>657981581.18055546</v>
      </c>
      <c r="AR128" s="851">
        <f t="shared" si="44"/>
        <v>8175118182.166667</v>
      </c>
      <c r="AS128" s="385">
        <f t="shared" si="43"/>
        <v>45059590691.833336</v>
      </c>
    </row>
    <row r="129" spans="1:45">
      <c r="A129" s="259"/>
      <c r="B129" s="259"/>
      <c r="C129" s="1018" t="s">
        <v>1201</v>
      </c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20"/>
      <c r="V129" s="259"/>
      <c r="W129" s="259"/>
      <c r="X129" s="1018" t="s">
        <v>1201</v>
      </c>
      <c r="Y129" s="379"/>
      <c r="Z129" s="261"/>
      <c r="AA129" s="1018" t="s">
        <v>1201</v>
      </c>
      <c r="AB129" s="259"/>
      <c r="AC129" s="222">
        <f>SUM(AC9,AC16,AC83,AC105)</f>
        <v>29767824119</v>
      </c>
      <c r="AD129" s="222">
        <f>SUM(AD9,AD16,AD83,AD105)</f>
        <v>3859110287</v>
      </c>
      <c r="AE129" s="222">
        <f>SUM(AE9,AE16,AE83,AE105)</f>
        <v>25908713832</v>
      </c>
      <c r="AF129" s="222">
        <f t="shared" ref="AF129:AR129" si="45">SUM(AF9,AF16,AF83,AF105,AF110,AF116)</f>
        <v>168275432.05555555</v>
      </c>
      <c r="AG129" s="222">
        <f t="shared" si="45"/>
        <v>168275432.05555555</v>
      </c>
      <c r="AH129" s="222">
        <f t="shared" si="45"/>
        <v>168275432.05555555</v>
      </c>
      <c r="AI129" s="222">
        <f t="shared" si="45"/>
        <v>168275432.05555555</v>
      </c>
      <c r="AJ129" s="222">
        <f t="shared" si="45"/>
        <v>168275432.05555555</v>
      </c>
      <c r="AK129" s="222">
        <f t="shared" si="45"/>
        <v>168275432.05555555</v>
      </c>
      <c r="AL129" s="222">
        <f t="shared" si="45"/>
        <v>168275432.05555555</v>
      </c>
      <c r="AM129" s="222">
        <f t="shared" si="45"/>
        <v>168275432.05555555</v>
      </c>
      <c r="AN129" s="222">
        <f t="shared" si="45"/>
        <v>168275432.05555555</v>
      </c>
      <c r="AO129" s="222">
        <f t="shared" si="45"/>
        <v>168275432.05555555</v>
      </c>
      <c r="AP129" s="222">
        <f t="shared" si="45"/>
        <v>168275432.05555555</v>
      </c>
      <c r="AQ129" s="222">
        <f t="shared" si="45"/>
        <v>168275432.05555555</v>
      </c>
      <c r="AR129" s="222">
        <f t="shared" si="45"/>
        <v>2019305184.6666667</v>
      </c>
      <c r="AS129" s="1075">
        <f t="shared" si="43"/>
        <v>23889408647.333332</v>
      </c>
    </row>
    <row r="130" spans="1:45">
      <c r="A130" s="259"/>
      <c r="B130" s="259"/>
      <c r="C130" s="1018" t="s">
        <v>1202</v>
      </c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20"/>
      <c r="V130" s="259"/>
      <c r="W130" s="259"/>
      <c r="X130" s="1018" t="s">
        <v>1202</v>
      </c>
      <c r="Y130" s="379"/>
      <c r="Z130" s="261"/>
      <c r="AA130" s="1018" t="s">
        <v>1202</v>
      </c>
      <c r="AB130" s="259"/>
      <c r="AC130" s="222">
        <f t="shared" ref="AC130:AR130" si="46">SUM(AC61,AC123)</f>
        <v>5869292165</v>
      </c>
      <c r="AD130" s="222">
        <f t="shared" si="46"/>
        <v>0</v>
      </c>
      <c r="AE130" s="222">
        <f t="shared" si="46"/>
        <v>5869292165</v>
      </c>
      <c r="AF130" s="222">
        <f t="shared" si="46"/>
        <v>75366598</v>
      </c>
      <c r="AG130" s="222">
        <f t="shared" si="46"/>
        <v>75366598</v>
      </c>
      <c r="AH130" s="222">
        <f t="shared" si="46"/>
        <v>75366598</v>
      </c>
      <c r="AI130" s="222">
        <f t="shared" si="46"/>
        <v>75366598</v>
      </c>
      <c r="AJ130" s="222">
        <f t="shared" si="46"/>
        <v>75366598</v>
      </c>
      <c r="AK130" s="222">
        <f t="shared" si="46"/>
        <v>75366598</v>
      </c>
      <c r="AL130" s="222">
        <f t="shared" si="46"/>
        <v>73366598</v>
      </c>
      <c r="AM130" s="222">
        <f t="shared" si="46"/>
        <v>35907750</v>
      </c>
      <c r="AN130" s="222">
        <f t="shared" si="46"/>
        <v>35907750</v>
      </c>
      <c r="AO130" s="222">
        <f t="shared" si="46"/>
        <v>35907750</v>
      </c>
      <c r="AP130" s="222">
        <f t="shared" si="46"/>
        <v>35907750</v>
      </c>
      <c r="AQ130" s="222">
        <f t="shared" si="46"/>
        <v>35907750</v>
      </c>
      <c r="AR130" s="222">
        <f t="shared" si="46"/>
        <v>705104936</v>
      </c>
      <c r="AS130" s="1075">
        <f t="shared" si="43"/>
        <v>5164187229</v>
      </c>
    </row>
    <row r="131" spans="1:45">
      <c r="A131" s="259"/>
      <c r="B131" s="259"/>
      <c r="C131" s="1018" t="s">
        <v>1203</v>
      </c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20"/>
      <c r="V131" s="259"/>
      <c r="W131" s="259"/>
      <c r="X131" s="1018" t="s">
        <v>1203</v>
      </c>
      <c r="Y131" s="379"/>
      <c r="Z131" s="261"/>
      <c r="AA131" s="1018" t="s">
        <v>1203</v>
      </c>
      <c r="AB131" s="259"/>
      <c r="AC131" s="222">
        <f t="shared" ref="AC131:AR131" si="47">SUM(AC72)</f>
        <v>15341783756</v>
      </c>
      <c r="AD131" s="222">
        <f t="shared" si="47"/>
        <v>7527856943</v>
      </c>
      <c r="AE131" s="222">
        <f t="shared" si="47"/>
        <v>7813926813</v>
      </c>
      <c r="AF131" s="222">
        <f t="shared" si="47"/>
        <v>269396719</v>
      </c>
      <c r="AG131" s="222">
        <f t="shared" si="47"/>
        <v>269396719</v>
      </c>
      <c r="AH131" s="222">
        <f t="shared" si="47"/>
        <v>269396719</v>
      </c>
      <c r="AI131" s="222">
        <f t="shared" si="47"/>
        <v>269396719</v>
      </c>
      <c r="AJ131" s="222">
        <f t="shared" si="47"/>
        <v>269396719</v>
      </c>
      <c r="AK131" s="222">
        <f t="shared" si="47"/>
        <v>269396719</v>
      </c>
      <c r="AL131" s="222">
        <f t="shared" si="47"/>
        <v>269396719</v>
      </c>
      <c r="AM131" s="222">
        <f t="shared" si="47"/>
        <v>269396719</v>
      </c>
      <c r="AN131" s="222">
        <f t="shared" si="47"/>
        <v>269396719</v>
      </c>
      <c r="AO131" s="222">
        <f t="shared" si="47"/>
        <v>269396719</v>
      </c>
      <c r="AP131" s="222">
        <f t="shared" si="47"/>
        <v>269396719</v>
      </c>
      <c r="AQ131" s="222">
        <f t="shared" si="47"/>
        <v>269396719</v>
      </c>
      <c r="AR131" s="222">
        <f t="shared" si="47"/>
        <v>3232760628</v>
      </c>
      <c r="AS131" s="1075">
        <f t="shared" si="43"/>
        <v>4581166185</v>
      </c>
    </row>
    <row r="132" spans="1:45">
      <c r="A132" s="259"/>
      <c r="B132" s="259"/>
      <c r="C132" s="1018" t="s">
        <v>1204</v>
      </c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20"/>
      <c r="V132" s="259"/>
      <c r="W132" s="259"/>
      <c r="X132" s="1018" t="s">
        <v>1204</v>
      </c>
      <c r="Y132" s="379"/>
      <c r="Z132" s="261"/>
      <c r="AA132" s="1018" t="s">
        <v>1204</v>
      </c>
      <c r="AB132" s="259"/>
      <c r="AC132" s="222">
        <f t="shared" ref="AC132:AR132" si="48">SUM(AC90)</f>
        <v>6398767215</v>
      </c>
      <c r="AD132" s="222">
        <f t="shared" si="48"/>
        <v>0</v>
      </c>
      <c r="AE132" s="222">
        <f t="shared" si="48"/>
        <v>6398767215</v>
      </c>
      <c r="AF132" s="222">
        <f t="shared" si="48"/>
        <v>53323060.125</v>
      </c>
      <c r="AG132" s="222">
        <f t="shared" si="48"/>
        <v>53323060.125</v>
      </c>
      <c r="AH132" s="222">
        <f t="shared" si="48"/>
        <v>53323060.125</v>
      </c>
      <c r="AI132" s="222">
        <f t="shared" si="48"/>
        <v>53323060.125</v>
      </c>
      <c r="AJ132" s="222">
        <f t="shared" si="48"/>
        <v>53323060.125</v>
      </c>
      <c r="AK132" s="222">
        <f t="shared" si="48"/>
        <v>53323060.125</v>
      </c>
      <c r="AL132" s="222">
        <f t="shared" si="48"/>
        <v>53323060.125</v>
      </c>
      <c r="AM132" s="222">
        <f t="shared" si="48"/>
        <v>53323060.125</v>
      </c>
      <c r="AN132" s="222">
        <f t="shared" si="48"/>
        <v>53323060.125</v>
      </c>
      <c r="AO132" s="222">
        <f t="shared" si="48"/>
        <v>53323060.125</v>
      </c>
      <c r="AP132" s="222">
        <f t="shared" si="48"/>
        <v>53323060.125</v>
      </c>
      <c r="AQ132" s="222">
        <f t="shared" si="48"/>
        <v>53323060.125</v>
      </c>
      <c r="AR132" s="222">
        <f t="shared" si="48"/>
        <v>639876721.5</v>
      </c>
      <c r="AS132" s="1075">
        <f t="shared" si="43"/>
        <v>5758890493.5</v>
      </c>
    </row>
    <row r="133" spans="1:45">
      <c r="A133" s="259"/>
      <c r="B133" s="259"/>
      <c r="C133" s="1018" t="s">
        <v>1205</v>
      </c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20"/>
      <c r="V133" s="259"/>
      <c r="W133" s="259"/>
      <c r="X133" s="1018" t="s">
        <v>1205</v>
      </c>
      <c r="Y133" s="379"/>
      <c r="Z133" s="261"/>
      <c r="AA133" s="1018" t="s">
        <v>1205</v>
      </c>
      <c r="AB133" s="259"/>
      <c r="AC133" s="222">
        <f>SUM(AC24,AC27,AC30,AC38,AC42,AC45,AC46,AC47,AC50)</f>
        <v>7253879289</v>
      </c>
      <c r="AD133" s="222">
        <f>SUM(AD24,AD27,AD30,AD38,AD42,AD45,AD46,AD47,AD50)</f>
        <v>2970487440</v>
      </c>
      <c r="AE133" s="222">
        <f>SUM(AE24,AE27,AE30,AE38,AE42,AE45,AE46,AE47,AE50)</f>
        <v>4283391849</v>
      </c>
      <c r="AF133" s="222">
        <f t="shared" ref="AF133:AQ133" si="49">SUM(AF24,AF27,AF30,AF38,AF42,AF45,AF46,AF47,AF50,AF119)</f>
        <v>133642256</v>
      </c>
      <c r="AG133" s="222">
        <f t="shared" si="49"/>
        <v>133642256</v>
      </c>
      <c r="AH133" s="222">
        <f t="shared" si="49"/>
        <v>131078620</v>
      </c>
      <c r="AI133" s="222">
        <f t="shared" si="49"/>
        <v>131078620</v>
      </c>
      <c r="AJ133" s="222">
        <f t="shared" si="49"/>
        <v>131078620</v>
      </c>
      <c r="AK133" s="222">
        <f t="shared" si="49"/>
        <v>131078620</v>
      </c>
      <c r="AL133" s="222">
        <f t="shared" si="49"/>
        <v>131078620</v>
      </c>
      <c r="AM133" s="222">
        <f t="shared" si="49"/>
        <v>131078620</v>
      </c>
      <c r="AN133" s="222">
        <f t="shared" si="49"/>
        <v>131078620</v>
      </c>
      <c r="AO133" s="222">
        <f t="shared" si="49"/>
        <v>131078620</v>
      </c>
      <c r="AP133" s="222">
        <f t="shared" si="49"/>
        <v>131078620</v>
      </c>
      <c r="AQ133" s="222">
        <f t="shared" si="49"/>
        <v>131078620</v>
      </c>
      <c r="AR133" s="222">
        <f>SUM(AR24,AR27,AR30,AR38,AR42,AR45,AR46,AR47,AR50)</f>
        <v>1518070712</v>
      </c>
      <c r="AS133" s="1075">
        <f t="shared" si="43"/>
        <v>2765321137</v>
      </c>
    </row>
    <row r="134" spans="1:45">
      <c r="A134" s="259"/>
      <c r="B134" s="259"/>
      <c r="C134" s="260" t="s">
        <v>1206</v>
      </c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20"/>
      <c r="V134" s="259"/>
      <c r="W134" s="259"/>
      <c r="X134" s="850"/>
      <c r="Y134" s="379">
        <v>642</v>
      </c>
      <c r="Z134" s="261"/>
      <c r="AA134" s="259"/>
      <c r="AB134" s="259"/>
      <c r="AC134" s="222">
        <f>SUMIFS($AC$8:$AC$127,$Y$8:$Y$127,$Y134)</f>
        <v>513507331</v>
      </c>
      <c r="AD134" s="222">
        <f t="shared" ref="AD134:AR134" si="50">SUMIFS(AD$8:AD$127,$Y$8:$Y$127,$Y134)</f>
        <v>325664212</v>
      </c>
      <c r="AE134" s="222">
        <f t="shared" si="50"/>
        <v>187843119</v>
      </c>
      <c r="AF134" s="222">
        <f t="shared" si="50"/>
        <v>8604567</v>
      </c>
      <c r="AG134" s="222">
        <f t="shared" si="50"/>
        <v>8604567</v>
      </c>
      <c r="AH134" s="222">
        <f t="shared" si="50"/>
        <v>8604567</v>
      </c>
      <c r="AI134" s="222">
        <f t="shared" si="50"/>
        <v>8604567</v>
      </c>
      <c r="AJ134" s="222">
        <f t="shared" si="50"/>
        <v>8604567</v>
      </c>
      <c r="AK134" s="222">
        <f t="shared" si="50"/>
        <v>8604567</v>
      </c>
      <c r="AL134" s="222">
        <f t="shared" si="50"/>
        <v>8604567</v>
      </c>
      <c r="AM134" s="222">
        <f t="shared" si="50"/>
        <v>8604567</v>
      </c>
      <c r="AN134" s="222">
        <f t="shared" si="50"/>
        <v>8604567</v>
      </c>
      <c r="AO134" s="222">
        <f t="shared" si="50"/>
        <v>8604567</v>
      </c>
      <c r="AP134" s="222">
        <f t="shared" si="50"/>
        <v>8604567</v>
      </c>
      <c r="AQ134" s="222">
        <f t="shared" si="50"/>
        <v>8604567</v>
      </c>
      <c r="AR134" s="222">
        <f t="shared" si="50"/>
        <v>103254804</v>
      </c>
      <c r="AS134" s="1075">
        <f t="shared" si="43"/>
        <v>84588315</v>
      </c>
    </row>
    <row r="135" spans="1:45">
      <c r="A135" s="259"/>
      <c r="B135" s="259"/>
      <c r="C135" s="260" t="s">
        <v>1207</v>
      </c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20"/>
      <c r="V135" s="259"/>
      <c r="W135" s="259"/>
      <c r="X135" s="850"/>
      <c r="Y135" s="379"/>
      <c r="Z135" s="261"/>
      <c r="AA135" s="259"/>
      <c r="AB135" s="259"/>
      <c r="AC135" s="385">
        <f>AC128+AC134</f>
        <v>68105670875</v>
      </c>
      <c r="AD135" s="385">
        <f t="shared" ref="AD135:AS135" si="51">AD128+AD134</f>
        <v>14683118882</v>
      </c>
      <c r="AE135" s="385">
        <f t="shared" si="51"/>
        <v>53422551993</v>
      </c>
      <c r="AF135" s="385">
        <f t="shared" si="51"/>
        <v>708608632.18055546</v>
      </c>
      <c r="AG135" s="385">
        <f t="shared" si="51"/>
        <v>708608632.18055546</v>
      </c>
      <c r="AH135" s="385">
        <f t="shared" si="51"/>
        <v>706044996.18055546</v>
      </c>
      <c r="AI135" s="385">
        <f t="shared" si="51"/>
        <v>706044996.18055546</v>
      </c>
      <c r="AJ135" s="385">
        <f t="shared" si="51"/>
        <v>706044996.18055546</v>
      </c>
      <c r="AK135" s="385">
        <f t="shared" si="51"/>
        <v>706044996.18055546</v>
      </c>
      <c r="AL135" s="385">
        <f t="shared" si="51"/>
        <v>704044996.18055546</v>
      </c>
      <c r="AM135" s="385">
        <f t="shared" si="51"/>
        <v>666586148.18055546</v>
      </c>
      <c r="AN135" s="385">
        <f t="shared" si="51"/>
        <v>666586148.18055546</v>
      </c>
      <c r="AO135" s="385">
        <f t="shared" si="51"/>
        <v>666586148.18055546</v>
      </c>
      <c r="AP135" s="385">
        <f t="shared" si="51"/>
        <v>666586148.18055546</v>
      </c>
      <c r="AQ135" s="385">
        <f t="shared" si="51"/>
        <v>666586148.18055546</v>
      </c>
      <c r="AR135" s="385">
        <f>AR128+AR134</f>
        <v>8278372986.166667</v>
      </c>
      <c r="AS135" s="385">
        <f t="shared" si="51"/>
        <v>45144179006.833336</v>
      </c>
    </row>
    <row r="136" spans="1:45">
      <c r="AF136" s="237"/>
    </row>
    <row r="137" spans="1:45">
      <c r="AF137" s="1074"/>
      <c r="AG137" s="1074"/>
      <c r="AH137" s="1074"/>
      <c r="AI137" s="1074"/>
      <c r="AJ137" s="1074"/>
      <c r="AK137" s="1074"/>
      <c r="AL137" s="1074"/>
      <c r="AM137" s="1074"/>
      <c r="AN137" s="1074"/>
      <c r="AO137" s="1074"/>
      <c r="AP137" s="1074"/>
      <c r="AQ137" s="1074"/>
    </row>
    <row r="138" spans="1:45">
      <c r="AF138" s="1074">
        <v>192489491.16618299</v>
      </c>
      <c r="AG138" s="1074">
        <v>192489491.16618299</v>
      </c>
      <c r="AH138" s="1074">
        <v>192489491.16618299</v>
      </c>
      <c r="AI138" s="1074">
        <v>192489491.16618299</v>
      </c>
      <c r="AJ138" s="1074">
        <v>192489491.16618299</v>
      </c>
      <c r="AK138" s="1074">
        <v>192489491.16618299</v>
      </c>
      <c r="AL138" s="1074">
        <v>192489491.16618299</v>
      </c>
      <c r="AM138" s="1074">
        <v>192489491.16618299</v>
      </c>
      <c r="AN138" s="1074">
        <v>192489491.16618299</v>
      </c>
      <c r="AO138" s="1074">
        <v>192489491.16618299</v>
      </c>
      <c r="AP138" s="1074">
        <v>192489491.16618299</v>
      </c>
      <c r="AQ138" s="1074">
        <v>192489491.16618299</v>
      </c>
      <c r="AR138" s="1074"/>
    </row>
    <row r="139" spans="1:45">
      <c r="AF139" s="1074">
        <f>AF138+AF104</f>
        <v>214575882.83284965</v>
      </c>
      <c r="AG139" s="1074">
        <f t="shared" ref="AG139:AQ139" si="52">AG138+AG104</f>
        <v>214575882.83284965</v>
      </c>
      <c r="AH139" s="1074">
        <f t="shared" si="52"/>
        <v>214575882.83284965</v>
      </c>
      <c r="AI139" s="1074">
        <f t="shared" si="52"/>
        <v>214575882.83284965</v>
      </c>
      <c r="AJ139" s="1074">
        <f t="shared" si="52"/>
        <v>214575882.83284965</v>
      </c>
      <c r="AK139" s="1074">
        <f t="shared" si="52"/>
        <v>214575882.83284965</v>
      </c>
      <c r="AL139" s="1074">
        <f t="shared" si="52"/>
        <v>214575882.83284965</v>
      </c>
      <c r="AM139" s="1074">
        <f t="shared" si="52"/>
        <v>214575882.83284965</v>
      </c>
      <c r="AN139" s="1074">
        <f t="shared" si="52"/>
        <v>214575882.83284965</v>
      </c>
      <c r="AO139" s="1074">
        <f t="shared" si="52"/>
        <v>214575882.83284965</v>
      </c>
      <c r="AP139" s="1074">
        <f t="shared" si="52"/>
        <v>214575882.83284965</v>
      </c>
      <c r="AQ139" s="1074">
        <f t="shared" si="52"/>
        <v>214575882.83284965</v>
      </c>
      <c r="AR139" s="1074">
        <f>SUM(AF139:AQ139)</f>
        <v>2574910593.9941959</v>
      </c>
    </row>
  </sheetData>
  <conditionalFormatting sqref="D1">
    <cfRule type="duplicateValues" dxfId="199" priority="4"/>
  </conditionalFormatting>
  <conditionalFormatting sqref="D1:D3">
    <cfRule type="containsText" dxfId="198" priority="5" operator="containsText" text="xxx">
      <formula>NOT(ISERROR(SEARCH("xxx",D1)))</formula>
    </cfRule>
  </conditionalFormatting>
  <conditionalFormatting sqref="D2">
    <cfRule type="duplicateValues" dxfId="197" priority="6"/>
  </conditionalFormatting>
  <conditionalFormatting sqref="D3">
    <cfRule type="duplicateValues" dxfId="196" priority="3"/>
  </conditionalFormatting>
  <conditionalFormatting sqref="Z7">
    <cfRule type="containsText" dxfId="195" priority="2" operator="containsText" text="xxx">
      <formula>NOT(ISERROR(SEARCH("xxx",Z7)))</formula>
    </cfRule>
  </conditionalFormatting>
  <conditionalFormatting sqref="AA7">
    <cfRule type="containsText" dxfId="194" priority="1" operator="containsText" text="xxx">
      <formula>NOT(ISERROR(SEARCH("xxx",AA7)))</formula>
    </cfRule>
  </conditionalFormatting>
  <dataValidations count="1">
    <dataValidation type="list" allowBlank="1" showInputMessage="1" showErrorMessage="1" sqref="V8:V127">
      <formula1>INDIRECT("MD_Possible_CAPEX[Khả năng đầu tư]")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7" tint="0.39997558519241921"/>
  </sheetPr>
  <dimension ref="A1:AS48"/>
  <sheetViews>
    <sheetView showGridLines="0" zoomScale="85" zoomScaleNormal="85" workbookViewId="0">
      <pane xSplit="1" ySplit="7" topLeftCell="B17" activePane="bottomRight" state="frozen"/>
      <selection pane="topRight" activeCell="B1" sqref="B1"/>
      <selection pane="bottomLeft" activeCell="A8" sqref="A8"/>
      <selection pane="bottomRight" activeCell="B35" sqref="B35"/>
    </sheetView>
  </sheetViews>
  <sheetFormatPr defaultColWidth="8.85546875" defaultRowHeight="12.75" outlineLevelRow="1"/>
  <cols>
    <col min="1" max="1" width="5.7109375" style="233" customWidth="1"/>
    <col min="2" max="2" width="13.42578125" style="233" customWidth="1"/>
    <col min="3" max="3" width="32.42578125" style="233" bestFit="1" customWidth="1"/>
    <col min="4" max="4" width="28.7109375" style="233" customWidth="1"/>
    <col min="5" max="5" width="10.140625" style="233" customWidth="1"/>
    <col min="6" max="6" width="18.7109375" style="233" customWidth="1"/>
    <col min="7" max="7" width="28.28515625" style="233" customWidth="1"/>
    <col min="8" max="10" width="16.140625" style="233" customWidth="1"/>
    <col min="11" max="11" width="12.7109375" style="233" customWidth="1"/>
    <col min="12" max="12" width="16.140625" style="233" customWidth="1"/>
    <col min="13" max="13" width="11.28515625" style="233" customWidth="1"/>
    <col min="14" max="14" width="12.140625" style="233" customWidth="1"/>
    <col min="15" max="15" width="12.28515625" style="233" customWidth="1"/>
    <col min="16" max="16" width="17.42578125" style="233" customWidth="1"/>
    <col min="17" max="17" width="14" style="233" customWidth="1"/>
    <col min="18" max="18" width="12.28515625" style="233" customWidth="1"/>
    <col min="19" max="19" width="29" style="233" bestFit="1" customWidth="1"/>
    <col min="20" max="20" width="24.85546875" style="233" customWidth="1"/>
    <col min="21" max="21" width="13.7109375" style="4" customWidth="1"/>
    <col min="22" max="23" width="13.7109375" style="233" customWidth="1"/>
    <col min="24" max="24" width="29" style="233" bestFit="1" customWidth="1"/>
    <col min="25" max="25" width="13.7109375" style="236" customWidth="1"/>
    <col min="26" max="26" width="13.7109375" style="253" customWidth="1"/>
    <col min="27" max="27" width="32" style="233" bestFit="1" customWidth="1"/>
    <col min="28" max="28" width="39.140625" style="233" customWidth="1"/>
    <col min="29" max="29" width="18.42578125" style="237" bestFit="1" customWidth="1"/>
    <col min="30" max="30" width="19.5703125" style="237" bestFit="1" customWidth="1"/>
    <col min="31" max="31" width="14.28515625" style="237" bestFit="1" customWidth="1"/>
    <col min="32" max="32" width="5.7109375" style="233" customWidth="1"/>
    <col min="33" max="40" width="5.7109375" style="4" customWidth="1"/>
    <col min="41" max="43" width="5.7109375" style="233" customWidth="1"/>
    <col min="44" max="44" width="14.140625" style="237" bestFit="1" customWidth="1"/>
    <col min="45" max="45" width="17.42578125" style="237" customWidth="1"/>
    <col min="46" max="16384" width="8.85546875" style="233"/>
  </cols>
  <sheetData>
    <row r="1" spans="1:45">
      <c r="D1" s="234" t="s">
        <v>767</v>
      </c>
      <c r="E1" s="235"/>
      <c r="U1" s="233"/>
      <c r="AG1" s="233"/>
      <c r="AH1" s="233"/>
      <c r="AI1" s="233"/>
      <c r="AJ1" s="233"/>
      <c r="AK1" s="233"/>
      <c r="AL1" s="233"/>
      <c r="AM1" s="233"/>
      <c r="AN1" s="233"/>
    </row>
    <row r="2" spans="1:45">
      <c r="D2" s="238" t="s">
        <v>768</v>
      </c>
      <c r="E2" s="235"/>
      <c r="U2" s="233"/>
      <c r="AG2" s="233"/>
      <c r="AH2" s="233"/>
      <c r="AI2" s="233"/>
      <c r="AJ2" s="233"/>
      <c r="AK2" s="233"/>
      <c r="AL2" s="233"/>
      <c r="AM2" s="233"/>
      <c r="AN2" s="233"/>
    </row>
    <row r="3" spans="1:45" ht="21.6" customHeight="1">
      <c r="D3" s="239" t="s">
        <v>769</v>
      </c>
      <c r="E3" s="235"/>
      <c r="U3" s="233"/>
      <c r="AG3" s="233"/>
      <c r="AH3" s="233"/>
      <c r="AI3" s="233"/>
      <c r="AJ3" s="233"/>
      <c r="AK3" s="233"/>
      <c r="AL3" s="233"/>
      <c r="AM3" s="233"/>
      <c r="AN3" s="233"/>
    </row>
    <row r="4" spans="1:45">
      <c r="D4" s="240"/>
      <c r="E4" s="240"/>
      <c r="U4" s="233"/>
      <c r="AG4" s="233"/>
      <c r="AH4" s="233"/>
      <c r="AI4" s="233"/>
      <c r="AJ4" s="233"/>
      <c r="AK4" s="233"/>
      <c r="AL4" s="233"/>
      <c r="AM4" s="233"/>
      <c r="AN4" s="233"/>
    </row>
    <row r="5" spans="1:45">
      <c r="L5" s="241" t="s">
        <v>770</v>
      </c>
      <c r="M5" s="242">
        <v>26500</v>
      </c>
      <c r="U5" s="233"/>
      <c r="AG5" s="233"/>
      <c r="AH5" s="233"/>
      <c r="AI5" s="233"/>
      <c r="AJ5" s="233"/>
      <c r="AK5" s="233"/>
      <c r="AL5" s="233"/>
      <c r="AM5" s="233"/>
      <c r="AN5" s="233"/>
    </row>
    <row r="6" spans="1:45" s="243" customFormat="1" ht="25.5">
      <c r="B6" s="244" t="s">
        <v>771</v>
      </c>
      <c r="C6" s="244"/>
      <c r="D6" s="244" t="s">
        <v>771</v>
      </c>
      <c r="E6" s="244"/>
      <c r="F6" s="244"/>
      <c r="G6" s="244"/>
      <c r="H6" s="244" t="s">
        <v>771</v>
      </c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 t="s">
        <v>771</v>
      </c>
      <c r="T6" s="244"/>
      <c r="U6" s="244"/>
      <c r="V6" s="244"/>
      <c r="W6" s="244"/>
      <c r="X6" s="244"/>
      <c r="Y6" s="245"/>
      <c r="Z6" s="540" t="s">
        <v>772</v>
      </c>
      <c r="AA6" s="540" t="s">
        <v>772</v>
      </c>
      <c r="AB6" s="540" t="s">
        <v>772</v>
      </c>
      <c r="AC6" s="246"/>
      <c r="AD6" s="246"/>
      <c r="AE6" s="246"/>
      <c r="AR6" s="247"/>
      <c r="AS6" s="246"/>
    </row>
    <row r="7" spans="1:45" ht="47.45" customHeight="1">
      <c r="A7" s="517" t="s">
        <v>36</v>
      </c>
      <c r="B7" s="517" t="s">
        <v>773</v>
      </c>
      <c r="C7" s="517" t="s">
        <v>774</v>
      </c>
      <c r="D7" s="523" t="s">
        <v>775</v>
      </c>
      <c r="E7" s="523" t="s">
        <v>776</v>
      </c>
      <c r="F7" s="524" t="s">
        <v>777</v>
      </c>
      <c r="G7" s="524" t="s">
        <v>778</v>
      </c>
      <c r="H7" s="517" t="s">
        <v>779</v>
      </c>
      <c r="I7" s="517" t="s">
        <v>780</v>
      </c>
      <c r="J7" s="517" t="s">
        <v>781</v>
      </c>
      <c r="K7" s="517" t="s">
        <v>782</v>
      </c>
      <c r="L7" s="517" t="s">
        <v>783</v>
      </c>
      <c r="M7" s="517" t="s">
        <v>784</v>
      </c>
      <c r="N7" s="517" t="s">
        <v>785</v>
      </c>
      <c r="O7" s="518" t="s">
        <v>786</v>
      </c>
      <c r="P7" s="518" t="s">
        <v>787</v>
      </c>
      <c r="Q7" s="518" t="s">
        <v>788</v>
      </c>
      <c r="R7" s="518" t="s">
        <v>789</v>
      </c>
      <c r="S7" s="518" t="s">
        <v>790</v>
      </c>
      <c r="T7" s="517" t="s">
        <v>791</v>
      </c>
      <c r="U7" s="517" t="s">
        <v>792</v>
      </c>
      <c r="V7" s="517" t="s">
        <v>793</v>
      </c>
      <c r="W7" s="517" t="s">
        <v>794</v>
      </c>
      <c r="X7" s="517" t="s">
        <v>795</v>
      </c>
      <c r="Y7" s="519" t="s">
        <v>796</v>
      </c>
      <c r="Z7" s="520" t="s">
        <v>482</v>
      </c>
      <c r="AA7" s="520" t="s">
        <v>483</v>
      </c>
      <c r="AB7" s="382" t="s">
        <v>484</v>
      </c>
      <c r="AC7" s="383" t="s">
        <v>797</v>
      </c>
      <c r="AD7" s="383" t="s">
        <v>798</v>
      </c>
      <c r="AE7" s="383" t="s">
        <v>799</v>
      </c>
      <c r="AF7" s="384" t="s">
        <v>149</v>
      </c>
      <c r="AG7" s="384" t="s">
        <v>150</v>
      </c>
      <c r="AH7" s="384" t="s">
        <v>151</v>
      </c>
      <c r="AI7" s="384" t="s">
        <v>152</v>
      </c>
      <c r="AJ7" s="384" t="s">
        <v>153</v>
      </c>
      <c r="AK7" s="384" t="s">
        <v>154</v>
      </c>
      <c r="AL7" s="384" t="s">
        <v>155</v>
      </c>
      <c r="AM7" s="384" t="s">
        <v>156</v>
      </c>
      <c r="AN7" s="384" t="s">
        <v>157</v>
      </c>
      <c r="AO7" s="384" t="s">
        <v>158</v>
      </c>
      <c r="AP7" s="384" t="s">
        <v>159</v>
      </c>
      <c r="AQ7" s="384" t="s">
        <v>160</v>
      </c>
      <c r="AR7" s="521" t="s">
        <v>161</v>
      </c>
      <c r="AS7" s="522" t="s">
        <v>800</v>
      </c>
    </row>
    <row r="8" spans="1:45" s="532" customFormat="1" ht="28.15" customHeight="1">
      <c r="A8" s="67" t="s">
        <v>801</v>
      </c>
      <c r="B8" s="525"/>
      <c r="C8" s="525"/>
      <c r="D8" s="525"/>
      <c r="E8" s="525"/>
      <c r="F8" s="525"/>
      <c r="G8" s="525"/>
      <c r="H8" s="525"/>
      <c r="I8" s="525"/>
      <c r="J8" s="525"/>
      <c r="K8" s="525"/>
      <c r="L8" s="525"/>
      <c r="M8" s="525"/>
      <c r="N8" s="533"/>
      <c r="O8" s="525"/>
      <c r="P8" s="526"/>
      <c r="Q8" s="527"/>
      <c r="R8" s="527"/>
      <c r="S8" s="527"/>
      <c r="T8" s="526"/>
      <c r="U8" s="527"/>
      <c r="V8" s="527"/>
      <c r="W8" s="527"/>
      <c r="X8" s="526"/>
      <c r="Y8" s="528"/>
      <c r="Z8" s="529"/>
      <c r="AA8" s="530"/>
      <c r="AB8" s="530"/>
      <c r="AC8" s="217">
        <f>SUM(AC9:AC28)</f>
        <v>0</v>
      </c>
      <c r="AD8" s="217">
        <f>AC8-AE8</f>
        <v>0</v>
      </c>
      <c r="AE8" s="217">
        <f t="shared" ref="AE8:AS8" si="0">SUM(AE9:AE28)</f>
        <v>0</v>
      </c>
      <c r="AF8" s="217">
        <f t="shared" si="0"/>
        <v>0</v>
      </c>
      <c r="AG8" s="217">
        <f t="shared" si="0"/>
        <v>0</v>
      </c>
      <c r="AH8" s="217">
        <f t="shared" si="0"/>
        <v>0</v>
      </c>
      <c r="AI8" s="217">
        <f t="shared" si="0"/>
        <v>0</v>
      </c>
      <c r="AJ8" s="217">
        <f t="shared" si="0"/>
        <v>0</v>
      </c>
      <c r="AK8" s="217">
        <f t="shared" si="0"/>
        <v>0</v>
      </c>
      <c r="AL8" s="217">
        <f t="shared" si="0"/>
        <v>0</v>
      </c>
      <c r="AM8" s="217">
        <f t="shared" si="0"/>
        <v>0</v>
      </c>
      <c r="AN8" s="217">
        <f t="shared" si="0"/>
        <v>0</v>
      </c>
      <c r="AO8" s="217">
        <f t="shared" si="0"/>
        <v>0</v>
      </c>
      <c r="AP8" s="217">
        <f t="shared" si="0"/>
        <v>0</v>
      </c>
      <c r="AQ8" s="217">
        <f t="shared" si="0"/>
        <v>0</v>
      </c>
      <c r="AR8" s="217">
        <f>SUM(AF8:AQ8)</f>
        <v>0</v>
      </c>
      <c r="AS8" s="217">
        <f t="shared" si="0"/>
        <v>0</v>
      </c>
    </row>
    <row r="9" spans="1:45" ht="16.149999999999999" customHeight="1" outlineLevel="1">
      <c r="A9" s="251" t="s">
        <v>164</v>
      </c>
      <c r="B9" s="512"/>
      <c r="C9" s="512"/>
      <c r="D9" s="512"/>
      <c r="E9" s="512"/>
      <c r="F9" s="512"/>
      <c r="G9" s="512"/>
      <c r="H9" s="512"/>
      <c r="I9" s="512"/>
      <c r="J9" s="512"/>
      <c r="K9" s="512"/>
      <c r="L9" s="512"/>
      <c r="M9" s="512"/>
      <c r="N9" s="512"/>
      <c r="O9" s="512"/>
      <c r="P9" s="513"/>
      <c r="Q9" s="514"/>
      <c r="R9" s="514"/>
      <c r="S9" s="513"/>
      <c r="T9" s="513"/>
      <c r="U9" s="514"/>
      <c r="V9" s="514"/>
      <c r="W9" s="514"/>
      <c r="X9" s="513"/>
      <c r="Y9" s="515"/>
      <c r="Z9" s="516"/>
      <c r="AA9" s="380"/>
      <c r="AB9" s="380"/>
      <c r="AC9" s="381"/>
      <c r="AD9" s="381"/>
      <c r="AE9" s="381"/>
      <c r="AF9" s="381"/>
      <c r="AG9" s="381"/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212">
        <f t="shared" ref="AR9:AR45" si="1">SUM(AF9:AQ9)</f>
        <v>0</v>
      </c>
      <c r="AS9" s="212">
        <f>AE9-AR9</f>
        <v>0</v>
      </c>
    </row>
    <row r="10" spans="1:45" ht="16.149999999999999" customHeight="1" outlineLevel="1">
      <c r="A10" s="251" t="s">
        <v>166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512"/>
      <c r="O10" s="251"/>
      <c r="P10" s="510"/>
      <c r="Q10" s="248"/>
      <c r="R10" s="248"/>
      <c r="S10" s="513"/>
      <c r="T10" s="510"/>
      <c r="U10" s="248"/>
      <c r="V10" s="248"/>
      <c r="W10" s="248"/>
      <c r="X10" s="513"/>
      <c r="Y10" s="249"/>
      <c r="Z10" s="252"/>
      <c r="AA10" s="250"/>
      <c r="AB10" s="250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>
        <f t="shared" si="1"/>
        <v>0</v>
      </c>
      <c r="AS10" s="212">
        <f t="shared" ref="AS10:AS47" si="2">AE10-AR10</f>
        <v>0</v>
      </c>
    </row>
    <row r="11" spans="1:45" ht="16.149999999999999" customHeight="1" outlineLevel="1">
      <c r="A11" s="251" t="s">
        <v>168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512"/>
      <c r="O11" s="251"/>
      <c r="P11" s="510"/>
      <c r="Q11" s="248"/>
      <c r="R11" s="248"/>
      <c r="S11" s="248"/>
      <c r="T11" s="510"/>
      <c r="U11" s="248"/>
      <c r="V11" s="248"/>
      <c r="W11" s="248"/>
      <c r="X11" s="510"/>
      <c r="Y11" s="249"/>
      <c r="Z11" s="252"/>
      <c r="AA11" s="250"/>
      <c r="AB11" s="250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>
        <f t="shared" si="1"/>
        <v>0</v>
      </c>
      <c r="AS11" s="212">
        <f t="shared" si="2"/>
        <v>0</v>
      </c>
    </row>
    <row r="12" spans="1:45" ht="16.149999999999999" customHeight="1" outlineLevel="1">
      <c r="A12" s="251" t="s">
        <v>803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512"/>
      <c r="O12" s="251"/>
      <c r="P12" s="510"/>
      <c r="Q12" s="248"/>
      <c r="R12" s="248"/>
      <c r="S12" s="248"/>
      <c r="T12" s="510"/>
      <c r="U12" s="248"/>
      <c r="V12" s="248"/>
      <c r="W12" s="248"/>
      <c r="X12" s="510"/>
      <c r="Y12" s="249"/>
      <c r="Z12" s="252"/>
      <c r="AA12" s="250"/>
      <c r="AB12" s="250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>
        <f t="shared" si="1"/>
        <v>0</v>
      </c>
      <c r="AS12" s="212">
        <f t="shared" si="2"/>
        <v>0</v>
      </c>
    </row>
    <row r="13" spans="1:45" ht="16.149999999999999" customHeight="1" outlineLevel="1">
      <c r="A13" s="251" t="s">
        <v>804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512"/>
      <c r="O13" s="251"/>
      <c r="P13" s="510"/>
      <c r="Q13" s="248"/>
      <c r="R13" s="248"/>
      <c r="S13" s="248"/>
      <c r="T13" s="510"/>
      <c r="U13" s="248"/>
      <c r="V13" s="248"/>
      <c r="W13" s="248"/>
      <c r="X13" s="510"/>
      <c r="Y13" s="249"/>
      <c r="Z13" s="252"/>
      <c r="AA13" s="250"/>
      <c r="AB13" s="250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>
        <f t="shared" si="1"/>
        <v>0</v>
      </c>
      <c r="AS13" s="212">
        <f t="shared" si="2"/>
        <v>0</v>
      </c>
    </row>
    <row r="14" spans="1:45" ht="16.149999999999999" customHeight="1" outlineLevel="1">
      <c r="A14" s="251" t="s">
        <v>805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512"/>
      <c r="O14" s="251"/>
      <c r="P14" s="510"/>
      <c r="Q14" s="248"/>
      <c r="R14" s="248"/>
      <c r="S14" s="510"/>
      <c r="T14" s="510"/>
      <c r="U14" s="248"/>
      <c r="V14" s="248"/>
      <c r="W14" s="248"/>
      <c r="X14" s="510"/>
      <c r="Y14" s="249"/>
      <c r="Z14" s="252"/>
      <c r="AA14" s="250"/>
      <c r="AB14" s="250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>
        <f t="shared" si="1"/>
        <v>0</v>
      </c>
      <c r="AS14" s="212">
        <f t="shared" si="2"/>
        <v>0</v>
      </c>
    </row>
    <row r="15" spans="1:45" ht="16.149999999999999" customHeight="1" outlineLevel="1">
      <c r="A15" s="251" t="s">
        <v>806</v>
      </c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512"/>
      <c r="O15" s="251"/>
      <c r="P15" s="510"/>
      <c r="Q15" s="248"/>
      <c r="R15" s="248"/>
      <c r="S15" s="510"/>
      <c r="T15" s="510"/>
      <c r="U15" s="248"/>
      <c r="V15" s="248"/>
      <c r="W15" s="248"/>
      <c r="X15" s="510"/>
      <c r="Y15" s="249"/>
      <c r="Z15" s="252"/>
      <c r="AA15" s="250"/>
      <c r="AB15" s="250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>
        <f t="shared" si="1"/>
        <v>0</v>
      </c>
      <c r="AS15" s="212">
        <f t="shared" si="2"/>
        <v>0</v>
      </c>
    </row>
    <row r="16" spans="1:45" ht="16.149999999999999" customHeight="1" outlineLevel="1">
      <c r="A16" s="251" t="s">
        <v>807</v>
      </c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512"/>
      <c r="O16" s="251"/>
      <c r="P16" s="510"/>
      <c r="Q16" s="248"/>
      <c r="R16" s="248"/>
      <c r="S16" s="510"/>
      <c r="T16" s="510"/>
      <c r="U16" s="248"/>
      <c r="V16" s="248"/>
      <c r="W16" s="248"/>
      <c r="X16" s="510"/>
      <c r="Y16" s="249"/>
      <c r="Z16" s="252"/>
      <c r="AA16" s="250"/>
      <c r="AB16" s="250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>
        <f t="shared" si="1"/>
        <v>0</v>
      </c>
      <c r="AS16" s="212">
        <f t="shared" si="2"/>
        <v>0</v>
      </c>
    </row>
    <row r="17" spans="1:45" ht="16.149999999999999" customHeight="1" outlineLevel="1">
      <c r="A17" s="251" t="s">
        <v>808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512"/>
      <c r="O17" s="251"/>
      <c r="P17" s="510"/>
      <c r="Q17" s="248"/>
      <c r="R17" s="248"/>
      <c r="S17" s="510"/>
      <c r="T17" s="510"/>
      <c r="U17" s="248"/>
      <c r="V17" s="248"/>
      <c r="W17" s="248"/>
      <c r="X17" s="510"/>
      <c r="Y17" s="249"/>
      <c r="Z17" s="252"/>
      <c r="AA17" s="250"/>
      <c r="AB17" s="250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>
        <f t="shared" si="1"/>
        <v>0</v>
      </c>
      <c r="AS17" s="212">
        <f t="shared" si="2"/>
        <v>0</v>
      </c>
    </row>
    <row r="18" spans="1:45" ht="16.149999999999999" customHeight="1" outlineLevel="1">
      <c r="A18" s="251" t="s">
        <v>809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512"/>
      <c r="O18" s="251"/>
      <c r="P18" s="510"/>
      <c r="Q18" s="248"/>
      <c r="R18" s="248"/>
      <c r="S18" s="248"/>
      <c r="T18" s="510"/>
      <c r="U18" s="248"/>
      <c r="V18" s="248"/>
      <c r="W18" s="248"/>
      <c r="X18" s="510"/>
      <c r="Y18" s="249"/>
      <c r="Z18" s="252"/>
      <c r="AA18" s="250"/>
      <c r="AB18" s="250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>
        <f t="shared" si="1"/>
        <v>0</v>
      </c>
      <c r="AS18" s="212">
        <f t="shared" si="2"/>
        <v>0</v>
      </c>
    </row>
    <row r="19" spans="1:45" ht="16.149999999999999" customHeight="1" outlineLevel="1">
      <c r="A19" s="251" t="s">
        <v>810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512"/>
      <c r="O19" s="251"/>
      <c r="P19" s="510"/>
      <c r="Q19" s="248"/>
      <c r="R19" s="248"/>
      <c r="S19" s="248"/>
      <c r="T19" s="510"/>
      <c r="U19" s="248"/>
      <c r="V19" s="248"/>
      <c r="W19" s="248"/>
      <c r="X19" s="510"/>
      <c r="Y19" s="249"/>
      <c r="Z19" s="252"/>
      <c r="AA19" s="250"/>
      <c r="AB19" s="250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>
        <f t="shared" si="1"/>
        <v>0</v>
      </c>
      <c r="AS19" s="212">
        <f t="shared" si="2"/>
        <v>0</v>
      </c>
    </row>
    <row r="20" spans="1:45" ht="16.149999999999999" customHeight="1" outlineLevel="1">
      <c r="A20" s="251" t="s">
        <v>811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512"/>
      <c r="O20" s="251"/>
      <c r="P20" s="510"/>
      <c r="Q20" s="248"/>
      <c r="R20" s="248"/>
      <c r="S20" s="248"/>
      <c r="T20" s="510"/>
      <c r="U20" s="248"/>
      <c r="V20" s="248"/>
      <c r="W20" s="248"/>
      <c r="X20" s="510"/>
      <c r="Y20" s="249"/>
      <c r="Z20" s="252"/>
      <c r="AA20" s="250"/>
      <c r="AB20" s="250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>
        <f t="shared" si="1"/>
        <v>0</v>
      </c>
      <c r="AS20" s="212">
        <f t="shared" si="2"/>
        <v>0</v>
      </c>
    </row>
    <row r="21" spans="1:45" ht="16.149999999999999" customHeight="1" outlineLevel="1">
      <c r="A21" s="251" t="s">
        <v>812</v>
      </c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512"/>
      <c r="O21" s="251"/>
      <c r="P21" s="510"/>
      <c r="Q21" s="248"/>
      <c r="R21" s="248"/>
      <c r="S21" s="248"/>
      <c r="T21" s="510"/>
      <c r="U21" s="248"/>
      <c r="V21" s="248"/>
      <c r="W21" s="248"/>
      <c r="X21" s="510"/>
      <c r="Y21" s="249"/>
      <c r="Z21" s="252"/>
      <c r="AA21" s="250"/>
      <c r="AB21" s="250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>
        <f t="shared" si="1"/>
        <v>0</v>
      </c>
      <c r="AS21" s="212">
        <f t="shared" si="2"/>
        <v>0</v>
      </c>
    </row>
    <row r="22" spans="1:45" ht="16.149999999999999" customHeight="1" outlineLevel="1">
      <c r="A22" s="251" t="s">
        <v>813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510"/>
      <c r="Q22" s="248"/>
      <c r="R22" s="248"/>
      <c r="S22" s="248"/>
      <c r="T22" s="510"/>
      <c r="U22" s="248"/>
      <c r="V22" s="248"/>
      <c r="W22" s="248"/>
      <c r="X22" s="510"/>
      <c r="Y22" s="249"/>
      <c r="Z22" s="252"/>
      <c r="AA22" s="250"/>
      <c r="AB22" s="250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>
        <f>SUM(AF22:AQ22)</f>
        <v>0</v>
      </c>
      <c r="AS22" s="212">
        <f t="shared" si="2"/>
        <v>0</v>
      </c>
    </row>
    <row r="23" spans="1:45" ht="16.149999999999999" customHeight="1" outlineLevel="1">
      <c r="A23" s="251" t="s">
        <v>814</v>
      </c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510"/>
      <c r="Q23" s="248"/>
      <c r="R23" s="248"/>
      <c r="S23" s="248"/>
      <c r="T23" s="510"/>
      <c r="U23" s="248"/>
      <c r="V23" s="248"/>
      <c r="W23" s="248"/>
      <c r="X23" s="510"/>
      <c r="Y23" s="249"/>
      <c r="Z23" s="252"/>
      <c r="AA23" s="250"/>
      <c r="AB23" s="250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>
        <f t="shared" si="1"/>
        <v>0</v>
      </c>
      <c r="AS23" s="212">
        <f t="shared" si="2"/>
        <v>0</v>
      </c>
    </row>
    <row r="24" spans="1:45" ht="16.149999999999999" customHeight="1" outlineLevel="1">
      <c r="A24" s="251" t="s">
        <v>815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510"/>
      <c r="Q24" s="248"/>
      <c r="R24" s="248"/>
      <c r="S24" s="248"/>
      <c r="T24" s="510"/>
      <c r="U24" s="248"/>
      <c r="V24" s="248"/>
      <c r="W24" s="248"/>
      <c r="X24" s="510"/>
      <c r="Y24" s="249"/>
      <c r="Z24" s="252"/>
      <c r="AA24" s="250"/>
      <c r="AB24" s="250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>
        <f t="shared" si="1"/>
        <v>0</v>
      </c>
      <c r="AS24" s="212">
        <f t="shared" si="2"/>
        <v>0</v>
      </c>
    </row>
    <row r="25" spans="1:45" ht="16.149999999999999" customHeight="1" outlineLevel="1">
      <c r="A25" s="251" t="s">
        <v>816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510"/>
      <c r="Q25" s="248"/>
      <c r="R25" s="248"/>
      <c r="S25" s="248"/>
      <c r="T25" s="510"/>
      <c r="U25" s="248"/>
      <c r="V25" s="248"/>
      <c r="W25" s="248"/>
      <c r="X25" s="510"/>
      <c r="Y25" s="249"/>
      <c r="Z25" s="252"/>
      <c r="AA25" s="250"/>
      <c r="AB25" s="250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>
        <f t="shared" si="1"/>
        <v>0</v>
      </c>
      <c r="AS25" s="212">
        <f t="shared" si="2"/>
        <v>0</v>
      </c>
    </row>
    <row r="26" spans="1:45" ht="16.149999999999999" customHeight="1" outlineLevel="1">
      <c r="A26" s="251" t="s">
        <v>817</v>
      </c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510"/>
      <c r="Q26" s="248"/>
      <c r="R26" s="248"/>
      <c r="S26" s="248"/>
      <c r="T26" s="510"/>
      <c r="U26" s="248"/>
      <c r="V26" s="248"/>
      <c r="W26" s="248"/>
      <c r="X26" s="510"/>
      <c r="Y26" s="249"/>
      <c r="Z26" s="252"/>
      <c r="AA26" s="250"/>
      <c r="AB26" s="250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>
        <f t="shared" si="1"/>
        <v>0</v>
      </c>
      <c r="AS26" s="212">
        <f t="shared" si="2"/>
        <v>0</v>
      </c>
    </row>
    <row r="27" spans="1:45" ht="16.149999999999999" customHeight="1" outlineLevel="1">
      <c r="A27" s="251" t="s">
        <v>818</v>
      </c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510"/>
      <c r="Q27" s="248"/>
      <c r="R27" s="248"/>
      <c r="S27" s="248"/>
      <c r="T27" s="510"/>
      <c r="U27" s="248"/>
      <c r="V27" s="248"/>
      <c r="W27" s="248"/>
      <c r="X27" s="510"/>
      <c r="Y27" s="249"/>
      <c r="Z27" s="252"/>
      <c r="AA27" s="250"/>
      <c r="AB27" s="250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>
        <f t="shared" si="1"/>
        <v>0</v>
      </c>
      <c r="AS27" s="212">
        <f t="shared" si="2"/>
        <v>0</v>
      </c>
    </row>
    <row r="28" spans="1:45" ht="16.149999999999999" customHeight="1" outlineLevel="1">
      <c r="A28" s="251" t="s">
        <v>819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510"/>
      <c r="Q28" s="248"/>
      <c r="R28" s="248"/>
      <c r="S28" s="248"/>
      <c r="T28" s="510"/>
      <c r="U28" s="248"/>
      <c r="V28" s="248"/>
      <c r="W28" s="248"/>
      <c r="X28" s="510"/>
      <c r="Y28" s="249"/>
      <c r="Z28" s="252"/>
      <c r="AA28" s="250"/>
      <c r="AB28" s="250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>
        <f t="shared" si="1"/>
        <v>0</v>
      </c>
      <c r="AS28" s="212">
        <f t="shared" si="2"/>
        <v>0</v>
      </c>
    </row>
    <row r="29" spans="1:45" s="532" customFormat="1" ht="25.9" customHeight="1">
      <c r="A29" s="67" t="s">
        <v>821</v>
      </c>
      <c r="B29" s="525"/>
      <c r="C29" s="525"/>
      <c r="D29" s="525"/>
      <c r="E29" s="525"/>
      <c r="F29" s="525"/>
      <c r="G29" s="525"/>
      <c r="H29" s="525"/>
      <c r="I29" s="525"/>
      <c r="J29" s="525"/>
      <c r="K29" s="525"/>
      <c r="L29" s="525"/>
      <c r="M29" s="525"/>
      <c r="N29" s="525"/>
      <c r="O29" s="525"/>
      <c r="P29" s="526"/>
      <c r="Q29" s="527"/>
      <c r="R29" s="527"/>
      <c r="S29" s="527"/>
      <c r="T29" s="526"/>
      <c r="U29" s="527"/>
      <c r="V29" s="527"/>
      <c r="W29" s="527"/>
      <c r="X29" s="526"/>
      <c r="Y29" s="528"/>
      <c r="Z29" s="529"/>
      <c r="AA29" s="530"/>
      <c r="AB29" s="530"/>
      <c r="AC29" s="531">
        <f>SUM(AC30:AC45)</f>
        <v>0</v>
      </c>
      <c r="AD29" s="531">
        <f>AC29-AE29</f>
        <v>0</v>
      </c>
      <c r="AE29" s="531">
        <f t="shared" ref="AE29:AS29" si="3">SUM(AE30:AE45)</f>
        <v>0</v>
      </c>
      <c r="AF29" s="531">
        <f t="shared" si="3"/>
        <v>0</v>
      </c>
      <c r="AG29" s="531">
        <f t="shared" si="3"/>
        <v>0</v>
      </c>
      <c r="AH29" s="531">
        <f t="shared" si="3"/>
        <v>0</v>
      </c>
      <c r="AI29" s="531">
        <f t="shared" si="3"/>
        <v>0</v>
      </c>
      <c r="AJ29" s="531">
        <f t="shared" si="3"/>
        <v>0</v>
      </c>
      <c r="AK29" s="531">
        <f t="shared" si="3"/>
        <v>0</v>
      </c>
      <c r="AL29" s="531">
        <f t="shared" si="3"/>
        <v>0</v>
      </c>
      <c r="AM29" s="531">
        <f t="shared" si="3"/>
        <v>0</v>
      </c>
      <c r="AN29" s="531">
        <f t="shared" si="3"/>
        <v>0</v>
      </c>
      <c r="AO29" s="531">
        <f t="shared" si="3"/>
        <v>0</v>
      </c>
      <c r="AP29" s="531">
        <f t="shared" si="3"/>
        <v>0</v>
      </c>
      <c r="AQ29" s="531">
        <f t="shared" si="3"/>
        <v>0</v>
      </c>
      <c r="AR29" s="531">
        <f>SUM(AF29:AQ29)</f>
        <v>0</v>
      </c>
      <c r="AS29" s="531">
        <f t="shared" si="3"/>
        <v>0</v>
      </c>
    </row>
    <row r="30" spans="1:45" ht="16.149999999999999" customHeight="1" outlineLevel="1">
      <c r="A30" s="251" t="s">
        <v>171</v>
      </c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510"/>
      <c r="Q30" s="248"/>
      <c r="R30" s="248"/>
      <c r="S30" s="248"/>
      <c r="T30" s="510"/>
      <c r="U30" s="248"/>
      <c r="V30" s="248"/>
      <c r="W30" s="248"/>
      <c r="X30" s="510"/>
      <c r="Y30" s="249"/>
      <c r="Z30" s="252"/>
      <c r="AA30" s="250"/>
      <c r="AB30" s="250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>
        <f t="shared" si="1"/>
        <v>0</v>
      </c>
      <c r="AS30" s="212"/>
    </row>
    <row r="31" spans="1:45" ht="16.149999999999999" customHeight="1" outlineLevel="1">
      <c r="A31" s="251" t="s">
        <v>172</v>
      </c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510"/>
      <c r="Q31" s="248"/>
      <c r="R31" s="248"/>
      <c r="S31" s="248"/>
      <c r="T31" s="510"/>
      <c r="U31" s="248"/>
      <c r="V31" s="248"/>
      <c r="W31" s="248"/>
      <c r="X31" s="510"/>
      <c r="Y31" s="249"/>
      <c r="Z31" s="252"/>
      <c r="AA31" s="250"/>
      <c r="AB31" s="250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>
        <f t="shared" si="1"/>
        <v>0</v>
      </c>
      <c r="AS31" s="212"/>
    </row>
    <row r="32" spans="1:45" ht="16.149999999999999" customHeight="1" outlineLevel="1">
      <c r="A32" s="251" t="s">
        <v>173</v>
      </c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510"/>
      <c r="Q32" s="248"/>
      <c r="R32" s="248"/>
      <c r="S32" s="248"/>
      <c r="T32" s="510"/>
      <c r="U32" s="248"/>
      <c r="V32" s="248"/>
      <c r="W32" s="248"/>
      <c r="X32" s="510"/>
      <c r="Y32" s="249"/>
      <c r="Z32" s="252"/>
      <c r="AA32" s="250"/>
      <c r="AB32" s="250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>
        <f t="shared" si="1"/>
        <v>0</v>
      </c>
      <c r="AS32" s="212"/>
    </row>
    <row r="33" spans="1:45" ht="16.149999999999999" customHeight="1" outlineLevel="1">
      <c r="A33" s="251" t="s">
        <v>174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510"/>
      <c r="Q33" s="248"/>
      <c r="R33" s="248"/>
      <c r="S33" s="248"/>
      <c r="T33" s="510"/>
      <c r="U33" s="248"/>
      <c r="V33" s="248"/>
      <c r="W33" s="248"/>
      <c r="X33" s="510"/>
      <c r="Y33" s="249"/>
      <c r="Z33" s="252"/>
      <c r="AA33" s="250"/>
      <c r="AB33" s="250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>
        <f t="shared" si="1"/>
        <v>0</v>
      </c>
      <c r="AS33" s="212"/>
    </row>
    <row r="34" spans="1:45" ht="16.149999999999999" customHeight="1" outlineLevel="1">
      <c r="A34" s="251" t="s">
        <v>365</v>
      </c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510"/>
      <c r="Q34" s="248"/>
      <c r="R34" s="248"/>
      <c r="S34" s="248"/>
      <c r="T34" s="510"/>
      <c r="U34" s="248"/>
      <c r="V34" s="248"/>
      <c r="W34" s="248"/>
      <c r="X34" s="510"/>
      <c r="Y34" s="249"/>
      <c r="Z34" s="252"/>
      <c r="AA34" s="250"/>
      <c r="AB34" s="250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>
        <f t="shared" si="1"/>
        <v>0</v>
      </c>
      <c r="AS34" s="212"/>
    </row>
    <row r="35" spans="1:45" ht="16.149999999999999" customHeight="1" outlineLevel="1">
      <c r="A35" s="251" t="s">
        <v>367</v>
      </c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510"/>
      <c r="Q35" s="248"/>
      <c r="R35" s="248"/>
      <c r="S35" s="248"/>
      <c r="T35" s="510"/>
      <c r="U35" s="248"/>
      <c r="V35" s="248"/>
      <c r="W35" s="248"/>
      <c r="X35" s="510"/>
      <c r="Y35" s="249"/>
      <c r="Z35" s="252"/>
      <c r="AA35" s="250"/>
      <c r="AB35" s="250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>
        <f t="shared" si="1"/>
        <v>0</v>
      </c>
      <c r="AS35" s="212"/>
    </row>
    <row r="36" spans="1:45" ht="16.149999999999999" customHeight="1" outlineLevel="1">
      <c r="A36" s="251" t="s">
        <v>822</v>
      </c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510"/>
      <c r="Q36" s="248"/>
      <c r="R36" s="248"/>
      <c r="S36" s="248"/>
      <c r="T36" s="510"/>
      <c r="U36" s="248"/>
      <c r="V36" s="248"/>
      <c r="W36" s="248"/>
      <c r="X36" s="510"/>
      <c r="Y36" s="249"/>
      <c r="Z36" s="252"/>
      <c r="AA36" s="250"/>
      <c r="AB36" s="250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>
        <f t="shared" si="1"/>
        <v>0</v>
      </c>
      <c r="AS36" s="212"/>
    </row>
    <row r="37" spans="1:45" ht="16.149999999999999" customHeight="1" outlineLevel="1">
      <c r="A37" s="251" t="s">
        <v>823</v>
      </c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510"/>
      <c r="Q37" s="248"/>
      <c r="R37" s="248"/>
      <c r="S37" s="248"/>
      <c r="T37" s="510"/>
      <c r="U37" s="248"/>
      <c r="V37" s="248"/>
      <c r="W37" s="248"/>
      <c r="X37" s="510"/>
      <c r="Y37" s="249"/>
      <c r="Z37" s="252"/>
      <c r="AA37" s="250"/>
      <c r="AB37" s="250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>
        <f t="shared" si="1"/>
        <v>0</v>
      </c>
      <c r="AS37" s="212"/>
    </row>
    <row r="38" spans="1:45" ht="16.149999999999999" customHeight="1" outlineLevel="1">
      <c r="A38" s="251" t="s">
        <v>824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510"/>
      <c r="Q38" s="248"/>
      <c r="R38" s="248"/>
      <c r="S38" s="248"/>
      <c r="T38" s="510"/>
      <c r="U38" s="248"/>
      <c r="V38" s="248"/>
      <c r="W38" s="248"/>
      <c r="X38" s="510"/>
      <c r="Y38" s="249"/>
      <c r="Z38" s="252"/>
      <c r="AA38" s="250"/>
      <c r="AB38" s="250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>
        <f t="shared" si="1"/>
        <v>0</v>
      </c>
      <c r="AS38" s="212"/>
    </row>
    <row r="39" spans="1:45" ht="16.149999999999999" customHeight="1" outlineLevel="1">
      <c r="A39" s="251" t="s">
        <v>825</v>
      </c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510"/>
      <c r="Q39" s="248"/>
      <c r="R39" s="248"/>
      <c r="S39" s="248"/>
      <c r="T39" s="510"/>
      <c r="U39" s="248"/>
      <c r="V39" s="248"/>
      <c r="W39" s="248"/>
      <c r="X39" s="510"/>
      <c r="Y39" s="249"/>
      <c r="Z39" s="252"/>
      <c r="AA39" s="250"/>
      <c r="AB39" s="250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>
        <f t="shared" si="1"/>
        <v>0</v>
      </c>
      <c r="AS39" s="212"/>
    </row>
    <row r="40" spans="1:45" ht="16.149999999999999" customHeight="1" outlineLevel="1">
      <c r="A40" s="251" t="s">
        <v>826</v>
      </c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510"/>
      <c r="Q40" s="248"/>
      <c r="R40" s="248"/>
      <c r="S40" s="248"/>
      <c r="T40" s="510"/>
      <c r="U40" s="248"/>
      <c r="V40" s="248"/>
      <c r="W40" s="248"/>
      <c r="X40" s="510"/>
      <c r="Y40" s="249"/>
      <c r="Z40" s="252"/>
      <c r="AA40" s="250"/>
      <c r="AB40" s="250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>
        <f t="shared" si="1"/>
        <v>0</v>
      </c>
      <c r="AS40" s="212"/>
    </row>
    <row r="41" spans="1:45" ht="16.149999999999999" customHeight="1" outlineLevel="1">
      <c r="A41" s="251" t="s">
        <v>827</v>
      </c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510"/>
      <c r="Q41" s="248"/>
      <c r="R41" s="248"/>
      <c r="S41" s="248"/>
      <c r="T41" s="510"/>
      <c r="U41" s="248"/>
      <c r="V41" s="248"/>
      <c r="W41" s="248"/>
      <c r="X41" s="510"/>
      <c r="Y41" s="249"/>
      <c r="Z41" s="252"/>
      <c r="AA41" s="250"/>
      <c r="AB41" s="250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>
        <f t="shared" si="1"/>
        <v>0</v>
      </c>
      <c r="AS41" s="212"/>
    </row>
    <row r="42" spans="1:45" ht="16.149999999999999" customHeight="1" outlineLevel="1">
      <c r="A42" s="251" t="s">
        <v>828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510"/>
      <c r="Q42" s="248"/>
      <c r="R42" s="248"/>
      <c r="S42" s="248"/>
      <c r="T42" s="510"/>
      <c r="U42" s="248"/>
      <c r="V42" s="248"/>
      <c r="W42" s="248"/>
      <c r="X42" s="510"/>
      <c r="Y42" s="249"/>
      <c r="Z42" s="252"/>
      <c r="AA42" s="250"/>
      <c r="AB42" s="250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>
        <f t="shared" si="1"/>
        <v>0</v>
      </c>
      <c r="AS42" s="212">
        <f t="shared" si="2"/>
        <v>0</v>
      </c>
    </row>
    <row r="43" spans="1:45" ht="16.149999999999999" customHeight="1" outlineLevel="1">
      <c r="A43" s="251" t="s">
        <v>829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511"/>
      <c r="Q43" s="255"/>
      <c r="R43" s="255"/>
      <c r="S43" s="255"/>
      <c r="T43" s="511"/>
      <c r="U43" s="255"/>
      <c r="V43" s="255"/>
      <c r="W43" s="255"/>
      <c r="X43" s="511"/>
      <c r="Y43" s="256"/>
      <c r="Z43" s="257"/>
      <c r="AA43" s="258"/>
      <c r="AB43" s="258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>
        <f t="shared" si="1"/>
        <v>0</v>
      </c>
      <c r="AS43" s="212"/>
    </row>
    <row r="44" spans="1:45" ht="16.149999999999999" customHeight="1" outlineLevel="1">
      <c r="A44" s="251" t="s">
        <v>830</v>
      </c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511"/>
      <c r="Q44" s="255"/>
      <c r="R44" s="255"/>
      <c r="S44" s="255"/>
      <c r="T44" s="511"/>
      <c r="U44" s="255"/>
      <c r="V44" s="255"/>
      <c r="W44" s="255"/>
      <c r="X44" s="511"/>
      <c r="Y44" s="256"/>
      <c r="Z44" s="257"/>
      <c r="AA44" s="258"/>
      <c r="AB44" s="258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>
        <f t="shared" si="1"/>
        <v>0</v>
      </c>
      <c r="AS44" s="212"/>
    </row>
    <row r="45" spans="1:45" ht="16.149999999999999" customHeight="1" outlineLevel="1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511"/>
      <c r="Q45" s="255"/>
      <c r="R45" s="255"/>
      <c r="S45" s="255"/>
      <c r="T45" s="511"/>
      <c r="U45" s="255"/>
      <c r="V45" s="255"/>
      <c r="W45" s="255"/>
      <c r="X45" s="511"/>
      <c r="Y45" s="256"/>
      <c r="Z45" s="257"/>
      <c r="AA45" s="258"/>
      <c r="AB45" s="258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>
        <f t="shared" si="1"/>
        <v>0</v>
      </c>
      <c r="AS45" s="212">
        <f t="shared" si="2"/>
        <v>0</v>
      </c>
    </row>
    <row r="46" spans="1:45">
      <c r="A46" s="259"/>
      <c r="B46" s="259"/>
      <c r="C46" s="260" t="s">
        <v>831</v>
      </c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20"/>
      <c r="V46" s="259"/>
      <c r="W46" s="259"/>
      <c r="X46" s="259"/>
      <c r="Y46" s="379">
        <v>627</v>
      </c>
      <c r="Z46" s="261"/>
      <c r="AA46" s="259"/>
      <c r="AB46" s="259"/>
      <c r="AC46" s="851">
        <f>SUMIFS($AC$8:$AC$45,$Y$8:$Y$45,$Y46)</f>
        <v>0</v>
      </c>
      <c r="AD46" s="851">
        <f t="shared" ref="AD46:AR47" si="4">SUMIFS(AD$8:AD$45,$Y$8:$Y$45,$Y46)</f>
        <v>0</v>
      </c>
      <c r="AE46" s="851">
        <f t="shared" si="4"/>
        <v>0</v>
      </c>
      <c r="AF46" s="851">
        <f t="shared" si="4"/>
        <v>0</v>
      </c>
      <c r="AG46" s="851">
        <f t="shared" si="4"/>
        <v>0</v>
      </c>
      <c r="AH46" s="851">
        <f t="shared" si="4"/>
        <v>0</v>
      </c>
      <c r="AI46" s="851">
        <f t="shared" si="4"/>
        <v>0</v>
      </c>
      <c r="AJ46" s="851">
        <f t="shared" si="4"/>
        <v>0</v>
      </c>
      <c r="AK46" s="851">
        <f t="shared" si="4"/>
        <v>0</v>
      </c>
      <c r="AL46" s="851">
        <f t="shared" si="4"/>
        <v>0</v>
      </c>
      <c r="AM46" s="851">
        <f t="shared" si="4"/>
        <v>0</v>
      </c>
      <c r="AN46" s="851">
        <f t="shared" si="4"/>
        <v>0</v>
      </c>
      <c r="AO46" s="851">
        <f t="shared" si="4"/>
        <v>0</v>
      </c>
      <c r="AP46" s="851">
        <f t="shared" si="4"/>
        <v>0</v>
      </c>
      <c r="AQ46" s="851">
        <f t="shared" si="4"/>
        <v>0</v>
      </c>
      <c r="AR46" s="851">
        <f t="shared" si="4"/>
        <v>0</v>
      </c>
      <c r="AS46" s="385">
        <f t="shared" si="2"/>
        <v>0</v>
      </c>
    </row>
    <row r="47" spans="1:45">
      <c r="A47" s="259"/>
      <c r="B47" s="259"/>
      <c r="C47" s="260" t="s">
        <v>832</v>
      </c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20"/>
      <c r="V47" s="259"/>
      <c r="W47" s="259"/>
      <c r="X47" s="259"/>
      <c r="Y47" s="379">
        <v>642</v>
      </c>
      <c r="Z47" s="261"/>
      <c r="AA47" s="259"/>
      <c r="AB47" s="259"/>
      <c r="AC47" s="851">
        <f>SUMIFS($AC$8:$AC$45,$Y$8:$Y$45,$Y47)</f>
        <v>0</v>
      </c>
      <c r="AD47" s="851">
        <f t="shared" si="4"/>
        <v>0</v>
      </c>
      <c r="AE47" s="851">
        <f t="shared" si="4"/>
        <v>0</v>
      </c>
      <c r="AF47" s="851">
        <f t="shared" si="4"/>
        <v>0</v>
      </c>
      <c r="AG47" s="851">
        <f t="shared" si="4"/>
        <v>0</v>
      </c>
      <c r="AH47" s="851">
        <f t="shared" si="4"/>
        <v>0</v>
      </c>
      <c r="AI47" s="851">
        <f t="shared" si="4"/>
        <v>0</v>
      </c>
      <c r="AJ47" s="851">
        <f t="shared" si="4"/>
        <v>0</v>
      </c>
      <c r="AK47" s="851">
        <f t="shared" si="4"/>
        <v>0</v>
      </c>
      <c r="AL47" s="851">
        <f t="shared" si="4"/>
        <v>0</v>
      </c>
      <c r="AM47" s="851">
        <f t="shared" si="4"/>
        <v>0</v>
      </c>
      <c r="AN47" s="851">
        <f t="shared" si="4"/>
        <v>0</v>
      </c>
      <c r="AO47" s="851">
        <f t="shared" si="4"/>
        <v>0</v>
      </c>
      <c r="AP47" s="851">
        <f t="shared" si="4"/>
        <v>0</v>
      </c>
      <c r="AQ47" s="851">
        <f t="shared" si="4"/>
        <v>0</v>
      </c>
      <c r="AR47" s="851">
        <f t="shared" si="4"/>
        <v>0</v>
      </c>
      <c r="AS47" s="385">
        <f t="shared" si="2"/>
        <v>0</v>
      </c>
    </row>
    <row r="48" spans="1:45">
      <c r="A48" s="259"/>
      <c r="B48" s="259"/>
      <c r="C48" s="260" t="s">
        <v>833</v>
      </c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20"/>
      <c r="V48" s="259"/>
      <c r="W48" s="259"/>
      <c r="X48" s="259"/>
      <c r="Y48" s="379"/>
      <c r="Z48" s="261"/>
      <c r="AA48" s="259"/>
      <c r="AB48" s="259"/>
      <c r="AC48" s="385">
        <f>AC46+AC47</f>
        <v>0</v>
      </c>
      <c r="AD48" s="385">
        <f t="shared" ref="AD48:AS48" si="5">AD46+AD47</f>
        <v>0</v>
      </c>
      <c r="AE48" s="385">
        <f t="shared" si="5"/>
        <v>0</v>
      </c>
      <c r="AF48" s="385">
        <f t="shared" si="5"/>
        <v>0</v>
      </c>
      <c r="AG48" s="385">
        <f t="shared" si="5"/>
        <v>0</v>
      </c>
      <c r="AH48" s="385">
        <f t="shared" si="5"/>
        <v>0</v>
      </c>
      <c r="AI48" s="385">
        <f t="shared" si="5"/>
        <v>0</v>
      </c>
      <c r="AJ48" s="385">
        <f t="shared" si="5"/>
        <v>0</v>
      </c>
      <c r="AK48" s="385">
        <f t="shared" si="5"/>
        <v>0</v>
      </c>
      <c r="AL48" s="385">
        <f t="shared" si="5"/>
        <v>0</v>
      </c>
      <c r="AM48" s="385">
        <f t="shared" si="5"/>
        <v>0</v>
      </c>
      <c r="AN48" s="385">
        <f t="shared" si="5"/>
        <v>0</v>
      </c>
      <c r="AO48" s="385">
        <f t="shared" si="5"/>
        <v>0</v>
      </c>
      <c r="AP48" s="385">
        <f t="shared" si="5"/>
        <v>0</v>
      </c>
      <c r="AQ48" s="385">
        <f t="shared" si="5"/>
        <v>0</v>
      </c>
      <c r="AR48" s="385">
        <f t="shared" si="5"/>
        <v>0</v>
      </c>
      <c r="AS48" s="385">
        <f t="shared" si="5"/>
        <v>0</v>
      </c>
    </row>
  </sheetData>
  <conditionalFormatting sqref="D1">
    <cfRule type="duplicateValues" dxfId="111" priority="4"/>
  </conditionalFormatting>
  <conditionalFormatting sqref="D1:D3">
    <cfRule type="containsText" dxfId="110" priority="5" operator="containsText" text="xxx">
      <formula>NOT(ISERROR(SEARCH("xxx",D1)))</formula>
    </cfRule>
  </conditionalFormatting>
  <conditionalFormatting sqref="D2">
    <cfRule type="duplicateValues" dxfId="109" priority="6"/>
  </conditionalFormatting>
  <conditionalFormatting sqref="D3">
    <cfRule type="duplicateValues" dxfId="108" priority="3"/>
  </conditionalFormatting>
  <conditionalFormatting sqref="Z7">
    <cfRule type="containsText" dxfId="107" priority="2" operator="containsText" text="xxx">
      <formula>NOT(ISERROR(SEARCH("xxx",Z7)))</formula>
    </cfRule>
  </conditionalFormatting>
  <conditionalFormatting sqref="AA7">
    <cfRule type="containsText" dxfId="106" priority="1" operator="containsText" text="xxx">
      <formula>NOT(ISERROR(SEARCH("xxx",AA7)))</formula>
    </cfRule>
  </conditionalFormatting>
  <dataValidations count="1">
    <dataValidation type="list" allowBlank="1" showInputMessage="1" showErrorMessage="1" sqref="V8:V45">
      <formula1>INDIRECT("MD_Possible_CAPEX[Khả năng đầu tư]")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AT365"/>
  <sheetViews>
    <sheetView showGridLines="0" showZeros="0" topLeftCell="H8" zoomScale="85" zoomScaleNormal="85" workbookViewId="0">
      <pane ySplit="1" topLeftCell="A51" activePane="bottomLeft" state="frozen"/>
      <selection activeCell="A8" sqref="A8"/>
      <selection pane="bottomLeft" activeCell="J77" sqref="J77"/>
    </sheetView>
  </sheetViews>
  <sheetFormatPr defaultColWidth="9" defaultRowHeight="14.25" outlineLevelRow="1" outlineLevelCol="1"/>
  <cols>
    <col min="1" max="1" width="20.140625" style="299" bestFit="1" customWidth="1"/>
    <col min="2" max="2" width="18.28515625" style="299" bestFit="1" customWidth="1"/>
    <col min="3" max="3" width="14.28515625" style="300" bestFit="1" customWidth="1"/>
    <col min="4" max="4" width="20.28515625" style="301" bestFit="1" customWidth="1"/>
    <col min="5" max="5" width="18.28515625" style="301" bestFit="1" customWidth="1"/>
    <col min="6" max="6" width="24" style="301" bestFit="1" customWidth="1"/>
    <col min="7" max="7" width="36.85546875" style="301" bestFit="1" customWidth="1"/>
    <col min="8" max="8" width="41.85546875" style="301" customWidth="1"/>
    <col min="9" max="9" width="35.42578125" style="300" bestFit="1" customWidth="1"/>
    <col min="10" max="10" width="44.7109375" style="301" bestFit="1" customWidth="1"/>
    <col min="11" max="11" width="47" style="301" customWidth="1"/>
    <col min="12" max="12" width="18.140625" style="300" customWidth="1" outlineLevel="1"/>
    <col min="13" max="13" width="52.5703125" style="301" customWidth="1" outlineLevel="1"/>
    <col min="14" max="14" width="14.85546875" style="301" customWidth="1"/>
    <col min="15" max="15" width="35.28515625" style="300" bestFit="1" customWidth="1"/>
    <col min="16" max="16" width="28.85546875" style="301" bestFit="1" customWidth="1"/>
    <col min="17" max="17" width="21.5703125" style="301" bestFit="1" customWidth="1"/>
    <col min="18" max="29" width="14.85546875" style="299" customWidth="1"/>
    <col min="30" max="30" width="18.140625" style="299" customWidth="1"/>
    <col min="31" max="31" width="2.85546875" style="304" customWidth="1"/>
    <col min="32" max="46" width="16.28515625" style="304" customWidth="1"/>
    <col min="47" max="16384" width="9" style="304"/>
  </cols>
  <sheetData>
    <row r="1" spans="1:46" s="295" customFormat="1" ht="20.25" hidden="1">
      <c r="A1" s="290"/>
      <c r="B1" s="290"/>
      <c r="C1" s="291"/>
      <c r="D1" s="292"/>
      <c r="E1" s="292"/>
      <c r="F1" s="292"/>
      <c r="G1" s="292"/>
      <c r="H1" s="293" t="s">
        <v>1208</v>
      </c>
      <c r="I1" s="291"/>
      <c r="J1" s="292"/>
      <c r="K1" s="292"/>
      <c r="L1" s="291"/>
      <c r="M1" s="292"/>
      <c r="N1" s="292"/>
      <c r="O1" s="291"/>
      <c r="P1" s="292"/>
      <c r="Q1" s="292"/>
      <c r="R1" s="292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</row>
    <row r="2" spans="1:46" s="295" customFormat="1" ht="20.25" hidden="1">
      <c r="A2" s="290"/>
      <c r="B2" s="290"/>
      <c r="C2" s="291"/>
      <c r="D2" s="292"/>
      <c r="E2" s="292"/>
      <c r="F2" s="292"/>
      <c r="G2" s="292"/>
      <c r="H2" s="296" t="s">
        <v>768</v>
      </c>
      <c r="I2" s="291"/>
      <c r="J2" s="292"/>
      <c r="K2" s="292"/>
      <c r="L2" s="291"/>
      <c r="M2" s="292"/>
      <c r="N2" s="292"/>
      <c r="O2" s="291"/>
      <c r="P2" s="292"/>
      <c r="Q2" s="292"/>
      <c r="R2" s="292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</row>
    <row r="3" spans="1:46" s="295" customFormat="1" ht="20.25" hidden="1">
      <c r="A3" s="290"/>
      <c r="B3" s="290"/>
      <c r="C3" s="291"/>
      <c r="D3" s="292"/>
      <c r="E3" s="292"/>
      <c r="F3" s="292"/>
      <c r="G3" s="292"/>
      <c r="H3" s="297" t="s">
        <v>1209</v>
      </c>
      <c r="I3" s="291"/>
      <c r="J3" s="292"/>
      <c r="K3" s="292"/>
      <c r="L3" s="296"/>
      <c r="M3" s="292"/>
      <c r="N3" s="292"/>
      <c r="O3" s="291"/>
      <c r="P3" s="292"/>
      <c r="Q3" s="292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</row>
    <row r="4" spans="1:46" s="295" customFormat="1" ht="20.25" hidden="1">
      <c r="A4" s="290"/>
      <c r="B4" s="290"/>
      <c r="C4" s="291"/>
      <c r="D4" s="292"/>
      <c r="E4" s="292"/>
      <c r="F4" s="292"/>
      <c r="G4" s="292"/>
      <c r="H4" s="298" t="s">
        <v>1210</v>
      </c>
      <c r="I4" s="291"/>
      <c r="J4" s="292"/>
      <c r="K4" s="292"/>
      <c r="L4" s="298"/>
      <c r="M4" s="292"/>
      <c r="N4" s="292"/>
      <c r="O4" s="291"/>
      <c r="P4" s="292"/>
      <c r="Q4" s="292"/>
      <c r="R4" s="296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</row>
    <row r="5" spans="1:46" ht="20.25" hidden="1">
      <c r="H5" s="302"/>
      <c r="L5" s="303"/>
      <c r="R5" s="304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</row>
    <row r="6" spans="1:46" s="312" customFormat="1" ht="16.5" hidden="1">
      <c r="A6" s="306"/>
      <c r="B6" s="306"/>
      <c r="C6" s="307"/>
      <c r="D6" s="308"/>
      <c r="E6" s="309" t="s">
        <v>1211</v>
      </c>
      <c r="F6" s="308"/>
      <c r="G6" s="308"/>
      <c r="H6" s="308"/>
      <c r="I6" s="310"/>
      <c r="J6" s="311"/>
      <c r="K6" s="308"/>
      <c r="L6" s="307"/>
      <c r="M6" s="308"/>
      <c r="N6" s="311"/>
      <c r="O6" s="310"/>
      <c r="P6" s="311"/>
      <c r="Q6" s="311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F6" s="314" t="s">
        <v>1212</v>
      </c>
      <c r="AG6" s="315"/>
      <c r="AH6" s="315"/>
      <c r="AI6" s="315"/>
      <c r="AJ6" s="315"/>
      <c r="AK6" s="315"/>
      <c r="AL6" s="315"/>
      <c r="AM6" s="315"/>
      <c r="AN6" s="316" t="s">
        <v>1213</v>
      </c>
      <c r="AO6" s="316"/>
      <c r="AP6" s="317"/>
      <c r="AQ6" s="317"/>
    </row>
    <row r="7" spans="1:46" s="321" customFormat="1" ht="30" hidden="1">
      <c r="A7" s="318" t="s">
        <v>1214</v>
      </c>
      <c r="B7" s="318" t="s">
        <v>856</v>
      </c>
      <c r="C7" s="318" t="s">
        <v>1215</v>
      </c>
      <c r="D7" s="318" t="s">
        <v>1216</v>
      </c>
      <c r="E7" s="318" t="s">
        <v>1217</v>
      </c>
      <c r="F7" s="318" t="s">
        <v>1218</v>
      </c>
      <c r="G7" s="318" t="s">
        <v>1219</v>
      </c>
      <c r="H7" s="318" t="s">
        <v>1220</v>
      </c>
      <c r="I7" s="318" t="s">
        <v>1221</v>
      </c>
      <c r="J7" s="318" t="s">
        <v>1222</v>
      </c>
      <c r="K7" s="318" t="s">
        <v>1223</v>
      </c>
      <c r="L7" s="318" t="s">
        <v>1224</v>
      </c>
      <c r="M7" s="318" t="s">
        <v>1225</v>
      </c>
      <c r="N7" s="318"/>
      <c r="O7" s="319" t="s">
        <v>1221</v>
      </c>
      <c r="P7" s="318" t="s">
        <v>1222</v>
      </c>
      <c r="Q7" s="318" t="s">
        <v>1222</v>
      </c>
      <c r="R7" s="320" t="s">
        <v>1226</v>
      </c>
      <c r="S7" s="320" t="s">
        <v>1227</v>
      </c>
      <c r="T7" s="320" t="s">
        <v>1228</v>
      </c>
      <c r="U7" s="320" t="s">
        <v>1229</v>
      </c>
      <c r="V7" s="320" t="s">
        <v>1230</v>
      </c>
      <c r="W7" s="320" t="s">
        <v>1231</v>
      </c>
      <c r="X7" s="320" t="s">
        <v>1232</v>
      </c>
      <c r="Y7" s="320" t="s">
        <v>1233</v>
      </c>
      <c r="Z7" s="320" t="s">
        <v>1234</v>
      </c>
      <c r="AA7" s="320" t="s">
        <v>1235</v>
      </c>
      <c r="AB7" s="320" t="s">
        <v>1236</v>
      </c>
      <c r="AC7" s="320" t="s">
        <v>1237</v>
      </c>
      <c r="AD7" s="320" t="s">
        <v>1238</v>
      </c>
      <c r="AF7" s="322" t="s">
        <v>1239</v>
      </c>
      <c r="AG7" s="322" t="s">
        <v>1240</v>
      </c>
      <c r="AH7" s="322" t="s">
        <v>1241</v>
      </c>
      <c r="AI7" s="322" t="s">
        <v>1242</v>
      </c>
      <c r="AJ7" s="322" t="s">
        <v>1243</v>
      </c>
      <c r="AK7" s="322" t="s">
        <v>1244</v>
      </c>
      <c r="AL7" s="322" t="s">
        <v>1245</v>
      </c>
      <c r="AM7" s="322" t="s">
        <v>1246</v>
      </c>
      <c r="AN7" s="323" t="s">
        <v>1247</v>
      </c>
      <c r="AO7" s="323" t="s">
        <v>1248</v>
      </c>
      <c r="AP7" s="323" t="s">
        <v>1249</v>
      </c>
      <c r="AQ7" s="323" t="s">
        <v>1250</v>
      </c>
      <c r="AR7" s="322" t="s">
        <v>1251</v>
      </c>
      <c r="AS7" s="324" t="s">
        <v>528</v>
      </c>
      <c r="AT7" s="324" t="s">
        <v>529</v>
      </c>
    </row>
    <row r="8" spans="1:46" s="332" customFormat="1" ht="39.75" customHeight="1">
      <c r="A8" s="318" t="s">
        <v>1214</v>
      </c>
      <c r="B8" s="318" t="s">
        <v>856</v>
      </c>
      <c r="C8" s="318" t="s">
        <v>1215</v>
      </c>
      <c r="D8" s="318" t="s">
        <v>1252</v>
      </c>
      <c r="E8" s="318" t="s">
        <v>1253</v>
      </c>
      <c r="F8" s="325" t="s">
        <v>1254</v>
      </c>
      <c r="G8" s="325" t="s">
        <v>1255</v>
      </c>
      <c r="H8" s="326" t="s">
        <v>1256</v>
      </c>
      <c r="I8" s="327" t="s">
        <v>482</v>
      </c>
      <c r="J8" s="327" t="s">
        <v>483</v>
      </c>
      <c r="K8" s="328" t="s">
        <v>765</v>
      </c>
      <c r="L8" s="329" t="s">
        <v>1257</v>
      </c>
      <c r="M8" s="329" t="s">
        <v>1258</v>
      </c>
      <c r="N8" s="318" t="s">
        <v>519</v>
      </c>
      <c r="O8" s="330" t="s">
        <v>1259</v>
      </c>
      <c r="P8" s="331" t="s">
        <v>1260</v>
      </c>
      <c r="Q8" s="331" t="s">
        <v>1261</v>
      </c>
      <c r="R8" s="320" t="s">
        <v>1262</v>
      </c>
      <c r="S8" s="320" t="s">
        <v>1263</v>
      </c>
      <c r="T8" s="320" t="s">
        <v>1264</v>
      </c>
      <c r="U8" s="320" t="s">
        <v>1265</v>
      </c>
      <c r="V8" s="320" t="s">
        <v>1266</v>
      </c>
      <c r="W8" s="320" t="s">
        <v>1267</v>
      </c>
      <c r="X8" s="320" t="s">
        <v>1268</v>
      </c>
      <c r="Y8" s="320" t="s">
        <v>1269</v>
      </c>
      <c r="Z8" s="320" t="s">
        <v>1270</v>
      </c>
      <c r="AA8" s="320" t="s">
        <v>1271</v>
      </c>
      <c r="AB8" s="320" t="s">
        <v>1272</v>
      </c>
      <c r="AC8" s="320" t="s">
        <v>1273</v>
      </c>
      <c r="AD8" s="320" t="s">
        <v>1274</v>
      </c>
      <c r="AF8" s="333" t="s">
        <v>1275</v>
      </c>
      <c r="AG8" s="333" t="s">
        <v>1276</v>
      </c>
      <c r="AH8" s="333" t="s">
        <v>1277</v>
      </c>
      <c r="AI8" s="333" t="s">
        <v>1278</v>
      </c>
      <c r="AJ8" s="333" t="s">
        <v>1279</v>
      </c>
      <c r="AK8" s="333" t="s">
        <v>1280</v>
      </c>
      <c r="AL8" s="333" t="s">
        <v>1281</v>
      </c>
      <c r="AM8" s="333" t="s">
        <v>1282</v>
      </c>
      <c r="AN8" s="334" t="s">
        <v>1283</v>
      </c>
      <c r="AO8" s="334" t="s">
        <v>1248</v>
      </c>
      <c r="AP8" s="334" t="s">
        <v>1249</v>
      </c>
      <c r="AQ8" s="334" t="s">
        <v>1250</v>
      </c>
      <c r="AR8" s="333" t="s">
        <v>1284</v>
      </c>
      <c r="AS8" s="335" t="s">
        <v>528</v>
      </c>
      <c r="AT8" s="335" t="s">
        <v>529</v>
      </c>
    </row>
    <row r="9" spans="1:46" s="341" customFormat="1" ht="16.350000000000001" customHeight="1">
      <c r="A9" s="336" t="s">
        <v>1285</v>
      </c>
      <c r="B9" s="336" t="s">
        <v>1286</v>
      </c>
      <c r="C9" s="337" t="s">
        <v>429</v>
      </c>
      <c r="D9" s="337"/>
      <c r="E9" s="337"/>
      <c r="F9" s="337"/>
      <c r="G9" s="337"/>
      <c r="H9" s="338" t="s">
        <v>1287</v>
      </c>
      <c r="I9" s="338" t="s">
        <v>1288</v>
      </c>
      <c r="J9" s="337"/>
      <c r="K9" s="337"/>
      <c r="L9" s="339"/>
      <c r="M9" s="339"/>
      <c r="N9" s="337"/>
      <c r="O9" s="338" t="s">
        <v>1288</v>
      </c>
      <c r="P9" s="337"/>
      <c r="Q9" s="337"/>
      <c r="R9" s="340">
        <f t="shared" ref="R9:AC9" si="0">SUM(R10:R22)</f>
        <v>0</v>
      </c>
      <c r="S9" s="340">
        <f t="shared" si="0"/>
        <v>0</v>
      </c>
      <c r="T9" s="340">
        <f t="shared" si="0"/>
        <v>0</v>
      </c>
      <c r="U9" s="340">
        <f t="shared" si="0"/>
        <v>0</v>
      </c>
      <c r="V9" s="340">
        <f t="shared" si="0"/>
        <v>0</v>
      </c>
      <c r="W9" s="340">
        <f t="shared" si="0"/>
        <v>0</v>
      </c>
      <c r="X9" s="340">
        <f t="shared" si="0"/>
        <v>0</v>
      </c>
      <c r="Y9" s="340">
        <f t="shared" si="0"/>
        <v>0</v>
      </c>
      <c r="Z9" s="340">
        <f t="shared" si="0"/>
        <v>0</v>
      </c>
      <c r="AA9" s="340">
        <f t="shared" si="0"/>
        <v>0</v>
      </c>
      <c r="AB9" s="340">
        <f t="shared" si="0"/>
        <v>0</v>
      </c>
      <c r="AC9" s="340">
        <f t="shared" si="0"/>
        <v>0</v>
      </c>
      <c r="AD9" s="340">
        <f>SUM(R9:AC9)</f>
        <v>0</v>
      </c>
      <c r="AF9" s="340">
        <f t="shared" ref="AF9:AR9" si="1">SUM(AF10:AF22)</f>
        <v>0</v>
      </c>
      <c r="AG9" s="340">
        <f t="shared" si="1"/>
        <v>0</v>
      </c>
      <c r="AH9" s="340">
        <f t="shared" si="1"/>
        <v>0</v>
      </c>
      <c r="AI9" s="340">
        <f t="shared" si="1"/>
        <v>0</v>
      </c>
      <c r="AJ9" s="340">
        <f t="shared" si="1"/>
        <v>0</v>
      </c>
      <c r="AK9" s="340">
        <f t="shared" si="1"/>
        <v>0</v>
      </c>
      <c r="AL9" s="340">
        <f t="shared" si="1"/>
        <v>0</v>
      </c>
      <c r="AM9" s="340">
        <f t="shared" si="1"/>
        <v>0</v>
      </c>
      <c r="AN9" s="340">
        <f t="shared" si="1"/>
        <v>0</v>
      </c>
      <c r="AO9" s="340">
        <f t="shared" si="1"/>
        <v>0</v>
      </c>
      <c r="AP9" s="340">
        <f t="shared" si="1"/>
        <v>0</v>
      </c>
      <c r="AQ9" s="340">
        <f t="shared" si="1"/>
        <v>0</v>
      </c>
      <c r="AR9" s="340">
        <f t="shared" si="1"/>
        <v>0</v>
      </c>
      <c r="AS9" s="342">
        <f>AD9-AR9</f>
        <v>0</v>
      </c>
      <c r="AT9" s="342">
        <f>IFERROR(AS9/AR9,0)</f>
        <v>0</v>
      </c>
    </row>
    <row r="10" spans="1:46" s="348" customFormat="1" ht="16.350000000000001" customHeight="1" outlineLevel="1">
      <c r="A10" s="343" t="s">
        <v>1285</v>
      </c>
      <c r="B10" s="343" t="s">
        <v>1286</v>
      </c>
      <c r="C10" s="344" t="s">
        <v>429</v>
      </c>
      <c r="D10" s="345" t="s">
        <v>204</v>
      </c>
      <c r="E10" s="345" t="s">
        <v>1289</v>
      </c>
      <c r="F10" s="345" t="s">
        <v>1290</v>
      </c>
      <c r="G10" s="345" t="s">
        <v>503</v>
      </c>
      <c r="H10" s="345" t="s">
        <v>1291</v>
      </c>
      <c r="I10" s="344" t="s">
        <v>885</v>
      </c>
      <c r="J10" s="345" t="s">
        <v>504</v>
      </c>
      <c r="K10" s="345" t="s">
        <v>489</v>
      </c>
      <c r="L10" s="344" t="s">
        <v>1292</v>
      </c>
      <c r="M10" s="345" t="s">
        <v>1293</v>
      </c>
      <c r="N10" s="345"/>
      <c r="O10" s="344"/>
      <c r="P10" s="345"/>
      <c r="Q10" s="345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>
        <f t="shared" ref="AD10:AD78" si="2">SUM(R10:AC10)</f>
        <v>0</v>
      </c>
      <c r="AE10" s="341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>
        <f>SUM(AF10:AQ10)</f>
        <v>0</v>
      </c>
      <c r="AS10" s="347">
        <f t="shared" ref="AS10:AS77" si="3">AD10-AR10</f>
        <v>0</v>
      </c>
      <c r="AT10" s="347">
        <f t="shared" ref="AT10:AT77" si="4">IFERROR(AS10/AR10,0)</f>
        <v>0</v>
      </c>
    </row>
    <row r="11" spans="1:46" s="348" customFormat="1" ht="16.350000000000001" customHeight="1" outlineLevel="1">
      <c r="A11" s="343" t="s">
        <v>1285</v>
      </c>
      <c r="B11" s="343" t="s">
        <v>1286</v>
      </c>
      <c r="C11" s="344" t="s">
        <v>429</v>
      </c>
      <c r="D11" s="345" t="s">
        <v>204</v>
      </c>
      <c r="E11" s="345" t="s">
        <v>1289</v>
      </c>
      <c r="F11" s="345" t="s">
        <v>1290</v>
      </c>
      <c r="G11" s="345" t="s">
        <v>503</v>
      </c>
      <c r="H11" s="345" t="s">
        <v>1291</v>
      </c>
      <c r="I11" s="344" t="s">
        <v>887</v>
      </c>
      <c r="J11" s="345" t="s">
        <v>505</v>
      </c>
      <c r="K11" s="345" t="s">
        <v>489</v>
      </c>
      <c r="L11" s="344" t="s">
        <v>1294</v>
      </c>
      <c r="M11" s="345" t="s">
        <v>1295</v>
      </c>
      <c r="N11" s="345"/>
      <c r="O11" s="344"/>
      <c r="P11" s="345"/>
      <c r="Q11" s="345"/>
      <c r="R11" s="346"/>
      <c r="S11" s="346"/>
      <c r="T11" s="346"/>
      <c r="U11" s="346"/>
      <c r="V11" s="346"/>
      <c r="W11" s="346"/>
      <c r="X11" s="346"/>
      <c r="Y11" s="346"/>
      <c r="Z11" s="346"/>
      <c r="AA11" s="346"/>
      <c r="AB11" s="346"/>
      <c r="AC11" s="346"/>
      <c r="AD11" s="346">
        <f t="shared" si="2"/>
        <v>0</v>
      </c>
      <c r="AE11" s="341"/>
      <c r="AF11" s="347"/>
      <c r="AG11" s="347"/>
      <c r="AH11" s="347"/>
      <c r="AI11" s="347"/>
      <c r="AJ11" s="347"/>
      <c r="AK11" s="347"/>
      <c r="AL11" s="347"/>
      <c r="AM11" s="347"/>
      <c r="AN11" s="347"/>
      <c r="AO11" s="347"/>
      <c r="AP11" s="347"/>
      <c r="AQ11" s="347"/>
      <c r="AR11" s="347">
        <f t="shared" ref="AR11:AR40" si="5">SUM(AF11:AQ11)</f>
        <v>0</v>
      </c>
      <c r="AS11" s="347">
        <f t="shared" si="3"/>
        <v>0</v>
      </c>
      <c r="AT11" s="347">
        <f t="shared" si="4"/>
        <v>0</v>
      </c>
    </row>
    <row r="12" spans="1:46" s="348" customFormat="1" ht="16.350000000000001" customHeight="1" outlineLevel="1">
      <c r="A12" s="343" t="s">
        <v>1285</v>
      </c>
      <c r="B12" s="343" t="s">
        <v>1286</v>
      </c>
      <c r="C12" s="344" t="s">
        <v>429</v>
      </c>
      <c r="D12" s="345" t="s">
        <v>204</v>
      </c>
      <c r="E12" s="345" t="s">
        <v>1289</v>
      </c>
      <c r="F12" s="345" t="s">
        <v>1296</v>
      </c>
      <c r="G12" s="345" t="s">
        <v>503</v>
      </c>
      <c r="H12" s="345" t="s">
        <v>1291</v>
      </c>
      <c r="I12" s="344" t="s">
        <v>891</v>
      </c>
      <c r="J12" s="345" t="s">
        <v>510</v>
      </c>
      <c r="K12" s="345" t="s">
        <v>493</v>
      </c>
      <c r="L12" s="344" t="s">
        <v>1297</v>
      </c>
      <c r="M12" s="345" t="s">
        <v>949</v>
      </c>
      <c r="N12" s="345"/>
      <c r="O12" s="344"/>
      <c r="P12" s="345"/>
      <c r="Q12" s="345"/>
      <c r="R12" s="346"/>
      <c r="S12" s="346"/>
      <c r="T12" s="346"/>
      <c r="U12" s="346"/>
      <c r="V12" s="346"/>
      <c r="W12" s="346"/>
      <c r="X12" s="346"/>
      <c r="Y12" s="346"/>
      <c r="Z12" s="346"/>
      <c r="AA12" s="346"/>
      <c r="AB12" s="346"/>
      <c r="AC12" s="346"/>
      <c r="AD12" s="346">
        <f t="shared" si="2"/>
        <v>0</v>
      </c>
      <c r="AE12" s="341"/>
      <c r="AF12" s="347"/>
      <c r="AG12" s="347"/>
      <c r="AH12" s="347"/>
      <c r="AI12" s="347"/>
      <c r="AJ12" s="347"/>
      <c r="AK12" s="347"/>
      <c r="AL12" s="347"/>
      <c r="AM12" s="347"/>
      <c r="AN12" s="347"/>
      <c r="AO12" s="347"/>
      <c r="AP12" s="347"/>
      <c r="AQ12" s="347"/>
      <c r="AR12" s="347">
        <f t="shared" si="5"/>
        <v>0</v>
      </c>
      <c r="AS12" s="347">
        <f t="shared" si="3"/>
        <v>0</v>
      </c>
      <c r="AT12" s="347">
        <f t="shared" si="4"/>
        <v>0</v>
      </c>
    </row>
    <row r="13" spans="1:46" s="348" customFormat="1" ht="16.350000000000001" customHeight="1" outlineLevel="1">
      <c r="A13" s="343" t="s">
        <v>1285</v>
      </c>
      <c r="B13" s="343" t="s">
        <v>1286</v>
      </c>
      <c r="C13" s="344" t="s">
        <v>429</v>
      </c>
      <c r="D13" s="345" t="s">
        <v>204</v>
      </c>
      <c r="E13" s="345" t="s">
        <v>1289</v>
      </c>
      <c r="F13" s="345" t="s">
        <v>1296</v>
      </c>
      <c r="G13" s="345" t="s">
        <v>503</v>
      </c>
      <c r="H13" s="345" t="s">
        <v>1291</v>
      </c>
      <c r="I13" s="344" t="s">
        <v>891</v>
      </c>
      <c r="J13" s="345" t="s">
        <v>510</v>
      </c>
      <c r="K13" s="345" t="s">
        <v>493</v>
      </c>
      <c r="L13" s="344" t="s">
        <v>1297</v>
      </c>
      <c r="M13" s="345" t="s">
        <v>949</v>
      </c>
      <c r="N13" s="345"/>
      <c r="O13" s="344"/>
      <c r="P13" s="345"/>
      <c r="Q13" s="345"/>
      <c r="R13" s="346"/>
      <c r="S13" s="346"/>
      <c r="T13" s="346"/>
      <c r="U13" s="346"/>
      <c r="V13" s="346"/>
      <c r="W13" s="346"/>
      <c r="X13" s="346"/>
      <c r="Y13" s="346"/>
      <c r="Z13" s="346"/>
      <c r="AA13" s="346"/>
      <c r="AB13" s="346"/>
      <c r="AC13" s="346"/>
      <c r="AD13" s="346">
        <f t="shared" si="2"/>
        <v>0</v>
      </c>
      <c r="AE13" s="341"/>
      <c r="AF13" s="347"/>
      <c r="AG13" s="347"/>
      <c r="AH13" s="347"/>
      <c r="AI13" s="347"/>
      <c r="AJ13" s="347"/>
      <c r="AK13" s="347"/>
      <c r="AL13" s="347"/>
      <c r="AM13" s="347"/>
      <c r="AN13" s="347"/>
      <c r="AO13" s="347"/>
      <c r="AP13" s="347"/>
      <c r="AQ13" s="347"/>
      <c r="AR13" s="347">
        <f>SUM(AF13:AQ13)</f>
        <v>0</v>
      </c>
      <c r="AS13" s="347">
        <f t="shared" si="3"/>
        <v>0</v>
      </c>
      <c r="AT13" s="347">
        <f t="shared" si="4"/>
        <v>0</v>
      </c>
    </row>
    <row r="14" spans="1:46" s="348" customFormat="1" ht="16.350000000000001" customHeight="1" outlineLevel="1">
      <c r="A14" s="343" t="s">
        <v>1285</v>
      </c>
      <c r="B14" s="343" t="s">
        <v>1286</v>
      </c>
      <c r="C14" s="344" t="s">
        <v>429</v>
      </c>
      <c r="D14" s="345" t="s">
        <v>204</v>
      </c>
      <c r="E14" s="345" t="s">
        <v>1289</v>
      </c>
      <c r="F14" s="345" t="s">
        <v>1296</v>
      </c>
      <c r="G14" s="345" t="s">
        <v>503</v>
      </c>
      <c r="H14" s="345" t="s">
        <v>1291</v>
      </c>
      <c r="I14" s="344" t="s">
        <v>891</v>
      </c>
      <c r="J14" s="345" t="s">
        <v>510</v>
      </c>
      <c r="K14" s="345" t="s">
        <v>493</v>
      </c>
      <c r="L14" s="344" t="s">
        <v>1297</v>
      </c>
      <c r="M14" s="345" t="s">
        <v>949</v>
      </c>
      <c r="N14" s="345"/>
      <c r="O14" s="344"/>
      <c r="P14" s="345"/>
      <c r="Q14" s="345"/>
      <c r="R14" s="346"/>
      <c r="S14" s="346"/>
      <c r="T14" s="346"/>
      <c r="U14" s="346"/>
      <c r="V14" s="346"/>
      <c r="W14" s="346"/>
      <c r="X14" s="346"/>
      <c r="Y14" s="346"/>
      <c r="Z14" s="346"/>
      <c r="AA14" s="346"/>
      <c r="AB14" s="346"/>
      <c r="AC14" s="346"/>
      <c r="AD14" s="346">
        <f t="shared" si="2"/>
        <v>0</v>
      </c>
      <c r="AE14" s="341"/>
      <c r="AF14" s="347"/>
      <c r="AG14" s="347"/>
      <c r="AH14" s="347"/>
      <c r="AI14" s="347"/>
      <c r="AJ14" s="347"/>
      <c r="AK14" s="347"/>
      <c r="AL14" s="347"/>
      <c r="AM14" s="347"/>
      <c r="AN14" s="347"/>
      <c r="AO14" s="347"/>
      <c r="AP14" s="347"/>
      <c r="AQ14" s="347"/>
      <c r="AR14" s="347">
        <f>SUM(AF14:AQ14)</f>
        <v>0</v>
      </c>
      <c r="AS14" s="347">
        <f t="shared" si="3"/>
        <v>0</v>
      </c>
      <c r="AT14" s="347">
        <f t="shared" si="4"/>
        <v>0</v>
      </c>
    </row>
    <row r="15" spans="1:46" s="348" customFormat="1" ht="16.350000000000001" customHeight="1" outlineLevel="1">
      <c r="A15" s="343" t="s">
        <v>1285</v>
      </c>
      <c r="B15" s="343" t="s">
        <v>1286</v>
      </c>
      <c r="C15" s="344" t="s">
        <v>429</v>
      </c>
      <c r="D15" s="345" t="s">
        <v>204</v>
      </c>
      <c r="E15" s="345" t="s">
        <v>1289</v>
      </c>
      <c r="F15" s="345" t="s">
        <v>1298</v>
      </c>
      <c r="G15" s="345" t="s">
        <v>503</v>
      </c>
      <c r="H15" s="345" t="s">
        <v>1299</v>
      </c>
      <c r="I15" s="344" t="s">
        <v>1300</v>
      </c>
      <c r="J15" s="345" t="s">
        <v>511</v>
      </c>
      <c r="K15" s="345" t="s">
        <v>489</v>
      </c>
      <c r="L15" s="344" t="s">
        <v>1301</v>
      </c>
      <c r="M15" s="345" t="s">
        <v>1302</v>
      </c>
      <c r="N15" s="345"/>
      <c r="O15" s="344"/>
      <c r="P15" s="345"/>
      <c r="Q15" s="345"/>
      <c r="R15" s="346"/>
      <c r="S15" s="346"/>
      <c r="T15" s="346"/>
      <c r="U15" s="346"/>
      <c r="V15" s="346"/>
      <c r="W15" s="346"/>
      <c r="X15" s="346"/>
      <c r="Y15" s="346"/>
      <c r="Z15" s="346"/>
      <c r="AA15" s="346"/>
      <c r="AB15" s="346"/>
      <c r="AC15" s="346"/>
      <c r="AD15" s="346">
        <f t="shared" si="2"/>
        <v>0</v>
      </c>
      <c r="AE15" s="341"/>
      <c r="AF15" s="347"/>
      <c r="AG15" s="347"/>
      <c r="AH15" s="347"/>
      <c r="AI15" s="347"/>
      <c r="AJ15" s="347"/>
      <c r="AK15" s="347"/>
      <c r="AL15" s="347"/>
      <c r="AM15" s="347"/>
      <c r="AN15" s="347"/>
      <c r="AO15" s="347"/>
      <c r="AP15" s="347"/>
      <c r="AQ15" s="347"/>
      <c r="AR15" s="347">
        <f t="shared" si="5"/>
        <v>0</v>
      </c>
      <c r="AS15" s="347">
        <f t="shared" si="3"/>
        <v>0</v>
      </c>
      <c r="AT15" s="347">
        <f t="shared" si="4"/>
        <v>0</v>
      </c>
    </row>
    <row r="16" spans="1:46" s="348" customFormat="1" ht="16.350000000000001" customHeight="1" outlineLevel="1">
      <c r="A16" s="343" t="s">
        <v>1285</v>
      </c>
      <c r="B16" s="343" t="s">
        <v>1286</v>
      </c>
      <c r="C16" s="344" t="s">
        <v>429</v>
      </c>
      <c r="D16" s="345" t="s">
        <v>204</v>
      </c>
      <c r="E16" s="345" t="s">
        <v>1289</v>
      </c>
      <c r="F16" s="345" t="s">
        <v>1303</v>
      </c>
      <c r="G16" s="345" t="s">
        <v>503</v>
      </c>
      <c r="H16" s="345" t="s">
        <v>1304</v>
      </c>
      <c r="I16" s="344" t="s">
        <v>1305</v>
      </c>
      <c r="J16" s="345" t="s">
        <v>506</v>
      </c>
      <c r="K16" s="345" t="s">
        <v>493</v>
      </c>
      <c r="L16" s="344" t="s">
        <v>1306</v>
      </c>
      <c r="M16" s="345" t="s">
        <v>1307</v>
      </c>
      <c r="N16" s="345"/>
      <c r="O16" s="344"/>
      <c r="P16" s="345"/>
      <c r="Q16" s="345"/>
      <c r="R16" s="346"/>
      <c r="S16" s="346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>
        <f t="shared" si="2"/>
        <v>0</v>
      </c>
      <c r="AE16" s="341"/>
      <c r="AF16" s="347"/>
      <c r="AG16" s="347"/>
      <c r="AH16" s="347"/>
      <c r="AI16" s="347"/>
      <c r="AJ16" s="347"/>
      <c r="AK16" s="347"/>
      <c r="AL16" s="347"/>
      <c r="AM16" s="347"/>
      <c r="AN16" s="347"/>
      <c r="AO16" s="347"/>
      <c r="AP16" s="347"/>
      <c r="AQ16" s="347"/>
      <c r="AR16" s="347">
        <f t="shared" si="5"/>
        <v>0</v>
      </c>
      <c r="AS16" s="347">
        <f t="shared" si="3"/>
        <v>0</v>
      </c>
      <c r="AT16" s="347">
        <f t="shared" si="4"/>
        <v>0</v>
      </c>
    </row>
    <row r="17" spans="1:46" s="348" customFormat="1" ht="16.350000000000001" customHeight="1" outlineLevel="1">
      <c r="A17" s="343" t="s">
        <v>1285</v>
      </c>
      <c r="B17" s="343" t="s">
        <v>1286</v>
      </c>
      <c r="C17" s="344" t="s">
        <v>429</v>
      </c>
      <c r="D17" s="345" t="s">
        <v>204</v>
      </c>
      <c r="E17" s="345" t="s">
        <v>1289</v>
      </c>
      <c r="F17" s="345" t="s">
        <v>1303</v>
      </c>
      <c r="G17" s="345" t="s">
        <v>503</v>
      </c>
      <c r="H17" s="345" t="s">
        <v>1304</v>
      </c>
      <c r="I17" s="344" t="s">
        <v>888</v>
      </c>
      <c r="J17" s="345" t="s">
        <v>507</v>
      </c>
      <c r="K17" s="345" t="s">
        <v>489</v>
      </c>
      <c r="L17" s="344" t="s">
        <v>1308</v>
      </c>
      <c r="M17" s="345"/>
      <c r="N17" s="345"/>
      <c r="O17" s="344"/>
      <c r="P17" s="345"/>
      <c r="Q17" s="345"/>
      <c r="R17" s="346"/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1"/>
      <c r="AF17" s="347"/>
      <c r="AG17" s="347"/>
      <c r="AH17" s="347"/>
      <c r="AI17" s="347"/>
      <c r="AJ17" s="347"/>
      <c r="AK17" s="347"/>
      <c r="AL17" s="347"/>
      <c r="AM17" s="347"/>
      <c r="AN17" s="347"/>
      <c r="AO17" s="347"/>
      <c r="AP17" s="347"/>
      <c r="AQ17" s="347"/>
      <c r="AR17" s="347">
        <f t="shared" si="5"/>
        <v>0</v>
      </c>
      <c r="AS17" s="347">
        <f t="shared" si="3"/>
        <v>0</v>
      </c>
      <c r="AT17" s="347">
        <f t="shared" si="4"/>
        <v>0</v>
      </c>
    </row>
    <row r="18" spans="1:46" s="348" customFormat="1" ht="16.350000000000001" customHeight="1" outlineLevel="1">
      <c r="A18" s="343" t="s">
        <v>1285</v>
      </c>
      <c r="B18" s="343" t="s">
        <v>1286</v>
      </c>
      <c r="C18" s="344" t="s">
        <v>429</v>
      </c>
      <c r="D18" s="345" t="s">
        <v>204</v>
      </c>
      <c r="E18" s="345" t="s">
        <v>1289</v>
      </c>
      <c r="F18" s="345" t="s">
        <v>1309</v>
      </c>
      <c r="G18" s="345" t="s">
        <v>503</v>
      </c>
      <c r="H18" s="345" t="s">
        <v>1310</v>
      </c>
      <c r="I18" s="344" t="s">
        <v>1311</v>
      </c>
      <c r="J18" s="345" t="s">
        <v>509</v>
      </c>
      <c r="K18" s="345" t="s">
        <v>489</v>
      </c>
      <c r="L18" s="344" t="s">
        <v>1312</v>
      </c>
      <c r="M18" s="345" t="s">
        <v>1313</v>
      </c>
      <c r="N18" s="345"/>
      <c r="O18" s="344"/>
      <c r="P18" s="345"/>
      <c r="Q18" s="345"/>
      <c r="R18" s="346"/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>
        <f t="shared" si="2"/>
        <v>0</v>
      </c>
      <c r="AE18" s="341"/>
      <c r="AF18" s="347"/>
      <c r="AG18" s="347"/>
      <c r="AH18" s="347"/>
      <c r="AI18" s="347"/>
      <c r="AJ18" s="347"/>
      <c r="AK18" s="347"/>
      <c r="AL18" s="347"/>
      <c r="AM18" s="347"/>
      <c r="AN18" s="347"/>
      <c r="AO18" s="347"/>
      <c r="AP18" s="347"/>
      <c r="AQ18" s="347"/>
      <c r="AR18" s="347">
        <f t="shared" si="5"/>
        <v>0</v>
      </c>
      <c r="AS18" s="347">
        <f t="shared" si="3"/>
        <v>0</v>
      </c>
      <c r="AT18" s="347">
        <f t="shared" si="4"/>
        <v>0</v>
      </c>
    </row>
    <row r="19" spans="1:46" s="348" customFormat="1" ht="16.350000000000001" customHeight="1" outlineLevel="1">
      <c r="A19" s="343" t="s">
        <v>1285</v>
      </c>
      <c r="B19" s="343" t="s">
        <v>1286</v>
      </c>
      <c r="C19" s="344" t="s">
        <v>429</v>
      </c>
      <c r="D19" s="345" t="s">
        <v>204</v>
      </c>
      <c r="E19" s="345" t="s">
        <v>1289</v>
      </c>
      <c r="F19" s="345" t="s">
        <v>1309</v>
      </c>
      <c r="G19" s="345" t="s">
        <v>503</v>
      </c>
      <c r="H19" s="345" t="s">
        <v>1310</v>
      </c>
      <c r="I19" s="344" t="s">
        <v>1314</v>
      </c>
      <c r="J19" s="345" t="s">
        <v>1315</v>
      </c>
      <c r="K19" s="345" t="s">
        <v>1316</v>
      </c>
      <c r="L19" s="344" t="s">
        <v>1317</v>
      </c>
      <c r="M19" s="345" t="s">
        <v>1318</v>
      </c>
      <c r="N19" s="345"/>
      <c r="O19" s="344"/>
      <c r="P19" s="345"/>
      <c r="Q19" s="345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>
        <f t="shared" si="2"/>
        <v>0</v>
      </c>
      <c r="AE19" s="341"/>
      <c r="AF19" s="347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>
        <f t="shared" si="5"/>
        <v>0</v>
      </c>
      <c r="AS19" s="347">
        <f t="shared" si="3"/>
        <v>0</v>
      </c>
      <c r="AT19" s="347">
        <f t="shared" si="4"/>
        <v>0</v>
      </c>
    </row>
    <row r="20" spans="1:46" s="348" customFormat="1" ht="16.350000000000001" customHeight="1" outlineLevel="1">
      <c r="A20" s="343" t="s">
        <v>1285</v>
      </c>
      <c r="B20" s="343" t="s">
        <v>1286</v>
      </c>
      <c r="C20" s="344" t="s">
        <v>429</v>
      </c>
      <c r="D20" s="345" t="s">
        <v>204</v>
      </c>
      <c r="E20" s="345" t="s">
        <v>1289</v>
      </c>
      <c r="F20" s="345" t="s">
        <v>1319</v>
      </c>
      <c r="G20" s="345" t="s">
        <v>503</v>
      </c>
      <c r="H20" s="345" t="s">
        <v>1310</v>
      </c>
      <c r="I20" s="344" t="s">
        <v>890</v>
      </c>
      <c r="J20" s="345" t="s">
        <v>508</v>
      </c>
      <c r="K20" s="345" t="s">
        <v>493</v>
      </c>
      <c r="L20" s="344" t="s">
        <v>1320</v>
      </c>
      <c r="M20" s="345" t="s">
        <v>1321</v>
      </c>
      <c r="N20" s="345"/>
      <c r="O20" s="344"/>
      <c r="P20" s="345"/>
      <c r="Q20" s="345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>
        <f t="shared" si="2"/>
        <v>0</v>
      </c>
      <c r="AE20" s="341"/>
      <c r="AF20" s="347"/>
      <c r="AG20" s="347"/>
      <c r="AH20" s="347"/>
      <c r="AI20" s="347"/>
      <c r="AJ20" s="347"/>
      <c r="AK20" s="347"/>
      <c r="AL20" s="347"/>
      <c r="AM20" s="347"/>
      <c r="AN20" s="347"/>
      <c r="AO20" s="347"/>
      <c r="AP20" s="347"/>
      <c r="AQ20" s="347"/>
      <c r="AR20" s="347">
        <f t="shared" si="5"/>
        <v>0</v>
      </c>
      <c r="AS20" s="347">
        <f t="shared" si="3"/>
        <v>0</v>
      </c>
      <c r="AT20" s="347">
        <f t="shared" si="4"/>
        <v>0</v>
      </c>
    </row>
    <row r="21" spans="1:46" s="348" customFormat="1" ht="16.350000000000001" customHeight="1" outlineLevel="1">
      <c r="A21" s="343" t="s">
        <v>1285</v>
      </c>
      <c r="B21" s="343" t="s">
        <v>1286</v>
      </c>
      <c r="C21" s="344" t="s">
        <v>429</v>
      </c>
      <c r="D21" s="345" t="s">
        <v>1322</v>
      </c>
      <c r="E21" s="345" t="s">
        <v>1323</v>
      </c>
      <c r="F21" s="345" t="s">
        <v>1324</v>
      </c>
      <c r="G21" s="345" t="s">
        <v>1325</v>
      </c>
      <c r="H21" s="345" t="s">
        <v>1326</v>
      </c>
      <c r="I21" s="344" t="s">
        <v>889</v>
      </c>
      <c r="J21" s="345" t="s">
        <v>705</v>
      </c>
      <c r="K21" s="345" t="s">
        <v>493</v>
      </c>
      <c r="L21" s="344" t="s">
        <v>1327</v>
      </c>
      <c r="M21" s="345" t="s">
        <v>1328</v>
      </c>
      <c r="N21" s="345"/>
      <c r="O21" s="344"/>
      <c r="P21" s="345"/>
      <c r="Q21" s="345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9">
        <f t="shared" si="2"/>
        <v>0</v>
      </c>
      <c r="AE21" s="341"/>
      <c r="AF21" s="347"/>
      <c r="AG21" s="347"/>
      <c r="AH21" s="347"/>
      <c r="AI21" s="347"/>
      <c r="AJ21" s="347"/>
      <c r="AK21" s="347"/>
      <c r="AL21" s="347"/>
      <c r="AM21" s="347"/>
      <c r="AN21" s="347"/>
      <c r="AO21" s="347"/>
      <c r="AP21" s="347"/>
      <c r="AQ21" s="347"/>
      <c r="AR21" s="347">
        <f t="shared" si="5"/>
        <v>0</v>
      </c>
      <c r="AS21" s="347">
        <f t="shared" si="3"/>
        <v>0</v>
      </c>
      <c r="AT21" s="347">
        <f t="shared" si="4"/>
        <v>0</v>
      </c>
    </row>
    <row r="22" spans="1:46" s="341" customFormat="1" ht="16.350000000000001" customHeight="1" outlineLevel="1">
      <c r="A22" s="343" t="s">
        <v>1285</v>
      </c>
      <c r="B22" s="343" t="s">
        <v>1286</v>
      </c>
      <c r="C22" s="344" t="s">
        <v>429</v>
      </c>
      <c r="D22" s="345" t="s">
        <v>1322</v>
      </c>
      <c r="E22" s="345" t="s">
        <v>1323</v>
      </c>
      <c r="F22" s="345" t="s">
        <v>1329</v>
      </c>
      <c r="G22" s="345" t="s">
        <v>1325</v>
      </c>
      <c r="H22" s="345" t="s">
        <v>1304</v>
      </c>
      <c r="I22" s="344" t="s">
        <v>1330</v>
      </c>
      <c r="J22" s="345" t="s">
        <v>495</v>
      </c>
      <c r="K22" s="345" t="s">
        <v>493</v>
      </c>
      <c r="L22" s="344" t="s">
        <v>1331</v>
      </c>
      <c r="M22" s="345" t="s">
        <v>1332</v>
      </c>
      <c r="N22" s="345"/>
      <c r="O22" s="344"/>
      <c r="P22" s="345"/>
      <c r="Q22" s="345"/>
      <c r="R22" s="346"/>
      <c r="S22" s="346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  <c r="AD22" s="346">
        <f t="shared" si="2"/>
        <v>0</v>
      </c>
      <c r="AF22" s="350"/>
      <c r="AG22" s="350"/>
      <c r="AH22" s="350"/>
      <c r="AI22" s="350"/>
      <c r="AJ22" s="350"/>
      <c r="AK22" s="350"/>
      <c r="AL22" s="350"/>
      <c r="AM22" s="350"/>
      <c r="AN22" s="350"/>
      <c r="AO22" s="350"/>
      <c r="AP22" s="350"/>
      <c r="AQ22" s="350"/>
      <c r="AR22" s="347">
        <f t="shared" si="5"/>
        <v>0</v>
      </c>
      <c r="AS22" s="350">
        <f t="shared" si="3"/>
        <v>0</v>
      </c>
      <c r="AT22" s="350">
        <f t="shared" si="4"/>
        <v>0</v>
      </c>
    </row>
    <row r="23" spans="1:46" s="348" customFormat="1" ht="16.350000000000001" customHeight="1">
      <c r="A23" s="336" t="s">
        <v>1285</v>
      </c>
      <c r="B23" s="336" t="s">
        <v>1286</v>
      </c>
      <c r="C23" s="337" t="s">
        <v>417</v>
      </c>
      <c r="D23" s="337"/>
      <c r="E23" s="337"/>
      <c r="F23" s="337"/>
      <c r="G23" s="337"/>
      <c r="H23" s="338" t="s">
        <v>1333</v>
      </c>
      <c r="I23" s="338" t="s">
        <v>710</v>
      </c>
      <c r="J23" s="351"/>
      <c r="K23" s="337"/>
      <c r="L23" s="337"/>
      <c r="M23" s="337"/>
      <c r="N23" s="351"/>
      <c r="O23" s="338" t="s">
        <v>710</v>
      </c>
      <c r="P23" s="351"/>
      <c r="Q23" s="351"/>
      <c r="R23" s="340">
        <f t="shared" ref="R23:AC23" si="6">R24</f>
        <v>0</v>
      </c>
      <c r="S23" s="340">
        <f t="shared" si="6"/>
        <v>0</v>
      </c>
      <c r="T23" s="340">
        <f t="shared" si="6"/>
        <v>0</v>
      </c>
      <c r="U23" s="340">
        <f t="shared" si="6"/>
        <v>0</v>
      </c>
      <c r="V23" s="340">
        <f t="shared" si="6"/>
        <v>0</v>
      </c>
      <c r="W23" s="340">
        <f t="shared" si="6"/>
        <v>0</v>
      </c>
      <c r="X23" s="340">
        <f t="shared" si="6"/>
        <v>0</v>
      </c>
      <c r="Y23" s="340">
        <f t="shared" si="6"/>
        <v>0</v>
      </c>
      <c r="Z23" s="340">
        <f t="shared" si="6"/>
        <v>0</v>
      </c>
      <c r="AA23" s="340">
        <f t="shared" si="6"/>
        <v>0</v>
      </c>
      <c r="AB23" s="340">
        <f>AB24</f>
        <v>0</v>
      </c>
      <c r="AC23" s="340">
        <f t="shared" si="6"/>
        <v>0</v>
      </c>
      <c r="AD23" s="340">
        <f t="shared" si="2"/>
        <v>0</v>
      </c>
      <c r="AE23" s="341"/>
      <c r="AF23" s="340">
        <f t="shared" ref="AF23:AR23" si="7">AF24</f>
        <v>0</v>
      </c>
      <c r="AG23" s="340">
        <f t="shared" si="7"/>
        <v>0</v>
      </c>
      <c r="AH23" s="340">
        <f t="shared" si="7"/>
        <v>0</v>
      </c>
      <c r="AI23" s="340">
        <f t="shared" si="7"/>
        <v>0</v>
      </c>
      <c r="AJ23" s="340">
        <f t="shared" si="7"/>
        <v>0</v>
      </c>
      <c r="AK23" s="340">
        <f t="shared" si="7"/>
        <v>0</v>
      </c>
      <c r="AL23" s="340">
        <f t="shared" si="7"/>
        <v>0</v>
      </c>
      <c r="AM23" s="340">
        <f t="shared" si="7"/>
        <v>0</v>
      </c>
      <c r="AN23" s="340">
        <f t="shared" si="7"/>
        <v>0</v>
      </c>
      <c r="AO23" s="340">
        <f t="shared" si="7"/>
        <v>0</v>
      </c>
      <c r="AP23" s="340">
        <f t="shared" si="7"/>
        <v>0</v>
      </c>
      <c r="AQ23" s="340">
        <f t="shared" si="7"/>
        <v>0</v>
      </c>
      <c r="AR23" s="340">
        <f t="shared" si="7"/>
        <v>0</v>
      </c>
      <c r="AS23" s="340">
        <f t="shared" si="3"/>
        <v>0</v>
      </c>
      <c r="AT23" s="340">
        <f t="shared" si="4"/>
        <v>0</v>
      </c>
    </row>
    <row r="24" spans="1:46" s="341" customFormat="1" ht="16.350000000000001" customHeight="1" outlineLevel="1">
      <c r="A24" s="343" t="s">
        <v>1285</v>
      </c>
      <c r="B24" s="343" t="s">
        <v>1286</v>
      </c>
      <c r="C24" s="344" t="s">
        <v>417</v>
      </c>
      <c r="D24" s="345" t="s">
        <v>1334</v>
      </c>
      <c r="E24" s="345" t="s">
        <v>1335</v>
      </c>
      <c r="F24" s="345" t="s">
        <v>1336</v>
      </c>
      <c r="G24" s="345" t="s">
        <v>1325</v>
      </c>
      <c r="H24" s="345" t="s">
        <v>1337</v>
      </c>
      <c r="I24" s="344" t="s">
        <v>910</v>
      </c>
      <c r="J24" s="345" t="s">
        <v>710</v>
      </c>
      <c r="K24" s="345" t="s">
        <v>711</v>
      </c>
      <c r="L24" s="344" t="s">
        <v>1338</v>
      </c>
      <c r="M24" s="345" t="s">
        <v>1333</v>
      </c>
      <c r="N24" s="345"/>
      <c r="O24" s="344"/>
      <c r="P24" s="352"/>
      <c r="Q24" s="352"/>
      <c r="R24" s="346"/>
      <c r="S24" s="346"/>
      <c r="T24" s="346"/>
      <c r="U24" s="346"/>
      <c r="V24" s="346"/>
      <c r="W24" s="346"/>
      <c r="X24" s="346"/>
      <c r="Y24" s="346"/>
      <c r="Z24" s="346"/>
      <c r="AA24" s="346"/>
      <c r="AB24" s="346"/>
      <c r="AC24" s="346"/>
      <c r="AD24" s="349">
        <f t="shared" si="2"/>
        <v>0</v>
      </c>
      <c r="AF24" s="350"/>
      <c r="AG24" s="350"/>
      <c r="AH24" s="350"/>
      <c r="AI24" s="350"/>
      <c r="AJ24" s="350"/>
      <c r="AK24" s="350"/>
      <c r="AL24" s="350"/>
      <c r="AM24" s="350"/>
      <c r="AN24" s="350"/>
      <c r="AO24" s="350"/>
      <c r="AP24" s="350"/>
      <c r="AQ24" s="350"/>
      <c r="AR24" s="347">
        <f t="shared" si="5"/>
        <v>0</v>
      </c>
      <c r="AS24" s="350">
        <f t="shared" si="3"/>
        <v>0</v>
      </c>
      <c r="AT24" s="350">
        <f t="shared" si="4"/>
        <v>0</v>
      </c>
    </row>
    <row r="25" spans="1:46" s="348" customFormat="1" ht="16.350000000000001" customHeight="1">
      <c r="A25" s="336" t="s">
        <v>1285</v>
      </c>
      <c r="B25" s="336" t="s">
        <v>1286</v>
      </c>
      <c r="C25" s="337" t="s">
        <v>417</v>
      </c>
      <c r="D25" s="337"/>
      <c r="E25" s="337"/>
      <c r="F25" s="337"/>
      <c r="G25" s="337"/>
      <c r="H25" s="338" t="s">
        <v>1339</v>
      </c>
      <c r="I25" s="338" t="s">
        <v>1340</v>
      </c>
      <c r="J25" s="351"/>
      <c r="K25" s="337"/>
      <c r="L25" s="337"/>
      <c r="M25" s="337"/>
      <c r="N25" s="351"/>
      <c r="O25" s="338" t="s">
        <v>1340</v>
      </c>
      <c r="P25" s="351"/>
      <c r="Q25" s="351"/>
      <c r="R25" s="340">
        <f t="shared" ref="R25:AC25" si="8">SUM(R26:R40)</f>
        <v>0</v>
      </c>
      <c r="S25" s="340">
        <f t="shared" si="8"/>
        <v>0</v>
      </c>
      <c r="T25" s="340">
        <f t="shared" si="8"/>
        <v>0</v>
      </c>
      <c r="U25" s="340">
        <f t="shared" si="8"/>
        <v>0</v>
      </c>
      <c r="V25" s="340">
        <f t="shared" si="8"/>
        <v>0</v>
      </c>
      <c r="W25" s="340">
        <f t="shared" si="8"/>
        <v>0</v>
      </c>
      <c r="X25" s="340">
        <f t="shared" si="8"/>
        <v>0</v>
      </c>
      <c r="Y25" s="340">
        <f t="shared" si="8"/>
        <v>0</v>
      </c>
      <c r="Z25" s="340">
        <f t="shared" si="8"/>
        <v>0</v>
      </c>
      <c r="AA25" s="340">
        <f t="shared" si="8"/>
        <v>0</v>
      </c>
      <c r="AB25" s="340">
        <f t="shared" si="8"/>
        <v>0</v>
      </c>
      <c r="AC25" s="340">
        <f t="shared" si="8"/>
        <v>0</v>
      </c>
      <c r="AD25" s="340">
        <f t="shared" si="2"/>
        <v>0</v>
      </c>
      <c r="AE25" s="341"/>
      <c r="AF25" s="340">
        <f t="shared" ref="AF25:AR25" si="9">SUM(AF26:AF40)</f>
        <v>0</v>
      </c>
      <c r="AG25" s="340">
        <f t="shared" si="9"/>
        <v>0</v>
      </c>
      <c r="AH25" s="340">
        <f t="shared" si="9"/>
        <v>0</v>
      </c>
      <c r="AI25" s="340">
        <f t="shared" si="9"/>
        <v>0</v>
      </c>
      <c r="AJ25" s="340">
        <f t="shared" si="9"/>
        <v>0</v>
      </c>
      <c r="AK25" s="340">
        <f t="shared" si="9"/>
        <v>0</v>
      </c>
      <c r="AL25" s="340">
        <f t="shared" si="9"/>
        <v>0</v>
      </c>
      <c r="AM25" s="340">
        <f t="shared" si="9"/>
        <v>0</v>
      </c>
      <c r="AN25" s="340">
        <f t="shared" si="9"/>
        <v>0</v>
      </c>
      <c r="AO25" s="340">
        <f t="shared" si="9"/>
        <v>0</v>
      </c>
      <c r="AP25" s="340">
        <f t="shared" si="9"/>
        <v>0</v>
      </c>
      <c r="AQ25" s="340">
        <f t="shared" si="9"/>
        <v>0</v>
      </c>
      <c r="AR25" s="340">
        <f t="shared" si="9"/>
        <v>0</v>
      </c>
      <c r="AS25" s="340">
        <f t="shared" si="3"/>
        <v>0</v>
      </c>
      <c r="AT25" s="340">
        <f t="shared" si="4"/>
        <v>0</v>
      </c>
    </row>
    <row r="26" spans="1:46" s="348" customFormat="1" ht="16.350000000000001" customHeight="1" outlineLevel="1">
      <c r="A26" s="343" t="s">
        <v>1285</v>
      </c>
      <c r="B26" s="343" t="s">
        <v>1286</v>
      </c>
      <c r="C26" s="344" t="s">
        <v>417</v>
      </c>
      <c r="D26" s="345" t="s">
        <v>204</v>
      </c>
      <c r="E26" s="345" t="s">
        <v>1341</v>
      </c>
      <c r="F26" s="345" t="s">
        <v>1342</v>
      </c>
      <c r="G26" s="345" t="s">
        <v>500</v>
      </c>
      <c r="H26" s="345" t="s">
        <v>1343</v>
      </c>
      <c r="I26" s="344" t="s">
        <v>886</v>
      </c>
      <c r="J26" s="345" t="s">
        <v>488</v>
      </c>
      <c r="K26" s="345" t="s">
        <v>491</v>
      </c>
      <c r="L26" s="344" t="s">
        <v>1344</v>
      </c>
      <c r="M26" s="345" t="s">
        <v>1345</v>
      </c>
      <c r="N26" s="345"/>
      <c r="O26" s="344"/>
      <c r="P26" s="345"/>
      <c r="Q26" s="345"/>
      <c r="R26" s="346"/>
      <c r="S26" s="346"/>
      <c r="T26" s="346"/>
      <c r="U26" s="346"/>
      <c r="V26" s="346"/>
      <c r="W26" s="346"/>
      <c r="X26" s="346"/>
      <c r="Y26" s="346"/>
      <c r="Z26" s="346"/>
      <c r="AA26" s="346"/>
      <c r="AB26" s="346"/>
      <c r="AC26" s="346"/>
      <c r="AD26" s="346">
        <f t="shared" si="2"/>
        <v>0</v>
      </c>
      <c r="AE26" s="341"/>
      <c r="AF26" s="347"/>
      <c r="AG26" s="347"/>
      <c r="AH26" s="347"/>
      <c r="AI26" s="347"/>
      <c r="AJ26" s="347"/>
      <c r="AK26" s="347"/>
      <c r="AL26" s="347"/>
      <c r="AM26" s="347"/>
      <c r="AN26" s="347"/>
      <c r="AO26" s="347"/>
      <c r="AP26" s="347"/>
      <c r="AQ26" s="347"/>
      <c r="AR26" s="347">
        <f t="shared" si="5"/>
        <v>0</v>
      </c>
      <c r="AS26" s="347">
        <f t="shared" si="3"/>
        <v>0</v>
      </c>
      <c r="AT26" s="347">
        <f t="shared" si="4"/>
        <v>0</v>
      </c>
    </row>
    <row r="27" spans="1:46" s="348" customFormat="1" ht="16.350000000000001" customHeight="1" outlineLevel="1">
      <c r="A27" s="343" t="s">
        <v>1285</v>
      </c>
      <c r="B27" s="343" t="s">
        <v>1286</v>
      </c>
      <c r="C27" s="344" t="s">
        <v>417</v>
      </c>
      <c r="D27" s="345" t="s">
        <v>204</v>
      </c>
      <c r="E27" s="345" t="s">
        <v>1341</v>
      </c>
      <c r="F27" s="345" t="s">
        <v>1342</v>
      </c>
      <c r="G27" s="345" t="s">
        <v>500</v>
      </c>
      <c r="H27" s="345" t="s">
        <v>1343</v>
      </c>
      <c r="I27" s="344" t="s">
        <v>892</v>
      </c>
      <c r="J27" s="345" t="s">
        <v>490</v>
      </c>
      <c r="K27" s="345" t="s">
        <v>491</v>
      </c>
      <c r="L27" s="344" t="s">
        <v>1346</v>
      </c>
      <c r="M27" s="345" t="s">
        <v>1347</v>
      </c>
      <c r="N27" s="345"/>
      <c r="O27" s="344"/>
      <c r="P27" s="345"/>
      <c r="Q27" s="345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>
        <f t="shared" si="2"/>
        <v>0</v>
      </c>
      <c r="AE27" s="341"/>
      <c r="AF27" s="347"/>
      <c r="AG27" s="347"/>
      <c r="AH27" s="347"/>
      <c r="AI27" s="347"/>
      <c r="AJ27" s="347"/>
      <c r="AK27" s="347"/>
      <c r="AL27" s="347"/>
      <c r="AM27" s="347"/>
      <c r="AN27" s="347"/>
      <c r="AO27" s="347"/>
      <c r="AP27" s="347"/>
      <c r="AQ27" s="347"/>
      <c r="AR27" s="347">
        <f t="shared" si="5"/>
        <v>0</v>
      </c>
      <c r="AS27" s="347">
        <f t="shared" si="3"/>
        <v>0</v>
      </c>
      <c r="AT27" s="347">
        <f t="shared" si="4"/>
        <v>0</v>
      </c>
    </row>
    <row r="28" spans="1:46" s="348" customFormat="1" ht="16.350000000000001" customHeight="1" outlineLevel="1">
      <c r="A28" s="343" t="s">
        <v>1285</v>
      </c>
      <c r="B28" s="343" t="s">
        <v>1286</v>
      </c>
      <c r="C28" s="344" t="s">
        <v>417</v>
      </c>
      <c r="D28" s="345" t="s">
        <v>204</v>
      </c>
      <c r="E28" s="345" t="s">
        <v>1341</v>
      </c>
      <c r="F28" s="345" t="s">
        <v>1348</v>
      </c>
      <c r="G28" s="345" t="s">
        <v>500</v>
      </c>
      <c r="H28" s="345" t="s">
        <v>1343</v>
      </c>
      <c r="I28" s="344" t="s">
        <v>896</v>
      </c>
      <c r="J28" s="345" t="s">
        <v>498</v>
      </c>
      <c r="K28" s="345" t="s">
        <v>493</v>
      </c>
      <c r="L28" s="344" t="s">
        <v>1297</v>
      </c>
      <c r="M28" s="345" t="s">
        <v>949</v>
      </c>
      <c r="N28" s="345"/>
      <c r="O28" s="344"/>
      <c r="P28" s="345"/>
      <c r="Q28" s="345"/>
      <c r="R28" s="346"/>
      <c r="S28" s="346"/>
      <c r="T28" s="346"/>
      <c r="U28" s="346"/>
      <c r="V28" s="346"/>
      <c r="W28" s="346"/>
      <c r="X28" s="346"/>
      <c r="Y28" s="346"/>
      <c r="Z28" s="346"/>
      <c r="AA28" s="346"/>
      <c r="AB28" s="346"/>
      <c r="AC28" s="346"/>
      <c r="AD28" s="346">
        <f t="shared" si="2"/>
        <v>0</v>
      </c>
      <c r="AE28" s="341"/>
      <c r="AF28" s="347"/>
      <c r="AG28" s="347"/>
      <c r="AH28" s="347"/>
      <c r="AI28" s="347"/>
      <c r="AJ28" s="347"/>
      <c r="AK28" s="347"/>
      <c r="AL28" s="347"/>
      <c r="AM28" s="347"/>
      <c r="AN28" s="347"/>
      <c r="AO28" s="347"/>
      <c r="AP28" s="347"/>
      <c r="AQ28" s="347"/>
      <c r="AR28" s="347">
        <f t="shared" si="5"/>
        <v>0</v>
      </c>
      <c r="AS28" s="347">
        <f t="shared" si="3"/>
        <v>0</v>
      </c>
      <c r="AT28" s="347">
        <f t="shared" si="4"/>
        <v>0</v>
      </c>
    </row>
    <row r="29" spans="1:46" s="348" customFormat="1" ht="16.350000000000001" customHeight="1" outlineLevel="1">
      <c r="A29" s="343" t="s">
        <v>1285</v>
      </c>
      <c r="B29" s="343" t="s">
        <v>1286</v>
      </c>
      <c r="C29" s="344" t="s">
        <v>417</v>
      </c>
      <c r="D29" s="345" t="s">
        <v>204</v>
      </c>
      <c r="E29" s="345" t="s">
        <v>1341</v>
      </c>
      <c r="F29" s="345" t="s">
        <v>1348</v>
      </c>
      <c r="G29" s="345" t="s">
        <v>500</v>
      </c>
      <c r="H29" s="345" t="s">
        <v>1343</v>
      </c>
      <c r="I29" s="344" t="s">
        <v>896</v>
      </c>
      <c r="J29" s="345" t="s">
        <v>498</v>
      </c>
      <c r="K29" s="345" t="s">
        <v>493</v>
      </c>
      <c r="L29" s="344" t="s">
        <v>1297</v>
      </c>
      <c r="M29" s="345" t="s">
        <v>949</v>
      </c>
      <c r="N29" s="345"/>
      <c r="O29" s="344"/>
      <c r="P29" s="345"/>
      <c r="Q29" s="345"/>
      <c r="R29" s="346"/>
      <c r="S29" s="346"/>
      <c r="T29" s="346"/>
      <c r="U29" s="346"/>
      <c r="V29" s="346"/>
      <c r="W29" s="346"/>
      <c r="X29" s="346"/>
      <c r="Y29" s="346"/>
      <c r="Z29" s="346"/>
      <c r="AA29" s="346"/>
      <c r="AB29" s="346"/>
      <c r="AC29" s="346"/>
      <c r="AD29" s="346">
        <f t="shared" si="2"/>
        <v>0</v>
      </c>
      <c r="AE29" s="341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347"/>
      <c r="AQ29" s="347"/>
      <c r="AR29" s="347">
        <f t="shared" si="5"/>
        <v>0</v>
      </c>
      <c r="AS29" s="347">
        <f t="shared" si="3"/>
        <v>0</v>
      </c>
      <c r="AT29" s="347">
        <f t="shared" si="4"/>
        <v>0</v>
      </c>
    </row>
    <row r="30" spans="1:46" s="348" customFormat="1" ht="16.350000000000001" customHeight="1" outlineLevel="1">
      <c r="A30" s="343" t="s">
        <v>1285</v>
      </c>
      <c r="B30" s="343" t="s">
        <v>1286</v>
      </c>
      <c r="C30" s="344" t="s">
        <v>417</v>
      </c>
      <c r="D30" s="345" t="s">
        <v>204</v>
      </c>
      <c r="E30" s="345" t="s">
        <v>1341</v>
      </c>
      <c r="F30" s="345" t="s">
        <v>1348</v>
      </c>
      <c r="G30" s="345" t="s">
        <v>500</v>
      </c>
      <c r="H30" s="345" t="s">
        <v>1343</v>
      </c>
      <c r="I30" s="344" t="s">
        <v>896</v>
      </c>
      <c r="J30" s="345" t="s">
        <v>498</v>
      </c>
      <c r="K30" s="345" t="s">
        <v>493</v>
      </c>
      <c r="L30" s="344" t="s">
        <v>1297</v>
      </c>
      <c r="M30" s="345" t="s">
        <v>949</v>
      </c>
      <c r="N30" s="345"/>
      <c r="O30" s="344"/>
      <c r="P30" s="345"/>
      <c r="Q30" s="345"/>
      <c r="R30" s="346"/>
      <c r="S30" s="346"/>
      <c r="T30" s="346"/>
      <c r="U30" s="346"/>
      <c r="V30" s="346"/>
      <c r="W30" s="346"/>
      <c r="X30" s="346"/>
      <c r="Y30" s="346"/>
      <c r="Z30" s="346"/>
      <c r="AA30" s="346"/>
      <c r="AB30" s="346"/>
      <c r="AC30" s="346"/>
      <c r="AD30" s="346">
        <f t="shared" si="2"/>
        <v>0</v>
      </c>
      <c r="AE30" s="341"/>
      <c r="AF30" s="347"/>
      <c r="AG30" s="347"/>
      <c r="AH30" s="347"/>
      <c r="AI30" s="347"/>
      <c r="AJ30" s="347"/>
      <c r="AK30" s="347"/>
      <c r="AL30" s="347"/>
      <c r="AM30" s="347"/>
      <c r="AN30" s="347"/>
      <c r="AO30" s="347"/>
      <c r="AP30" s="347"/>
      <c r="AQ30" s="347"/>
      <c r="AR30" s="347">
        <f t="shared" si="5"/>
        <v>0</v>
      </c>
      <c r="AS30" s="347">
        <f t="shared" si="3"/>
        <v>0</v>
      </c>
      <c r="AT30" s="347">
        <f t="shared" si="4"/>
        <v>0</v>
      </c>
    </row>
    <row r="31" spans="1:46" s="348" customFormat="1" ht="16.350000000000001" customHeight="1" outlineLevel="1">
      <c r="A31" s="343" t="s">
        <v>1285</v>
      </c>
      <c r="B31" s="343" t="s">
        <v>1286</v>
      </c>
      <c r="C31" s="344" t="s">
        <v>417</v>
      </c>
      <c r="D31" s="345" t="s">
        <v>204</v>
      </c>
      <c r="E31" s="345" t="s">
        <v>1341</v>
      </c>
      <c r="F31" s="345" t="s">
        <v>1349</v>
      </c>
      <c r="G31" s="345" t="s">
        <v>500</v>
      </c>
      <c r="H31" s="345" t="s">
        <v>1350</v>
      </c>
      <c r="I31" s="344" t="s">
        <v>1351</v>
      </c>
      <c r="J31" s="345" t="s">
        <v>499</v>
      </c>
      <c r="K31" s="345" t="s">
        <v>491</v>
      </c>
      <c r="L31" s="344" t="s">
        <v>1352</v>
      </c>
      <c r="M31" s="345" t="s">
        <v>1353</v>
      </c>
      <c r="N31" s="345"/>
      <c r="O31" s="344"/>
      <c r="P31" s="345"/>
      <c r="Q31" s="345"/>
      <c r="R31" s="346"/>
      <c r="S31" s="346"/>
      <c r="T31" s="346"/>
      <c r="U31" s="346"/>
      <c r="V31" s="346"/>
      <c r="W31" s="346"/>
      <c r="X31" s="346"/>
      <c r="Y31" s="346"/>
      <c r="Z31" s="346"/>
      <c r="AA31" s="346"/>
      <c r="AB31" s="346"/>
      <c r="AC31" s="346"/>
      <c r="AD31" s="346">
        <f t="shared" si="2"/>
        <v>0</v>
      </c>
      <c r="AE31" s="341"/>
      <c r="AF31" s="347"/>
      <c r="AG31" s="347"/>
      <c r="AH31" s="347"/>
      <c r="AI31" s="347"/>
      <c r="AJ31" s="347"/>
      <c r="AK31" s="347"/>
      <c r="AL31" s="347"/>
      <c r="AM31" s="347"/>
      <c r="AN31" s="347"/>
      <c r="AO31" s="347"/>
      <c r="AP31" s="347"/>
      <c r="AQ31" s="347"/>
      <c r="AR31" s="347">
        <f t="shared" si="5"/>
        <v>0</v>
      </c>
      <c r="AS31" s="347">
        <f t="shared" si="3"/>
        <v>0</v>
      </c>
      <c r="AT31" s="347">
        <f t="shared" si="4"/>
        <v>0</v>
      </c>
    </row>
    <row r="32" spans="1:46" s="348" customFormat="1" ht="16.350000000000001" customHeight="1" outlineLevel="1">
      <c r="A32" s="343" t="s">
        <v>1285</v>
      </c>
      <c r="B32" s="343" t="s">
        <v>1286</v>
      </c>
      <c r="C32" s="344" t="s">
        <v>417</v>
      </c>
      <c r="D32" s="345" t="s">
        <v>204</v>
      </c>
      <c r="E32" s="345" t="s">
        <v>1341</v>
      </c>
      <c r="F32" s="345" t="s">
        <v>1354</v>
      </c>
      <c r="G32" s="345" t="s">
        <v>500</v>
      </c>
      <c r="H32" s="345" t="s">
        <v>1355</v>
      </c>
      <c r="I32" s="344" t="s">
        <v>1356</v>
      </c>
      <c r="J32" s="345" t="s">
        <v>492</v>
      </c>
      <c r="K32" s="345" t="s">
        <v>493</v>
      </c>
      <c r="L32" s="344" t="s">
        <v>1306</v>
      </c>
      <c r="M32" s="345" t="s">
        <v>1307</v>
      </c>
      <c r="N32" s="345"/>
      <c r="O32" s="344"/>
      <c r="P32" s="345"/>
      <c r="Q32" s="345"/>
      <c r="R32" s="346"/>
      <c r="S32" s="346"/>
      <c r="T32" s="346"/>
      <c r="U32" s="346"/>
      <c r="V32" s="346"/>
      <c r="W32" s="346"/>
      <c r="X32" s="346"/>
      <c r="Y32" s="346"/>
      <c r="Z32" s="346"/>
      <c r="AA32" s="346"/>
      <c r="AB32" s="346"/>
      <c r="AC32" s="346"/>
      <c r="AD32" s="346">
        <f t="shared" si="2"/>
        <v>0</v>
      </c>
      <c r="AE32" s="341"/>
      <c r="AF32" s="347"/>
      <c r="AG32" s="347"/>
      <c r="AH32" s="347"/>
      <c r="AI32" s="347"/>
      <c r="AJ32" s="347"/>
      <c r="AK32" s="347"/>
      <c r="AL32" s="347"/>
      <c r="AM32" s="347"/>
      <c r="AN32" s="347"/>
      <c r="AO32" s="347"/>
      <c r="AP32" s="347"/>
      <c r="AQ32" s="347"/>
      <c r="AR32" s="347">
        <f t="shared" si="5"/>
        <v>0</v>
      </c>
      <c r="AS32" s="347">
        <f t="shared" si="3"/>
        <v>0</v>
      </c>
      <c r="AT32" s="347">
        <f t="shared" si="4"/>
        <v>0</v>
      </c>
    </row>
    <row r="33" spans="1:46" s="348" customFormat="1" ht="16.350000000000001" customHeight="1" outlineLevel="1">
      <c r="A33" s="343" t="s">
        <v>1285</v>
      </c>
      <c r="B33" s="343" t="s">
        <v>1286</v>
      </c>
      <c r="C33" s="344" t="s">
        <v>417</v>
      </c>
      <c r="D33" s="345" t="s">
        <v>204</v>
      </c>
      <c r="E33" s="345" t="s">
        <v>1341</v>
      </c>
      <c r="F33" s="345" t="s">
        <v>1354</v>
      </c>
      <c r="G33" s="345" t="s">
        <v>500</v>
      </c>
      <c r="H33" s="345" t="s">
        <v>1355</v>
      </c>
      <c r="I33" s="344" t="s">
        <v>894</v>
      </c>
      <c r="J33" s="345" t="s">
        <v>501</v>
      </c>
      <c r="K33" s="345" t="s">
        <v>491</v>
      </c>
      <c r="L33" s="344" t="s">
        <v>1308</v>
      </c>
      <c r="M33" s="345"/>
      <c r="N33" s="345"/>
      <c r="O33" s="344"/>
      <c r="P33" s="345"/>
      <c r="Q33" s="345"/>
      <c r="R33" s="346"/>
      <c r="S33" s="346"/>
      <c r="T33" s="346"/>
      <c r="U33" s="346"/>
      <c r="V33" s="346"/>
      <c r="W33" s="346"/>
      <c r="X33" s="346"/>
      <c r="Y33" s="346"/>
      <c r="Z33" s="346"/>
      <c r="AA33" s="346"/>
      <c r="AB33" s="346"/>
      <c r="AC33" s="346"/>
      <c r="AD33" s="346"/>
      <c r="AE33" s="341"/>
      <c r="AF33" s="347"/>
      <c r="AG33" s="347"/>
      <c r="AH33" s="347"/>
      <c r="AI33" s="347"/>
      <c r="AJ33" s="347"/>
      <c r="AK33" s="347"/>
      <c r="AL33" s="347"/>
      <c r="AM33" s="347"/>
      <c r="AN33" s="347"/>
      <c r="AO33" s="347"/>
      <c r="AP33" s="347"/>
      <c r="AQ33" s="347"/>
      <c r="AR33" s="347">
        <f t="shared" si="5"/>
        <v>0</v>
      </c>
      <c r="AS33" s="347">
        <f t="shared" si="3"/>
        <v>0</v>
      </c>
      <c r="AT33" s="347">
        <f t="shared" si="4"/>
        <v>0</v>
      </c>
    </row>
    <row r="34" spans="1:46" s="348" customFormat="1" ht="16.350000000000001" customHeight="1" outlineLevel="1">
      <c r="A34" s="343" t="s">
        <v>1285</v>
      </c>
      <c r="B34" s="343" t="s">
        <v>1286</v>
      </c>
      <c r="C34" s="344" t="s">
        <v>417</v>
      </c>
      <c r="D34" s="345" t="s">
        <v>204</v>
      </c>
      <c r="E34" s="345" t="s">
        <v>1341</v>
      </c>
      <c r="F34" s="345" t="s">
        <v>1357</v>
      </c>
      <c r="G34" s="345" t="s">
        <v>500</v>
      </c>
      <c r="H34" s="345" t="s">
        <v>1358</v>
      </c>
      <c r="I34" s="344" t="s">
        <v>1359</v>
      </c>
      <c r="J34" s="345" t="s">
        <v>497</v>
      </c>
      <c r="K34" s="345" t="s">
        <v>491</v>
      </c>
      <c r="L34" s="344" t="s">
        <v>1312</v>
      </c>
      <c r="M34" s="345" t="s">
        <v>1313</v>
      </c>
      <c r="N34" s="345"/>
      <c r="O34" s="344"/>
      <c r="P34" s="345"/>
      <c r="Q34" s="345"/>
      <c r="R34" s="346"/>
      <c r="S34" s="346"/>
      <c r="T34" s="346"/>
      <c r="U34" s="346"/>
      <c r="V34" s="346"/>
      <c r="W34" s="346"/>
      <c r="X34" s="346"/>
      <c r="Y34" s="346"/>
      <c r="Z34" s="346"/>
      <c r="AA34" s="346"/>
      <c r="AB34" s="346"/>
      <c r="AC34" s="346"/>
      <c r="AD34" s="346">
        <f t="shared" si="2"/>
        <v>0</v>
      </c>
      <c r="AE34" s="341"/>
      <c r="AF34" s="347"/>
      <c r="AG34" s="347"/>
      <c r="AH34" s="347"/>
      <c r="AI34" s="347"/>
      <c r="AJ34" s="347"/>
      <c r="AK34" s="347"/>
      <c r="AL34" s="347"/>
      <c r="AM34" s="347"/>
      <c r="AN34" s="347"/>
      <c r="AO34" s="347"/>
      <c r="AP34" s="347"/>
      <c r="AQ34" s="347"/>
      <c r="AR34" s="347">
        <f t="shared" si="5"/>
        <v>0</v>
      </c>
      <c r="AS34" s="347">
        <f t="shared" si="3"/>
        <v>0</v>
      </c>
      <c r="AT34" s="347">
        <f t="shared" si="4"/>
        <v>0</v>
      </c>
    </row>
    <row r="35" spans="1:46" s="348" customFormat="1" ht="16.350000000000001" customHeight="1" outlineLevel="1">
      <c r="A35" s="343" t="s">
        <v>1285</v>
      </c>
      <c r="B35" s="343" t="s">
        <v>1286</v>
      </c>
      <c r="C35" s="344" t="s">
        <v>417</v>
      </c>
      <c r="D35" s="345" t="s">
        <v>204</v>
      </c>
      <c r="E35" s="345" t="s">
        <v>1341</v>
      </c>
      <c r="F35" s="345" t="s">
        <v>1357</v>
      </c>
      <c r="G35" s="345" t="s">
        <v>500</v>
      </c>
      <c r="H35" s="345" t="s">
        <v>1358</v>
      </c>
      <c r="I35" s="344" t="s">
        <v>1360</v>
      </c>
      <c r="J35" s="345" t="s">
        <v>1361</v>
      </c>
      <c r="K35" s="345" t="s">
        <v>491</v>
      </c>
      <c r="L35" s="344" t="s">
        <v>1362</v>
      </c>
      <c r="M35" s="345" t="s">
        <v>1363</v>
      </c>
      <c r="N35" s="345"/>
      <c r="O35" s="344"/>
      <c r="P35" s="345"/>
      <c r="Q35" s="345"/>
      <c r="R35" s="346"/>
      <c r="S35" s="346"/>
      <c r="T35" s="346"/>
      <c r="U35" s="346"/>
      <c r="V35" s="346"/>
      <c r="W35" s="346"/>
      <c r="X35" s="346"/>
      <c r="Y35" s="346"/>
      <c r="Z35" s="346"/>
      <c r="AA35" s="346"/>
      <c r="AB35" s="346"/>
      <c r="AC35" s="346"/>
      <c r="AD35" s="346">
        <f t="shared" si="2"/>
        <v>0</v>
      </c>
      <c r="AE35" s="341"/>
      <c r="AF35" s="347"/>
      <c r="AG35" s="347"/>
      <c r="AH35" s="347"/>
      <c r="AI35" s="347"/>
      <c r="AJ35" s="347"/>
      <c r="AK35" s="347"/>
      <c r="AL35" s="347"/>
      <c r="AM35" s="347"/>
      <c r="AN35" s="347"/>
      <c r="AO35" s="347"/>
      <c r="AP35" s="347"/>
      <c r="AQ35" s="347"/>
      <c r="AR35" s="347">
        <f t="shared" si="5"/>
        <v>0</v>
      </c>
      <c r="AS35" s="347">
        <f t="shared" si="3"/>
        <v>0</v>
      </c>
      <c r="AT35" s="347">
        <f t="shared" si="4"/>
        <v>0</v>
      </c>
    </row>
    <row r="36" spans="1:46" s="348" customFormat="1" ht="16.350000000000001" customHeight="1" outlineLevel="1">
      <c r="A36" s="343" t="s">
        <v>1285</v>
      </c>
      <c r="B36" s="343" t="s">
        <v>1286</v>
      </c>
      <c r="C36" s="344" t="s">
        <v>417</v>
      </c>
      <c r="D36" s="345" t="s">
        <v>204</v>
      </c>
      <c r="E36" s="345" t="s">
        <v>1341</v>
      </c>
      <c r="F36" s="345" t="s">
        <v>1357</v>
      </c>
      <c r="G36" s="345" t="s">
        <v>500</v>
      </c>
      <c r="H36" s="345" t="s">
        <v>1358</v>
      </c>
      <c r="I36" s="344" t="s">
        <v>1364</v>
      </c>
      <c r="J36" s="345" t="s">
        <v>1030</v>
      </c>
      <c r="K36" s="345" t="s">
        <v>1316</v>
      </c>
      <c r="L36" s="344" t="s">
        <v>1317</v>
      </c>
      <c r="M36" s="345" t="s">
        <v>1318</v>
      </c>
      <c r="N36" s="345"/>
      <c r="O36" s="344"/>
      <c r="P36" s="345"/>
      <c r="Q36" s="345"/>
      <c r="R36" s="346"/>
      <c r="S36" s="346"/>
      <c r="T36" s="346"/>
      <c r="U36" s="346"/>
      <c r="V36" s="346"/>
      <c r="W36" s="346"/>
      <c r="X36" s="346"/>
      <c r="Y36" s="346"/>
      <c r="Z36" s="346"/>
      <c r="AA36" s="346"/>
      <c r="AB36" s="346"/>
      <c r="AC36" s="346"/>
      <c r="AD36" s="346">
        <f t="shared" si="2"/>
        <v>0</v>
      </c>
      <c r="AE36" s="341"/>
      <c r="AF36" s="347"/>
      <c r="AG36" s="347"/>
      <c r="AH36" s="347"/>
      <c r="AI36" s="347"/>
      <c r="AJ36" s="347"/>
      <c r="AK36" s="347"/>
      <c r="AL36" s="347"/>
      <c r="AM36" s="347"/>
      <c r="AN36" s="347"/>
      <c r="AO36" s="347"/>
      <c r="AP36" s="347"/>
      <c r="AQ36" s="347"/>
      <c r="AR36" s="347">
        <f t="shared" si="5"/>
        <v>0</v>
      </c>
      <c r="AS36" s="347">
        <f t="shared" si="3"/>
        <v>0</v>
      </c>
      <c r="AT36" s="347">
        <f t="shared" si="4"/>
        <v>0</v>
      </c>
    </row>
    <row r="37" spans="1:46" s="348" customFormat="1" ht="16.350000000000001" customHeight="1" outlineLevel="1">
      <c r="A37" s="343" t="s">
        <v>1285</v>
      </c>
      <c r="B37" s="343" t="s">
        <v>1286</v>
      </c>
      <c r="C37" s="344" t="s">
        <v>417</v>
      </c>
      <c r="D37" s="345" t="s">
        <v>204</v>
      </c>
      <c r="E37" s="345" t="s">
        <v>1341</v>
      </c>
      <c r="F37" s="345" t="s">
        <v>1365</v>
      </c>
      <c r="G37" s="345" t="s">
        <v>500</v>
      </c>
      <c r="H37" s="345" t="s">
        <v>1358</v>
      </c>
      <c r="I37" s="344" t="s">
        <v>895</v>
      </c>
      <c r="J37" s="345" t="s">
        <v>496</v>
      </c>
      <c r="K37" s="345" t="s">
        <v>493</v>
      </c>
      <c r="L37" s="344" t="s">
        <v>1366</v>
      </c>
      <c r="M37" s="345" t="s">
        <v>1367</v>
      </c>
      <c r="N37" s="345"/>
      <c r="O37" s="344"/>
      <c r="P37" s="345"/>
      <c r="Q37" s="345"/>
      <c r="R37" s="346"/>
      <c r="S37" s="346"/>
      <c r="T37" s="346"/>
      <c r="U37" s="346"/>
      <c r="V37" s="346"/>
      <c r="W37" s="346"/>
      <c r="X37" s="346"/>
      <c r="Y37" s="346"/>
      <c r="Z37" s="346"/>
      <c r="AA37" s="346"/>
      <c r="AB37" s="346"/>
      <c r="AC37" s="346"/>
      <c r="AD37" s="346">
        <f t="shared" si="2"/>
        <v>0</v>
      </c>
      <c r="AE37" s="341"/>
      <c r="AF37" s="347"/>
      <c r="AG37" s="347"/>
      <c r="AH37" s="347"/>
      <c r="AI37" s="347"/>
      <c r="AJ37" s="347"/>
      <c r="AK37" s="347"/>
      <c r="AL37" s="347"/>
      <c r="AM37" s="347"/>
      <c r="AN37" s="347"/>
      <c r="AO37" s="347"/>
      <c r="AP37" s="347"/>
      <c r="AQ37" s="347"/>
      <c r="AR37" s="347">
        <f t="shared" si="5"/>
        <v>0</v>
      </c>
      <c r="AS37" s="347">
        <f t="shared" si="3"/>
        <v>0</v>
      </c>
      <c r="AT37" s="347">
        <f t="shared" si="4"/>
        <v>0</v>
      </c>
    </row>
    <row r="38" spans="1:46" s="348" customFormat="1" ht="16.350000000000001" customHeight="1" outlineLevel="1">
      <c r="A38" s="343" t="s">
        <v>1285</v>
      </c>
      <c r="B38" s="343" t="s">
        <v>1286</v>
      </c>
      <c r="C38" s="344" t="s">
        <v>417</v>
      </c>
      <c r="D38" s="345" t="s">
        <v>1322</v>
      </c>
      <c r="E38" s="345" t="s">
        <v>1323</v>
      </c>
      <c r="F38" s="345" t="s">
        <v>1368</v>
      </c>
      <c r="G38" s="345" t="s">
        <v>1325</v>
      </c>
      <c r="H38" s="345" t="s">
        <v>1369</v>
      </c>
      <c r="I38" s="344" t="s">
        <v>1370</v>
      </c>
      <c r="J38" s="345" t="s">
        <v>1371</v>
      </c>
      <c r="K38" s="345" t="s">
        <v>1013</v>
      </c>
      <c r="L38" s="344" t="s">
        <v>1372</v>
      </c>
      <c r="M38" s="345" t="s">
        <v>1373</v>
      </c>
      <c r="N38" s="345"/>
      <c r="O38" s="344"/>
      <c r="P38" s="345"/>
      <c r="Q38" s="345"/>
      <c r="R38" s="346"/>
      <c r="S38" s="346"/>
      <c r="T38" s="346"/>
      <c r="U38" s="346"/>
      <c r="V38" s="346"/>
      <c r="W38" s="346"/>
      <c r="X38" s="346"/>
      <c r="Y38" s="346"/>
      <c r="Z38" s="346"/>
      <c r="AA38" s="346"/>
      <c r="AB38" s="346"/>
      <c r="AC38" s="346"/>
      <c r="AD38" s="346">
        <f t="shared" si="2"/>
        <v>0</v>
      </c>
      <c r="AE38" s="341"/>
      <c r="AF38" s="347"/>
      <c r="AG38" s="347"/>
      <c r="AH38" s="347"/>
      <c r="AI38" s="347"/>
      <c r="AJ38" s="347"/>
      <c r="AK38" s="347"/>
      <c r="AL38" s="347"/>
      <c r="AM38" s="347"/>
      <c r="AN38" s="347"/>
      <c r="AO38" s="347"/>
      <c r="AP38" s="347"/>
      <c r="AQ38" s="347"/>
      <c r="AR38" s="347">
        <f t="shared" si="5"/>
        <v>0</v>
      </c>
      <c r="AS38" s="347">
        <f t="shared" si="3"/>
        <v>0</v>
      </c>
      <c r="AT38" s="347">
        <f t="shared" si="4"/>
        <v>0</v>
      </c>
    </row>
    <row r="39" spans="1:46" s="341" customFormat="1" ht="16.350000000000001" customHeight="1" outlineLevel="1">
      <c r="A39" s="343" t="s">
        <v>1285</v>
      </c>
      <c r="B39" s="343" t="s">
        <v>1286</v>
      </c>
      <c r="C39" s="344" t="s">
        <v>417</v>
      </c>
      <c r="D39" s="345" t="s">
        <v>1322</v>
      </c>
      <c r="E39" s="345" t="s">
        <v>1323</v>
      </c>
      <c r="F39" s="345" t="s">
        <v>1324</v>
      </c>
      <c r="G39" s="345" t="s">
        <v>1325</v>
      </c>
      <c r="H39" s="345" t="s">
        <v>1374</v>
      </c>
      <c r="I39" s="344" t="s">
        <v>839</v>
      </c>
      <c r="J39" s="345" t="s">
        <v>705</v>
      </c>
      <c r="K39" s="345" t="s">
        <v>493</v>
      </c>
      <c r="L39" s="344" t="s">
        <v>1327</v>
      </c>
      <c r="M39" s="345" t="s">
        <v>1328</v>
      </c>
      <c r="N39" s="345"/>
      <c r="O39" s="344"/>
      <c r="P39" s="345"/>
      <c r="Q39" s="345"/>
      <c r="R39" s="346"/>
      <c r="S39" s="346"/>
      <c r="T39" s="346"/>
      <c r="U39" s="346"/>
      <c r="V39" s="346"/>
      <c r="W39" s="346"/>
      <c r="X39" s="346"/>
      <c r="Y39" s="346"/>
      <c r="Z39" s="346"/>
      <c r="AA39" s="346"/>
      <c r="AB39" s="346"/>
      <c r="AC39" s="346"/>
      <c r="AD39" s="349">
        <f t="shared" si="2"/>
        <v>0</v>
      </c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47">
        <f t="shared" si="5"/>
        <v>0</v>
      </c>
      <c r="AS39" s="350">
        <f t="shared" si="3"/>
        <v>0</v>
      </c>
      <c r="AT39" s="350">
        <f t="shared" si="4"/>
        <v>0</v>
      </c>
    </row>
    <row r="40" spans="1:46" s="348" customFormat="1" ht="16.350000000000001" customHeight="1" outlineLevel="1">
      <c r="A40" s="343" t="s">
        <v>1285</v>
      </c>
      <c r="B40" s="343" t="s">
        <v>1286</v>
      </c>
      <c r="C40" s="344" t="s">
        <v>417</v>
      </c>
      <c r="D40" s="345" t="s">
        <v>1322</v>
      </c>
      <c r="E40" s="345" t="s">
        <v>1323</v>
      </c>
      <c r="F40" s="345" t="s">
        <v>1329</v>
      </c>
      <c r="G40" s="345" t="s">
        <v>1325</v>
      </c>
      <c r="H40" s="345" t="s">
        <v>1355</v>
      </c>
      <c r="I40" s="344" t="s">
        <v>1375</v>
      </c>
      <c r="J40" s="345" t="s">
        <v>495</v>
      </c>
      <c r="K40" s="345" t="s">
        <v>493</v>
      </c>
      <c r="L40" s="344" t="s">
        <v>1331</v>
      </c>
      <c r="M40" s="345" t="s">
        <v>1332</v>
      </c>
      <c r="N40" s="345"/>
      <c r="O40" s="344"/>
      <c r="P40" s="345"/>
      <c r="Q40" s="345"/>
      <c r="R40" s="346"/>
      <c r="S40" s="346"/>
      <c r="T40" s="346"/>
      <c r="U40" s="346"/>
      <c r="V40" s="346"/>
      <c r="W40" s="346"/>
      <c r="X40" s="346"/>
      <c r="Y40" s="346"/>
      <c r="Z40" s="346"/>
      <c r="AA40" s="346"/>
      <c r="AB40" s="346"/>
      <c r="AC40" s="346"/>
      <c r="AD40" s="346">
        <f>SUM(R40:AC40)</f>
        <v>0</v>
      </c>
      <c r="AE40" s="341"/>
      <c r="AF40" s="347"/>
      <c r="AG40" s="347"/>
      <c r="AH40" s="347"/>
      <c r="AI40" s="347"/>
      <c r="AJ40" s="347"/>
      <c r="AK40" s="347"/>
      <c r="AL40" s="347"/>
      <c r="AM40" s="347"/>
      <c r="AN40" s="347"/>
      <c r="AO40" s="347"/>
      <c r="AP40" s="347"/>
      <c r="AQ40" s="347"/>
      <c r="AR40" s="347">
        <f t="shared" si="5"/>
        <v>0</v>
      </c>
      <c r="AS40" s="347">
        <f t="shared" si="3"/>
        <v>0</v>
      </c>
      <c r="AT40" s="347">
        <f t="shared" si="4"/>
        <v>0</v>
      </c>
    </row>
    <row r="41" spans="1:46" s="348" customFormat="1" ht="16.350000000000001" customHeight="1">
      <c r="A41" s="336" t="s">
        <v>1285</v>
      </c>
      <c r="B41" s="336" t="s">
        <v>1286</v>
      </c>
      <c r="C41" s="337" t="s">
        <v>417</v>
      </c>
      <c r="D41" s="337"/>
      <c r="E41" s="337"/>
      <c r="F41" s="337"/>
      <c r="G41" s="337"/>
      <c r="H41" s="338" t="s">
        <v>1376</v>
      </c>
      <c r="I41" s="338" t="s">
        <v>1377</v>
      </c>
      <c r="J41" s="351"/>
      <c r="K41" s="337"/>
      <c r="L41" s="337"/>
      <c r="M41" s="337"/>
      <c r="N41" s="351"/>
      <c r="O41" s="338" t="s">
        <v>1377</v>
      </c>
      <c r="P41" s="351"/>
      <c r="Q41" s="351"/>
      <c r="R41" s="340">
        <f t="shared" ref="R41:AC41" si="10">SUM(R42:R110)</f>
        <v>0</v>
      </c>
      <c r="S41" s="340">
        <f t="shared" si="10"/>
        <v>0</v>
      </c>
      <c r="T41" s="340">
        <f t="shared" si="10"/>
        <v>0</v>
      </c>
      <c r="U41" s="340">
        <f t="shared" si="10"/>
        <v>0</v>
      </c>
      <c r="V41" s="340">
        <f t="shared" si="10"/>
        <v>0</v>
      </c>
      <c r="W41" s="340">
        <f t="shared" si="10"/>
        <v>0</v>
      </c>
      <c r="X41" s="340">
        <f t="shared" si="10"/>
        <v>0</v>
      </c>
      <c r="Y41" s="340">
        <f t="shared" si="10"/>
        <v>0</v>
      </c>
      <c r="Z41" s="340">
        <f t="shared" si="10"/>
        <v>0</v>
      </c>
      <c r="AA41" s="340">
        <f t="shared" si="10"/>
        <v>0</v>
      </c>
      <c r="AB41" s="340">
        <f t="shared" si="10"/>
        <v>0</v>
      </c>
      <c r="AC41" s="340">
        <f t="shared" si="10"/>
        <v>0</v>
      </c>
      <c r="AD41" s="340">
        <f t="shared" si="2"/>
        <v>0</v>
      </c>
      <c r="AE41" s="341"/>
      <c r="AF41" s="340">
        <f t="shared" ref="AF41:AR41" si="11">SUM(AF42:AF110)</f>
        <v>0</v>
      </c>
      <c r="AG41" s="340">
        <f t="shared" si="11"/>
        <v>0</v>
      </c>
      <c r="AH41" s="340">
        <f t="shared" si="11"/>
        <v>0</v>
      </c>
      <c r="AI41" s="340">
        <f t="shared" si="11"/>
        <v>0</v>
      </c>
      <c r="AJ41" s="340">
        <f t="shared" si="11"/>
        <v>0</v>
      </c>
      <c r="AK41" s="340">
        <f t="shared" si="11"/>
        <v>0</v>
      </c>
      <c r="AL41" s="340">
        <f t="shared" si="11"/>
        <v>0</v>
      </c>
      <c r="AM41" s="340">
        <f t="shared" si="11"/>
        <v>0</v>
      </c>
      <c r="AN41" s="340">
        <f t="shared" si="11"/>
        <v>0</v>
      </c>
      <c r="AO41" s="340">
        <f t="shared" si="11"/>
        <v>0</v>
      </c>
      <c r="AP41" s="340">
        <f t="shared" si="11"/>
        <v>0</v>
      </c>
      <c r="AQ41" s="340">
        <f t="shared" si="11"/>
        <v>0</v>
      </c>
      <c r="AR41" s="340">
        <f t="shared" si="11"/>
        <v>0</v>
      </c>
      <c r="AS41" s="340">
        <f t="shared" si="3"/>
        <v>0</v>
      </c>
      <c r="AT41" s="340">
        <f t="shared" si="4"/>
        <v>0</v>
      </c>
    </row>
    <row r="42" spans="1:46" s="348" customFormat="1" ht="16.350000000000001" customHeight="1" outlineLevel="1">
      <c r="A42" s="343" t="s">
        <v>1285</v>
      </c>
      <c r="B42" s="343" t="s">
        <v>1286</v>
      </c>
      <c r="C42" s="344" t="s">
        <v>417</v>
      </c>
      <c r="D42" s="345" t="s">
        <v>1322</v>
      </c>
      <c r="E42" s="345" t="s">
        <v>1323</v>
      </c>
      <c r="F42" s="345" t="s">
        <v>1378</v>
      </c>
      <c r="G42" s="345" t="s">
        <v>1325</v>
      </c>
      <c r="H42" s="345" t="s">
        <v>1358</v>
      </c>
      <c r="I42" s="344" t="s">
        <v>1379</v>
      </c>
      <c r="J42" s="345" t="s">
        <v>1380</v>
      </c>
      <c r="K42" s="345" t="s">
        <v>493</v>
      </c>
      <c r="L42" s="344" t="s">
        <v>1381</v>
      </c>
      <c r="M42" s="345" t="s">
        <v>1382</v>
      </c>
      <c r="N42" s="353"/>
      <c r="O42" s="344"/>
      <c r="P42" s="345"/>
      <c r="Q42" s="345"/>
      <c r="R42" s="346"/>
      <c r="S42" s="346"/>
      <c r="T42" s="346"/>
      <c r="U42" s="346"/>
      <c r="V42" s="346"/>
      <c r="W42" s="346"/>
      <c r="X42" s="346"/>
      <c r="Y42" s="346"/>
      <c r="Z42" s="346"/>
      <c r="AA42" s="346"/>
      <c r="AB42" s="346"/>
      <c r="AC42" s="346"/>
      <c r="AD42" s="346">
        <f t="shared" si="2"/>
        <v>0</v>
      </c>
      <c r="AE42" s="341"/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  <c r="AR42" s="347">
        <f>SUM(AF42:AQ42)</f>
        <v>0</v>
      </c>
      <c r="AS42" s="347">
        <f t="shared" si="3"/>
        <v>0</v>
      </c>
      <c r="AT42" s="347">
        <f t="shared" si="4"/>
        <v>0</v>
      </c>
    </row>
    <row r="43" spans="1:46" s="348" customFormat="1" ht="16.350000000000001" customHeight="1" outlineLevel="1">
      <c r="A43" s="343" t="s">
        <v>1285</v>
      </c>
      <c r="B43" s="343" t="s">
        <v>1286</v>
      </c>
      <c r="C43" s="344" t="s">
        <v>417</v>
      </c>
      <c r="D43" s="345" t="s">
        <v>1322</v>
      </c>
      <c r="E43" s="345" t="s">
        <v>1323</v>
      </c>
      <c r="F43" s="345" t="s">
        <v>1378</v>
      </c>
      <c r="G43" s="345" t="s">
        <v>1325</v>
      </c>
      <c r="H43" s="345" t="s">
        <v>1358</v>
      </c>
      <c r="I43" s="344" t="s">
        <v>1383</v>
      </c>
      <c r="J43" s="345" t="s">
        <v>1384</v>
      </c>
      <c r="K43" s="345" t="s">
        <v>493</v>
      </c>
      <c r="L43" s="344" t="s">
        <v>1381</v>
      </c>
      <c r="M43" s="345" t="s">
        <v>1382</v>
      </c>
      <c r="N43" s="353"/>
      <c r="O43" s="344"/>
      <c r="P43" s="345"/>
      <c r="Q43" s="345"/>
      <c r="R43" s="346"/>
      <c r="S43" s="346"/>
      <c r="T43" s="346"/>
      <c r="U43" s="346"/>
      <c r="V43" s="346"/>
      <c r="W43" s="346"/>
      <c r="X43" s="346"/>
      <c r="Y43" s="346"/>
      <c r="Z43" s="346"/>
      <c r="AA43" s="346"/>
      <c r="AB43" s="346"/>
      <c r="AC43" s="346"/>
      <c r="AD43" s="346">
        <f t="shared" si="2"/>
        <v>0</v>
      </c>
      <c r="AE43" s="341"/>
      <c r="AF43" s="347"/>
      <c r="AG43" s="347"/>
      <c r="AH43" s="347"/>
      <c r="AI43" s="347"/>
      <c r="AJ43" s="347"/>
      <c r="AK43" s="347"/>
      <c r="AL43" s="347"/>
      <c r="AM43" s="347"/>
      <c r="AN43" s="347"/>
      <c r="AO43" s="347"/>
      <c r="AP43" s="347"/>
      <c r="AQ43" s="347"/>
      <c r="AR43" s="347">
        <f t="shared" ref="AR43:AR106" si="12">SUM(AF43:AQ43)</f>
        <v>0</v>
      </c>
      <c r="AS43" s="347">
        <f t="shared" si="3"/>
        <v>0</v>
      </c>
      <c r="AT43" s="347">
        <f t="shared" si="4"/>
        <v>0</v>
      </c>
    </row>
    <row r="44" spans="1:46" s="348" customFormat="1" ht="16.350000000000001" customHeight="1" outlineLevel="1">
      <c r="A44" s="343" t="s">
        <v>1285</v>
      </c>
      <c r="B44" s="343" t="s">
        <v>1286</v>
      </c>
      <c r="C44" s="344" t="s">
        <v>417</v>
      </c>
      <c r="D44" s="345" t="s">
        <v>1334</v>
      </c>
      <c r="E44" s="345" t="s">
        <v>1323</v>
      </c>
      <c r="F44" s="345" t="s">
        <v>1385</v>
      </c>
      <c r="G44" s="345" t="s">
        <v>1325</v>
      </c>
      <c r="H44" s="345" t="s">
        <v>1386</v>
      </c>
      <c r="I44" s="344" t="s">
        <v>1387</v>
      </c>
      <c r="J44" s="354" t="s">
        <v>1388</v>
      </c>
      <c r="K44" s="345" t="s">
        <v>711</v>
      </c>
      <c r="L44" s="344" t="s">
        <v>1389</v>
      </c>
      <c r="M44" s="345" t="s">
        <v>1386</v>
      </c>
      <c r="N44" s="354"/>
      <c r="O44" s="344"/>
      <c r="P44" s="354"/>
      <c r="Q44" s="354"/>
      <c r="R44" s="346"/>
      <c r="S44" s="346"/>
      <c r="T44" s="346"/>
      <c r="U44" s="346"/>
      <c r="V44" s="346"/>
      <c r="W44" s="346"/>
      <c r="X44" s="346"/>
      <c r="Y44" s="346"/>
      <c r="Z44" s="346"/>
      <c r="AA44" s="346"/>
      <c r="AB44" s="346"/>
      <c r="AC44" s="346"/>
      <c r="AD44" s="349">
        <f t="shared" si="2"/>
        <v>0</v>
      </c>
      <c r="AE44" s="341"/>
      <c r="AF44" s="347"/>
      <c r="AG44" s="347"/>
      <c r="AH44" s="347"/>
      <c r="AI44" s="347"/>
      <c r="AJ44" s="347"/>
      <c r="AK44" s="347"/>
      <c r="AL44" s="347"/>
      <c r="AM44" s="347"/>
      <c r="AN44" s="347"/>
      <c r="AO44" s="347"/>
      <c r="AP44" s="347"/>
      <c r="AQ44" s="347"/>
      <c r="AR44" s="347">
        <f t="shared" si="12"/>
        <v>0</v>
      </c>
      <c r="AS44" s="347">
        <f t="shared" si="3"/>
        <v>0</v>
      </c>
      <c r="AT44" s="347">
        <f t="shared" si="4"/>
        <v>0</v>
      </c>
    </row>
    <row r="45" spans="1:46" s="348" customFormat="1" ht="16.350000000000001" customHeight="1" outlineLevel="1">
      <c r="A45" s="343" t="s">
        <v>1285</v>
      </c>
      <c r="B45" s="343" t="s">
        <v>1286</v>
      </c>
      <c r="C45" s="344" t="s">
        <v>417</v>
      </c>
      <c r="D45" s="345" t="s">
        <v>1322</v>
      </c>
      <c r="E45" s="345" t="s">
        <v>1323</v>
      </c>
      <c r="F45" s="345" t="s">
        <v>1390</v>
      </c>
      <c r="G45" s="345" t="s">
        <v>1325</v>
      </c>
      <c r="H45" s="345" t="s">
        <v>1391</v>
      </c>
      <c r="I45" s="344" t="s">
        <v>1392</v>
      </c>
      <c r="J45" s="345" t="s">
        <v>1393</v>
      </c>
      <c r="K45" s="345" t="s">
        <v>728</v>
      </c>
      <c r="L45" s="344" t="s">
        <v>1394</v>
      </c>
      <c r="M45" s="355" t="s">
        <v>1395</v>
      </c>
      <c r="N45" s="345"/>
      <c r="O45" s="344"/>
      <c r="P45" s="345"/>
      <c r="Q45" s="345"/>
      <c r="R45" s="346"/>
      <c r="S45" s="346"/>
      <c r="T45" s="346"/>
      <c r="U45" s="346"/>
      <c r="V45" s="346"/>
      <c r="W45" s="346"/>
      <c r="X45" s="346"/>
      <c r="Y45" s="346"/>
      <c r="Z45" s="346"/>
      <c r="AA45" s="346"/>
      <c r="AB45" s="346"/>
      <c r="AC45" s="346"/>
      <c r="AD45" s="346">
        <f t="shared" si="2"/>
        <v>0</v>
      </c>
      <c r="AE45" s="341"/>
      <c r="AF45" s="347"/>
      <c r="AG45" s="347"/>
      <c r="AH45" s="347"/>
      <c r="AI45" s="347"/>
      <c r="AJ45" s="347"/>
      <c r="AK45" s="347"/>
      <c r="AL45" s="347"/>
      <c r="AM45" s="347"/>
      <c r="AN45" s="347"/>
      <c r="AO45" s="347"/>
      <c r="AP45" s="347"/>
      <c r="AQ45" s="347"/>
      <c r="AR45" s="347">
        <f t="shared" si="12"/>
        <v>0</v>
      </c>
      <c r="AS45" s="347">
        <f t="shared" si="3"/>
        <v>0</v>
      </c>
      <c r="AT45" s="347">
        <f t="shared" si="4"/>
        <v>0</v>
      </c>
    </row>
    <row r="46" spans="1:46" s="348" customFormat="1" ht="16.350000000000001" customHeight="1" outlineLevel="1">
      <c r="A46" s="343" t="s">
        <v>1285</v>
      </c>
      <c r="B46" s="343" t="s">
        <v>1286</v>
      </c>
      <c r="C46" s="344" t="s">
        <v>417</v>
      </c>
      <c r="D46" s="345" t="s">
        <v>1322</v>
      </c>
      <c r="E46" s="345" t="s">
        <v>1323</v>
      </c>
      <c r="F46" s="345" t="s">
        <v>1390</v>
      </c>
      <c r="G46" s="345" t="s">
        <v>1325</v>
      </c>
      <c r="H46" s="345" t="s">
        <v>1391</v>
      </c>
      <c r="I46" s="344" t="s">
        <v>871</v>
      </c>
      <c r="J46" s="345" t="s">
        <v>727</v>
      </c>
      <c r="K46" s="345" t="s">
        <v>728</v>
      </c>
      <c r="L46" s="344" t="s">
        <v>1396</v>
      </c>
      <c r="M46" s="345" t="s">
        <v>1397</v>
      </c>
      <c r="N46" s="353"/>
      <c r="O46" s="344"/>
      <c r="P46" s="345"/>
      <c r="Q46" s="345"/>
      <c r="R46" s="346"/>
      <c r="S46" s="346"/>
      <c r="T46" s="346"/>
      <c r="U46" s="346"/>
      <c r="V46" s="346"/>
      <c r="W46" s="346"/>
      <c r="X46" s="346"/>
      <c r="Y46" s="346"/>
      <c r="Z46" s="346"/>
      <c r="AA46" s="346"/>
      <c r="AB46" s="346"/>
      <c r="AC46" s="346"/>
      <c r="AD46" s="346">
        <f t="shared" si="2"/>
        <v>0</v>
      </c>
      <c r="AE46" s="341"/>
      <c r="AF46" s="347"/>
      <c r="AG46" s="347"/>
      <c r="AH46" s="347"/>
      <c r="AI46" s="347"/>
      <c r="AJ46" s="347"/>
      <c r="AK46" s="347"/>
      <c r="AL46" s="347"/>
      <c r="AM46" s="347"/>
      <c r="AN46" s="347"/>
      <c r="AO46" s="347"/>
      <c r="AP46" s="347"/>
      <c r="AQ46" s="347"/>
      <c r="AR46" s="347">
        <f t="shared" si="12"/>
        <v>0</v>
      </c>
      <c r="AS46" s="347">
        <f t="shared" si="3"/>
        <v>0</v>
      </c>
      <c r="AT46" s="347">
        <f t="shared" si="4"/>
        <v>0</v>
      </c>
    </row>
    <row r="47" spans="1:46" s="348" customFormat="1" ht="16.350000000000001" customHeight="1" outlineLevel="1">
      <c r="A47" s="343" t="s">
        <v>1285</v>
      </c>
      <c r="B47" s="343" t="s">
        <v>1286</v>
      </c>
      <c r="C47" s="344" t="s">
        <v>417</v>
      </c>
      <c r="D47" s="345" t="s">
        <v>1334</v>
      </c>
      <c r="E47" s="345" t="s">
        <v>1323</v>
      </c>
      <c r="F47" s="345" t="s">
        <v>1390</v>
      </c>
      <c r="G47" s="345" t="s">
        <v>1325</v>
      </c>
      <c r="H47" s="345" t="s">
        <v>1391</v>
      </c>
      <c r="I47" s="344" t="s">
        <v>897</v>
      </c>
      <c r="J47" s="354" t="s">
        <v>713</v>
      </c>
      <c r="K47" s="345" t="s">
        <v>714</v>
      </c>
      <c r="L47" s="344" t="s">
        <v>1396</v>
      </c>
      <c r="M47" s="345" t="s">
        <v>1397</v>
      </c>
      <c r="N47" s="354"/>
      <c r="O47" s="344"/>
      <c r="P47" s="354"/>
      <c r="Q47" s="354"/>
      <c r="R47" s="346"/>
      <c r="S47" s="346"/>
      <c r="T47" s="346"/>
      <c r="U47" s="346"/>
      <c r="V47" s="346"/>
      <c r="W47" s="346"/>
      <c r="X47" s="346"/>
      <c r="Y47" s="346"/>
      <c r="Z47" s="346"/>
      <c r="AA47" s="346"/>
      <c r="AB47" s="346"/>
      <c r="AC47" s="346"/>
      <c r="AD47" s="349">
        <f t="shared" si="2"/>
        <v>0</v>
      </c>
      <c r="AE47" s="341"/>
      <c r="AF47" s="347"/>
      <c r="AG47" s="347"/>
      <c r="AH47" s="347"/>
      <c r="AI47" s="347"/>
      <c r="AJ47" s="347"/>
      <c r="AK47" s="347"/>
      <c r="AL47" s="347"/>
      <c r="AM47" s="347"/>
      <c r="AN47" s="347"/>
      <c r="AO47" s="347"/>
      <c r="AP47" s="347"/>
      <c r="AQ47" s="347"/>
      <c r="AR47" s="347">
        <f t="shared" si="12"/>
        <v>0</v>
      </c>
      <c r="AS47" s="347">
        <f t="shared" si="3"/>
        <v>0</v>
      </c>
      <c r="AT47" s="347">
        <f t="shared" si="4"/>
        <v>0</v>
      </c>
    </row>
    <row r="48" spans="1:46" s="348" customFormat="1" ht="16.350000000000001" customHeight="1" outlineLevel="1">
      <c r="A48" s="343" t="s">
        <v>1285</v>
      </c>
      <c r="B48" s="343" t="s">
        <v>1286</v>
      </c>
      <c r="C48" s="344" t="s">
        <v>417</v>
      </c>
      <c r="D48" s="345" t="s">
        <v>1322</v>
      </c>
      <c r="E48" s="345" t="s">
        <v>1323</v>
      </c>
      <c r="F48" s="345" t="s">
        <v>1390</v>
      </c>
      <c r="G48" s="345" t="s">
        <v>1325</v>
      </c>
      <c r="H48" s="345" t="s">
        <v>1391</v>
      </c>
      <c r="I48" s="344" t="s">
        <v>1398</v>
      </c>
      <c r="J48" s="345" t="s">
        <v>1399</v>
      </c>
      <c r="K48" s="345" t="s">
        <v>728</v>
      </c>
      <c r="L48" s="344" t="s">
        <v>1400</v>
      </c>
      <c r="M48" s="345" t="s">
        <v>1401</v>
      </c>
      <c r="N48" s="345"/>
      <c r="O48" s="344"/>
      <c r="P48" s="345"/>
      <c r="Q48" s="345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346"/>
      <c r="AD48" s="346">
        <f t="shared" si="2"/>
        <v>0</v>
      </c>
      <c r="AE48" s="341"/>
      <c r="AF48" s="347"/>
      <c r="AG48" s="347"/>
      <c r="AH48" s="347"/>
      <c r="AI48" s="347"/>
      <c r="AJ48" s="347"/>
      <c r="AK48" s="347"/>
      <c r="AL48" s="347"/>
      <c r="AM48" s="347"/>
      <c r="AN48" s="347"/>
      <c r="AO48" s="347"/>
      <c r="AP48" s="347"/>
      <c r="AQ48" s="347"/>
      <c r="AR48" s="347">
        <f t="shared" si="12"/>
        <v>0</v>
      </c>
      <c r="AS48" s="347">
        <f t="shared" si="3"/>
        <v>0</v>
      </c>
      <c r="AT48" s="347">
        <f t="shared" si="4"/>
        <v>0</v>
      </c>
    </row>
    <row r="49" spans="1:46" s="348" customFormat="1" ht="16.350000000000001" customHeight="1" outlineLevel="1">
      <c r="A49" s="343" t="s">
        <v>1285</v>
      </c>
      <c r="B49" s="343" t="s">
        <v>1286</v>
      </c>
      <c r="C49" s="344" t="s">
        <v>417</v>
      </c>
      <c r="D49" s="345" t="s">
        <v>1322</v>
      </c>
      <c r="E49" s="345" t="s">
        <v>1323</v>
      </c>
      <c r="F49" s="345" t="s">
        <v>1390</v>
      </c>
      <c r="G49" s="345" t="s">
        <v>1325</v>
      </c>
      <c r="H49" s="345" t="s">
        <v>1391</v>
      </c>
      <c r="I49" s="344" t="s">
        <v>1402</v>
      </c>
      <c r="J49" s="345" t="s">
        <v>1403</v>
      </c>
      <c r="K49" s="345" t="s">
        <v>728</v>
      </c>
      <c r="L49" s="344" t="s">
        <v>1404</v>
      </c>
      <c r="M49" s="345" t="s">
        <v>1405</v>
      </c>
      <c r="N49" s="345"/>
      <c r="O49" s="344"/>
      <c r="P49" s="345"/>
      <c r="Q49" s="345"/>
      <c r="R49" s="346"/>
      <c r="S49" s="346"/>
      <c r="T49" s="346"/>
      <c r="U49" s="346"/>
      <c r="V49" s="346"/>
      <c r="W49" s="346"/>
      <c r="X49" s="346"/>
      <c r="Y49" s="346"/>
      <c r="Z49" s="346"/>
      <c r="AA49" s="346"/>
      <c r="AB49" s="346"/>
      <c r="AC49" s="346"/>
      <c r="AD49" s="346">
        <f t="shared" si="2"/>
        <v>0</v>
      </c>
      <c r="AE49" s="341"/>
      <c r="AF49" s="347"/>
      <c r="AG49" s="347"/>
      <c r="AH49" s="347"/>
      <c r="AI49" s="347"/>
      <c r="AJ49" s="347"/>
      <c r="AK49" s="347"/>
      <c r="AL49" s="347"/>
      <c r="AM49" s="347"/>
      <c r="AN49" s="347"/>
      <c r="AO49" s="347"/>
      <c r="AP49" s="347"/>
      <c r="AQ49" s="347"/>
      <c r="AR49" s="347">
        <f t="shared" si="12"/>
        <v>0</v>
      </c>
      <c r="AS49" s="347">
        <f t="shared" si="3"/>
        <v>0</v>
      </c>
      <c r="AT49" s="347">
        <f t="shared" si="4"/>
        <v>0</v>
      </c>
    </row>
    <row r="50" spans="1:46" s="348" customFormat="1" ht="16.350000000000001" customHeight="1" outlineLevel="1">
      <c r="A50" s="343" t="s">
        <v>1285</v>
      </c>
      <c r="B50" s="343" t="s">
        <v>1286</v>
      </c>
      <c r="C50" s="344" t="s">
        <v>417</v>
      </c>
      <c r="D50" s="345" t="s">
        <v>1334</v>
      </c>
      <c r="E50" s="345" t="s">
        <v>1323</v>
      </c>
      <c r="F50" s="345" t="s">
        <v>1390</v>
      </c>
      <c r="G50" s="345" t="s">
        <v>1325</v>
      </c>
      <c r="H50" s="345" t="s">
        <v>1391</v>
      </c>
      <c r="I50" s="344" t="s">
        <v>834</v>
      </c>
      <c r="J50" s="354" t="s">
        <v>717</v>
      </c>
      <c r="K50" s="345" t="s">
        <v>714</v>
      </c>
      <c r="L50" s="344" t="s">
        <v>1406</v>
      </c>
      <c r="M50" s="355" t="s">
        <v>1397</v>
      </c>
      <c r="N50" s="354"/>
      <c r="O50" s="344"/>
      <c r="P50" s="354"/>
      <c r="Q50" s="354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9">
        <f t="shared" si="2"/>
        <v>0</v>
      </c>
      <c r="AE50" s="341"/>
      <c r="AF50" s="347"/>
      <c r="AG50" s="347"/>
      <c r="AH50" s="347"/>
      <c r="AI50" s="347"/>
      <c r="AJ50" s="347"/>
      <c r="AK50" s="347"/>
      <c r="AL50" s="347"/>
      <c r="AM50" s="347"/>
      <c r="AN50" s="347"/>
      <c r="AO50" s="347"/>
      <c r="AP50" s="347"/>
      <c r="AQ50" s="347"/>
      <c r="AR50" s="347">
        <f t="shared" si="12"/>
        <v>0</v>
      </c>
      <c r="AS50" s="347">
        <f t="shared" si="3"/>
        <v>0</v>
      </c>
      <c r="AT50" s="347">
        <f t="shared" si="4"/>
        <v>0</v>
      </c>
    </row>
    <row r="51" spans="1:46" s="348" customFormat="1" ht="16.350000000000001" customHeight="1" outlineLevel="1">
      <c r="A51" s="343" t="s">
        <v>1285</v>
      </c>
      <c r="B51" s="343" t="s">
        <v>1286</v>
      </c>
      <c r="C51" s="344" t="s">
        <v>417</v>
      </c>
      <c r="D51" s="345" t="s">
        <v>1334</v>
      </c>
      <c r="E51" s="345" t="s">
        <v>1323</v>
      </c>
      <c r="F51" s="345" t="s">
        <v>1390</v>
      </c>
      <c r="G51" s="345" t="s">
        <v>1325</v>
      </c>
      <c r="H51" s="345" t="s">
        <v>1391</v>
      </c>
      <c r="I51" s="344" t="s">
        <v>934</v>
      </c>
      <c r="J51" s="354" t="s">
        <v>717</v>
      </c>
      <c r="K51" s="345" t="s">
        <v>714</v>
      </c>
      <c r="L51" s="344" t="s">
        <v>1406</v>
      </c>
      <c r="M51" s="355" t="s">
        <v>1397</v>
      </c>
      <c r="N51" s="354"/>
      <c r="O51" s="344"/>
      <c r="P51" s="354"/>
      <c r="Q51" s="354"/>
      <c r="R51" s="346"/>
      <c r="S51" s="346"/>
      <c r="T51" s="346"/>
      <c r="U51" s="346"/>
      <c r="V51" s="346"/>
      <c r="W51" s="346"/>
      <c r="X51" s="346"/>
      <c r="Y51" s="346"/>
      <c r="Z51" s="346"/>
      <c r="AA51" s="346"/>
      <c r="AB51" s="346"/>
      <c r="AC51" s="346"/>
      <c r="AD51" s="349">
        <f t="shared" si="2"/>
        <v>0</v>
      </c>
      <c r="AE51" s="341"/>
      <c r="AF51" s="347"/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>
        <f t="shared" si="12"/>
        <v>0</v>
      </c>
      <c r="AS51" s="347">
        <f t="shared" si="3"/>
        <v>0</v>
      </c>
      <c r="AT51" s="347">
        <f t="shared" si="4"/>
        <v>0</v>
      </c>
    </row>
    <row r="52" spans="1:46" s="348" customFormat="1" ht="16.350000000000001" customHeight="1" outlineLevel="1">
      <c r="A52" s="343" t="s">
        <v>1285</v>
      </c>
      <c r="B52" s="343" t="s">
        <v>1286</v>
      </c>
      <c r="C52" s="344" t="s">
        <v>417</v>
      </c>
      <c r="D52" s="345" t="s">
        <v>1322</v>
      </c>
      <c r="E52" s="345" t="s">
        <v>1323</v>
      </c>
      <c r="F52" s="345" t="s">
        <v>1390</v>
      </c>
      <c r="G52" s="345" t="s">
        <v>1325</v>
      </c>
      <c r="H52" s="345" t="s">
        <v>1391</v>
      </c>
      <c r="I52" s="344" t="s">
        <v>1407</v>
      </c>
      <c r="J52" s="345" t="s">
        <v>1408</v>
      </c>
      <c r="K52" s="345" t="s">
        <v>728</v>
      </c>
      <c r="L52" s="344" t="s">
        <v>1409</v>
      </c>
      <c r="M52" s="345" t="s">
        <v>1410</v>
      </c>
      <c r="N52" s="345"/>
      <c r="O52" s="344"/>
      <c r="P52" s="345"/>
      <c r="Q52" s="345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  <c r="AC52" s="346"/>
      <c r="AD52" s="346">
        <f t="shared" si="2"/>
        <v>0</v>
      </c>
      <c r="AE52" s="341"/>
      <c r="AF52" s="347"/>
      <c r="AG52" s="347"/>
      <c r="AH52" s="347"/>
      <c r="AI52" s="347"/>
      <c r="AJ52" s="347"/>
      <c r="AK52" s="347"/>
      <c r="AL52" s="347"/>
      <c r="AM52" s="347"/>
      <c r="AN52" s="347"/>
      <c r="AO52" s="347"/>
      <c r="AP52" s="347"/>
      <c r="AQ52" s="347"/>
      <c r="AR52" s="347">
        <f t="shared" si="12"/>
        <v>0</v>
      </c>
      <c r="AS52" s="347">
        <f t="shared" si="3"/>
        <v>0</v>
      </c>
      <c r="AT52" s="347">
        <f t="shared" si="4"/>
        <v>0</v>
      </c>
    </row>
    <row r="53" spans="1:46" s="348" customFormat="1" ht="16.350000000000001" customHeight="1" outlineLevel="1">
      <c r="A53" s="343" t="s">
        <v>1285</v>
      </c>
      <c r="B53" s="343" t="s">
        <v>1286</v>
      </c>
      <c r="C53" s="344" t="s">
        <v>417</v>
      </c>
      <c r="D53" s="345" t="s">
        <v>1334</v>
      </c>
      <c r="E53" s="345" t="s">
        <v>1323</v>
      </c>
      <c r="F53" s="345" t="s">
        <v>1390</v>
      </c>
      <c r="G53" s="345" t="s">
        <v>1325</v>
      </c>
      <c r="H53" s="345" t="s">
        <v>1391</v>
      </c>
      <c r="I53" s="344" t="s">
        <v>1411</v>
      </c>
      <c r="J53" s="345" t="s">
        <v>1412</v>
      </c>
      <c r="K53" s="345" t="s">
        <v>728</v>
      </c>
      <c r="L53" s="344" t="s">
        <v>1413</v>
      </c>
      <c r="M53" s="345" t="s">
        <v>1414</v>
      </c>
      <c r="N53" s="345"/>
      <c r="O53" s="344"/>
      <c r="P53" s="345"/>
      <c r="Q53" s="345"/>
      <c r="R53" s="346"/>
      <c r="S53" s="346"/>
      <c r="T53" s="346"/>
      <c r="U53" s="346"/>
      <c r="V53" s="346"/>
      <c r="W53" s="346"/>
      <c r="X53" s="346"/>
      <c r="Y53" s="346"/>
      <c r="Z53" s="346"/>
      <c r="AA53" s="346"/>
      <c r="AB53" s="346"/>
      <c r="AC53" s="346"/>
      <c r="AD53" s="346">
        <f t="shared" si="2"/>
        <v>0</v>
      </c>
      <c r="AE53" s="341"/>
      <c r="AF53" s="347"/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>
        <f t="shared" si="12"/>
        <v>0</v>
      </c>
      <c r="AS53" s="347">
        <f t="shared" si="3"/>
        <v>0</v>
      </c>
      <c r="AT53" s="347">
        <f t="shared" si="4"/>
        <v>0</v>
      </c>
    </row>
    <row r="54" spans="1:46" s="348" customFormat="1" ht="16.350000000000001" customHeight="1" outlineLevel="1">
      <c r="A54" s="343" t="s">
        <v>1285</v>
      </c>
      <c r="B54" s="343" t="s">
        <v>1286</v>
      </c>
      <c r="C54" s="344" t="s">
        <v>417</v>
      </c>
      <c r="D54" s="345" t="s">
        <v>1322</v>
      </c>
      <c r="E54" s="345" t="s">
        <v>1323</v>
      </c>
      <c r="F54" s="345" t="s">
        <v>1390</v>
      </c>
      <c r="G54" s="345" t="s">
        <v>1325</v>
      </c>
      <c r="H54" s="345" t="s">
        <v>1391</v>
      </c>
      <c r="I54" s="344" t="s">
        <v>950</v>
      </c>
      <c r="J54" s="345" t="s">
        <v>1415</v>
      </c>
      <c r="K54" s="345" t="s">
        <v>741</v>
      </c>
      <c r="L54" s="344" t="s">
        <v>1416</v>
      </c>
      <c r="M54" s="345" t="s">
        <v>1417</v>
      </c>
      <c r="N54" s="345"/>
      <c r="O54" s="344"/>
      <c r="P54" s="345"/>
      <c r="Q54" s="345"/>
      <c r="R54" s="346"/>
      <c r="S54" s="346"/>
      <c r="T54" s="346"/>
      <c r="U54" s="346"/>
      <c r="V54" s="346"/>
      <c r="W54" s="346"/>
      <c r="X54" s="346"/>
      <c r="Y54" s="346"/>
      <c r="Z54" s="346"/>
      <c r="AA54" s="346"/>
      <c r="AB54" s="346"/>
      <c r="AC54" s="346"/>
      <c r="AD54" s="346">
        <f t="shared" si="2"/>
        <v>0</v>
      </c>
      <c r="AE54" s="341"/>
      <c r="AF54" s="347"/>
      <c r="AG54" s="347"/>
      <c r="AH54" s="347"/>
      <c r="AI54" s="347"/>
      <c r="AJ54" s="347"/>
      <c r="AK54" s="347"/>
      <c r="AL54" s="347"/>
      <c r="AM54" s="347"/>
      <c r="AN54" s="347"/>
      <c r="AO54" s="347"/>
      <c r="AP54" s="347"/>
      <c r="AQ54" s="347"/>
      <c r="AR54" s="347">
        <f t="shared" si="12"/>
        <v>0</v>
      </c>
      <c r="AS54" s="347">
        <f t="shared" si="3"/>
        <v>0</v>
      </c>
      <c r="AT54" s="347">
        <f t="shared" si="4"/>
        <v>0</v>
      </c>
    </row>
    <row r="55" spans="1:46" s="348" customFormat="1" ht="16.350000000000001" customHeight="1" outlineLevel="1">
      <c r="A55" s="343" t="s">
        <v>1285</v>
      </c>
      <c r="B55" s="343" t="s">
        <v>1286</v>
      </c>
      <c r="C55" s="344" t="s">
        <v>417</v>
      </c>
      <c r="D55" s="345" t="s">
        <v>1334</v>
      </c>
      <c r="E55" s="345" t="s">
        <v>1323</v>
      </c>
      <c r="F55" s="345" t="s">
        <v>1418</v>
      </c>
      <c r="G55" s="345" t="s">
        <v>1325</v>
      </c>
      <c r="H55" s="345" t="s">
        <v>1419</v>
      </c>
      <c r="I55" s="344" t="s">
        <v>1420</v>
      </c>
      <c r="J55" s="354" t="s">
        <v>1421</v>
      </c>
      <c r="K55" s="345" t="s">
        <v>1422</v>
      </c>
      <c r="L55" s="344" t="s">
        <v>1423</v>
      </c>
      <c r="M55" s="345" t="s">
        <v>1419</v>
      </c>
      <c r="N55" s="354"/>
      <c r="O55" s="344"/>
      <c r="P55" s="354"/>
      <c r="Q55" s="354"/>
      <c r="R55" s="346"/>
      <c r="S55" s="346"/>
      <c r="T55" s="346"/>
      <c r="U55" s="346"/>
      <c r="V55" s="346"/>
      <c r="W55" s="346"/>
      <c r="X55" s="346"/>
      <c r="Y55" s="346"/>
      <c r="Z55" s="346"/>
      <c r="AA55" s="346"/>
      <c r="AB55" s="346"/>
      <c r="AC55" s="346"/>
      <c r="AD55" s="349">
        <f t="shared" si="2"/>
        <v>0</v>
      </c>
      <c r="AE55" s="341"/>
      <c r="AF55" s="347"/>
      <c r="AG55" s="347"/>
      <c r="AH55" s="347"/>
      <c r="AI55" s="347"/>
      <c r="AJ55" s="347"/>
      <c r="AK55" s="347"/>
      <c r="AL55" s="347"/>
      <c r="AM55" s="347"/>
      <c r="AN55" s="347"/>
      <c r="AO55" s="347"/>
      <c r="AP55" s="347"/>
      <c r="AQ55" s="347"/>
      <c r="AR55" s="347">
        <f t="shared" si="12"/>
        <v>0</v>
      </c>
      <c r="AS55" s="347">
        <f t="shared" si="3"/>
        <v>0</v>
      </c>
      <c r="AT55" s="347">
        <f t="shared" si="4"/>
        <v>0</v>
      </c>
    </row>
    <row r="56" spans="1:46" s="348" customFormat="1" ht="16.350000000000001" customHeight="1" outlineLevel="1">
      <c r="A56" s="343" t="s">
        <v>1285</v>
      </c>
      <c r="B56" s="343" t="s">
        <v>1286</v>
      </c>
      <c r="C56" s="344" t="s">
        <v>417</v>
      </c>
      <c r="D56" s="345" t="s">
        <v>1322</v>
      </c>
      <c r="E56" s="345" t="s">
        <v>1323</v>
      </c>
      <c r="F56" s="345" t="s">
        <v>1424</v>
      </c>
      <c r="G56" s="345" t="s">
        <v>1325</v>
      </c>
      <c r="H56" s="345" t="s">
        <v>1425</v>
      </c>
      <c r="I56" s="344" t="s">
        <v>844</v>
      </c>
      <c r="J56" s="345" t="s">
        <v>735</v>
      </c>
      <c r="K56" s="345" t="s">
        <v>736</v>
      </c>
      <c r="L56" s="344" t="s">
        <v>1426</v>
      </c>
      <c r="M56" s="345" t="s">
        <v>1425</v>
      </c>
      <c r="N56" s="345"/>
      <c r="O56" s="344"/>
      <c r="P56" s="345"/>
      <c r="Q56" s="345"/>
      <c r="R56" s="346"/>
      <c r="S56" s="346"/>
      <c r="T56" s="346"/>
      <c r="U56" s="346"/>
      <c r="V56" s="346"/>
      <c r="W56" s="346"/>
      <c r="X56" s="346"/>
      <c r="Y56" s="346"/>
      <c r="Z56" s="346"/>
      <c r="AA56" s="346"/>
      <c r="AB56" s="346"/>
      <c r="AC56" s="346"/>
      <c r="AD56" s="346">
        <f t="shared" si="2"/>
        <v>0</v>
      </c>
      <c r="AE56" s="341"/>
      <c r="AF56" s="347"/>
      <c r="AG56" s="347"/>
      <c r="AH56" s="347"/>
      <c r="AI56" s="347"/>
      <c r="AJ56" s="347"/>
      <c r="AK56" s="347"/>
      <c r="AL56" s="347"/>
      <c r="AM56" s="347"/>
      <c r="AN56" s="347"/>
      <c r="AO56" s="347"/>
      <c r="AP56" s="347"/>
      <c r="AQ56" s="347"/>
      <c r="AR56" s="347">
        <f t="shared" si="12"/>
        <v>0</v>
      </c>
      <c r="AS56" s="347">
        <f t="shared" si="3"/>
        <v>0</v>
      </c>
      <c r="AT56" s="347">
        <f t="shared" si="4"/>
        <v>0</v>
      </c>
    </row>
    <row r="57" spans="1:46" s="348" customFormat="1" ht="16.350000000000001" customHeight="1" outlineLevel="1">
      <c r="A57" s="343" t="s">
        <v>1285</v>
      </c>
      <c r="B57" s="343" t="s">
        <v>1286</v>
      </c>
      <c r="C57" s="344" t="s">
        <v>417</v>
      </c>
      <c r="D57" s="345" t="s">
        <v>1334</v>
      </c>
      <c r="E57" s="345" t="s">
        <v>1323</v>
      </c>
      <c r="F57" s="345" t="s">
        <v>1427</v>
      </c>
      <c r="G57" s="345" t="s">
        <v>1325</v>
      </c>
      <c r="H57" s="345" t="s">
        <v>740</v>
      </c>
      <c r="I57" s="344" t="s">
        <v>1428</v>
      </c>
      <c r="J57" s="345" t="s">
        <v>1429</v>
      </c>
      <c r="K57" s="345" t="s">
        <v>741</v>
      </c>
      <c r="L57" s="344" t="s">
        <v>1430</v>
      </c>
      <c r="M57" s="345" t="s">
        <v>740</v>
      </c>
      <c r="N57" s="345"/>
      <c r="O57" s="344"/>
      <c r="P57" s="345"/>
      <c r="Q57" s="345"/>
      <c r="R57" s="346"/>
      <c r="S57" s="346"/>
      <c r="T57" s="346"/>
      <c r="U57" s="346"/>
      <c r="V57" s="346"/>
      <c r="W57" s="346"/>
      <c r="X57" s="346"/>
      <c r="Y57" s="346"/>
      <c r="Z57" s="346"/>
      <c r="AA57" s="346"/>
      <c r="AB57" s="346"/>
      <c r="AC57" s="346"/>
      <c r="AD57" s="346">
        <f t="shared" si="2"/>
        <v>0</v>
      </c>
      <c r="AE57" s="341"/>
      <c r="AF57" s="347"/>
      <c r="AG57" s="347"/>
      <c r="AH57" s="347"/>
      <c r="AI57" s="347"/>
      <c r="AJ57" s="347"/>
      <c r="AK57" s="347"/>
      <c r="AL57" s="347"/>
      <c r="AM57" s="347"/>
      <c r="AN57" s="347"/>
      <c r="AO57" s="347"/>
      <c r="AP57" s="347"/>
      <c r="AQ57" s="347"/>
      <c r="AR57" s="347">
        <f t="shared" si="12"/>
        <v>0</v>
      </c>
      <c r="AS57" s="347">
        <f t="shared" si="3"/>
        <v>0</v>
      </c>
      <c r="AT57" s="347">
        <f t="shared" si="4"/>
        <v>0</v>
      </c>
    </row>
    <row r="58" spans="1:46" s="348" customFormat="1" ht="16.350000000000001" customHeight="1" outlineLevel="1">
      <c r="A58" s="343" t="s">
        <v>1285</v>
      </c>
      <c r="B58" s="343" t="s">
        <v>1286</v>
      </c>
      <c r="C58" s="344" t="s">
        <v>417</v>
      </c>
      <c r="D58" s="345" t="s">
        <v>1322</v>
      </c>
      <c r="E58" s="345" t="s">
        <v>1323</v>
      </c>
      <c r="F58" s="345" t="s">
        <v>1427</v>
      </c>
      <c r="G58" s="345" t="s">
        <v>1325</v>
      </c>
      <c r="H58" s="345" t="s">
        <v>740</v>
      </c>
      <c r="I58" s="344" t="s">
        <v>867</v>
      </c>
      <c r="J58" s="354" t="s">
        <v>742</v>
      </c>
      <c r="K58" s="345" t="s">
        <v>741</v>
      </c>
      <c r="L58" s="344" t="s">
        <v>1430</v>
      </c>
      <c r="M58" s="345" t="s">
        <v>740</v>
      </c>
      <c r="N58" s="354"/>
      <c r="O58" s="344"/>
      <c r="P58" s="354"/>
      <c r="Q58" s="354"/>
      <c r="R58" s="346"/>
      <c r="S58" s="346"/>
      <c r="T58" s="346"/>
      <c r="U58" s="346"/>
      <c r="V58" s="346"/>
      <c r="W58" s="346"/>
      <c r="X58" s="346"/>
      <c r="Y58" s="346"/>
      <c r="Z58" s="346"/>
      <c r="AA58" s="346"/>
      <c r="AB58" s="346"/>
      <c r="AC58" s="346"/>
      <c r="AD58" s="349">
        <f t="shared" si="2"/>
        <v>0</v>
      </c>
      <c r="AE58" s="341"/>
      <c r="AF58" s="347"/>
      <c r="AG58" s="347"/>
      <c r="AH58" s="347"/>
      <c r="AI58" s="347"/>
      <c r="AJ58" s="347"/>
      <c r="AK58" s="347"/>
      <c r="AL58" s="347"/>
      <c r="AM58" s="347"/>
      <c r="AN58" s="347"/>
      <c r="AO58" s="347"/>
      <c r="AP58" s="347"/>
      <c r="AQ58" s="347"/>
      <c r="AR58" s="347">
        <f t="shared" si="12"/>
        <v>0</v>
      </c>
      <c r="AS58" s="347">
        <f t="shared" si="3"/>
        <v>0</v>
      </c>
      <c r="AT58" s="347">
        <f t="shared" si="4"/>
        <v>0</v>
      </c>
    </row>
    <row r="59" spans="1:46" s="348" customFormat="1" ht="16.350000000000001" customHeight="1" outlineLevel="1">
      <c r="A59" s="343" t="s">
        <v>1285</v>
      </c>
      <c r="B59" s="343" t="s">
        <v>1286</v>
      </c>
      <c r="C59" s="344" t="s">
        <v>417</v>
      </c>
      <c r="D59" s="345" t="s">
        <v>1322</v>
      </c>
      <c r="E59" s="345" t="s">
        <v>1323</v>
      </c>
      <c r="F59" s="345" t="s">
        <v>1427</v>
      </c>
      <c r="G59" s="345" t="s">
        <v>1325</v>
      </c>
      <c r="H59" s="345" t="s">
        <v>740</v>
      </c>
      <c r="I59" s="344" t="s">
        <v>872</v>
      </c>
      <c r="J59" s="354" t="s">
        <v>746</v>
      </c>
      <c r="K59" s="345" t="s">
        <v>741</v>
      </c>
      <c r="L59" s="344" t="s">
        <v>1430</v>
      </c>
      <c r="M59" s="345" t="s">
        <v>740</v>
      </c>
      <c r="N59" s="354"/>
      <c r="O59" s="344"/>
      <c r="P59" s="354"/>
      <c r="Q59" s="354"/>
      <c r="R59" s="346"/>
      <c r="S59" s="346"/>
      <c r="T59" s="346"/>
      <c r="U59" s="346"/>
      <c r="V59" s="346"/>
      <c r="W59" s="346"/>
      <c r="X59" s="346"/>
      <c r="Y59" s="346"/>
      <c r="Z59" s="346"/>
      <c r="AA59" s="346"/>
      <c r="AB59" s="346"/>
      <c r="AC59" s="346"/>
      <c r="AD59" s="346">
        <f t="shared" si="2"/>
        <v>0</v>
      </c>
      <c r="AE59" s="341"/>
      <c r="AF59" s="347"/>
      <c r="AG59" s="347"/>
      <c r="AH59" s="347"/>
      <c r="AI59" s="347"/>
      <c r="AJ59" s="347"/>
      <c r="AK59" s="347"/>
      <c r="AL59" s="347"/>
      <c r="AM59" s="347"/>
      <c r="AN59" s="347"/>
      <c r="AO59" s="347"/>
      <c r="AP59" s="347"/>
      <c r="AQ59" s="347"/>
      <c r="AR59" s="347">
        <f t="shared" si="12"/>
        <v>0</v>
      </c>
      <c r="AS59" s="347">
        <f t="shared" si="3"/>
        <v>0</v>
      </c>
      <c r="AT59" s="347">
        <f t="shared" si="4"/>
        <v>0</v>
      </c>
    </row>
    <row r="60" spans="1:46" s="348" customFormat="1" ht="16.350000000000001" customHeight="1" outlineLevel="1">
      <c r="A60" s="343" t="s">
        <v>1285</v>
      </c>
      <c r="B60" s="343" t="s">
        <v>1286</v>
      </c>
      <c r="C60" s="344" t="s">
        <v>417</v>
      </c>
      <c r="D60" s="345" t="s">
        <v>1322</v>
      </c>
      <c r="E60" s="345" t="s">
        <v>1323</v>
      </c>
      <c r="F60" s="345" t="s">
        <v>1431</v>
      </c>
      <c r="G60" s="345" t="s">
        <v>1325</v>
      </c>
      <c r="H60" s="345" t="s">
        <v>1432</v>
      </c>
      <c r="I60" s="344" t="s">
        <v>1433</v>
      </c>
      <c r="J60" s="345" t="s">
        <v>1016</v>
      </c>
      <c r="K60" s="345" t="s">
        <v>1017</v>
      </c>
      <c r="L60" s="344" t="s">
        <v>1434</v>
      </c>
      <c r="M60" s="345" t="s">
        <v>1435</v>
      </c>
      <c r="N60" s="345"/>
      <c r="O60" s="344"/>
      <c r="P60" s="345"/>
      <c r="Q60" s="345"/>
      <c r="R60" s="346"/>
      <c r="S60" s="346"/>
      <c r="T60" s="346"/>
      <c r="U60" s="346"/>
      <c r="V60" s="346"/>
      <c r="W60" s="346"/>
      <c r="X60" s="346"/>
      <c r="Y60" s="346"/>
      <c r="Z60" s="346"/>
      <c r="AA60" s="346"/>
      <c r="AB60" s="346"/>
      <c r="AC60" s="346"/>
      <c r="AD60" s="346">
        <f t="shared" si="2"/>
        <v>0</v>
      </c>
      <c r="AE60" s="341"/>
      <c r="AF60" s="347"/>
      <c r="AG60" s="347"/>
      <c r="AH60" s="347"/>
      <c r="AI60" s="347"/>
      <c r="AJ60" s="347"/>
      <c r="AK60" s="347"/>
      <c r="AL60" s="347"/>
      <c r="AM60" s="347"/>
      <c r="AN60" s="347"/>
      <c r="AO60" s="347"/>
      <c r="AP60" s="347"/>
      <c r="AQ60" s="347"/>
      <c r="AR60" s="347">
        <f t="shared" si="12"/>
        <v>0</v>
      </c>
      <c r="AS60" s="347">
        <f t="shared" si="3"/>
        <v>0</v>
      </c>
      <c r="AT60" s="347">
        <f t="shared" si="4"/>
        <v>0</v>
      </c>
    </row>
    <row r="61" spans="1:46" s="348" customFormat="1" ht="16.350000000000001" customHeight="1" outlineLevel="1">
      <c r="A61" s="343" t="s">
        <v>1285</v>
      </c>
      <c r="B61" s="343" t="s">
        <v>1286</v>
      </c>
      <c r="C61" s="344" t="s">
        <v>417</v>
      </c>
      <c r="D61" s="345" t="s">
        <v>1322</v>
      </c>
      <c r="E61" s="345" t="s">
        <v>1323</v>
      </c>
      <c r="F61" s="345" t="s">
        <v>1436</v>
      </c>
      <c r="G61" s="345" t="s">
        <v>1325</v>
      </c>
      <c r="H61" s="345" t="s">
        <v>1437</v>
      </c>
      <c r="I61" s="344" t="s">
        <v>1438</v>
      </c>
      <c r="J61" s="345" t="s">
        <v>1439</v>
      </c>
      <c r="K61" s="345" t="s">
        <v>728</v>
      </c>
      <c r="L61" s="344" t="s">
        <v>1440</v>
      </c>
      <c r="M61" s="345" t="s">
        <v>1441</v>
      </c>
      <c r="N61" s="345"/>
      <c r="O61" s="344"/>
      <c r="P61" s="345"/>
      <c r="Q61" s="345"/>
      <c r="R61" s="346"/>
      <c r="S61" s="346"/>
      <c r="T61" s="346"/>
      <c r="U61" s="346"/>
      <c r="V61" s="346"/>
      <c r="W61" s="346"/>
      <c r="X61" s="346"/>
      <c r="Y61" s="346"/>
      <c r="Z61" s="346"/>
      <c r="AA61" s="346"/>
      <c r="AB61" s="346"/>
      <c r="AC61" s="346"/>
      <c r="AD61" s="346">
        <f t="shared" si="2"/>
        <v>0</v>
      </c>
      <c r="AE61" s="341"/>
      <c r="AF61" s="347"/>
      <c r="AG61" s="347"/>
      <c r="AH61" s="347"/>
      <c r="AI61" s="347"/>
      <c r="AJ61" s="347"/>
      <c r="AK61" s="347"/>
      <c r="AL61" s="347"/>
      <c r="AM61" s="347"/>
      <c r="AN61" s="347"/>
      <c r="AO61" s="347"/>
      <c r="AP61" s="347"/>
      <c r="AQ61" s="347"/>
      <c r="AR61" s="347">
        <f t="shared" si="12"/>
        <v>0</v>
      </c>
      <c r="AS61" s="347">
        <f t="shared" si="3"/>
        <v>0</v>
      </c>
      <c r="AT61" s="347">
        <f t="shared" si="4"/>
        <v>0</v>
      </c>
    </row>
    <row r="62" spans="1:46" s="348" customFormat="1" ht="16.350000000000001" customHeight="1" outlineLevel="1">
      <c r="A62" s="343" t="s">
        <v>1285</v>
      </c>
      <c r="B62" s="343" t="s">
        <v>1286</v>
      </c>
      <c r="C62" s="344" t="s">
        <v>417</v>
      </c>
      <c r="D62" s="345" t="s">
        <v>1322</v>
      </c>
      <c r="E62" s="345" t="s">
        <v>1323</v>
      </c>
      <c r="F62" s="345" t="s">
        <v>1436</v>
      </c>
      <c r="G62" s="345" t="s">
        <v>1325</v>
      </c>
      <c r="H62" s="345" t="s">
        <v>1437</v>
      </c>
      <c r="I62" s="344" t="s">
        <v>1442</v>
      </c>
      <c r="J62" s="345" t="s">
        <v>1439</v>
      </c>
      <c r="K62" s="345" t="s">
        <v>741</v>
      </c>
      <c r="L62" s="344" t="s">
        <v>1440</v>
      </c>
      <c r="M62" s="345" t="s">
        <v>1441</v>
      </c>
      <c r="N62" s="345"/>
      <c r="O62" s="344"/>
      <c r="P62" s="345"/>
      <c r="Q62" s="345"/>
      <c r="R62" s="346"/>
      <c r="S62" s="346"/>
      <c r="T62" s="346"/>
      <c r="U62" s="346"/>
      <c r="V62" s="346"/>
      <c r="W62" s="346"/>
      <c r="X62" s="346"/>
      <c r="Y62" s="346"/>
      <c r="Z62" s="346"/>
      <c r="AA62" s="346"/>
      <c r="AB62" s="346"/>
      <c r="AC62" s="346"/>
      <c r="AD62" s="346">
        <f t="shared" si="2"/>
        <v>0</v>
      </c>
      <c r="AE62" s="341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47"/>
      <c r="AQ62" s="347"/>
      <c r="AR62" s="347">
        <f t="shared" si="12"/>
        <v>0</v>
      </c>
      <c r="AS62" s="347">
        <f t="shared" si="3"/>
        <v>0</v>
      </c>
      <c r="AT62" s="347">
        <f t="shared" si="4"/>
        <v>0</v>
      </c>
    </row>
    <row r="63" spans="1:46" s="348" customFormat="1" ht="16.350000000000001" customHeight="1" outlineLevel="1">
      <c r="A63" s="343" t="s">
        <v>1285</v>
      </c>
      <c r="B63" s="343" t="s">
        <v>1286</v>
      </c>
      <c r="C63" s="344" t="s">
        <v>417</v>
      </c>
      <c r="D63" s="345" t="s">
        <v>1322</v>
      </c>
      <c r="E63" s="345" t="s">
        <v>1323</v>
      </c>
      <c r="F63" s="345" t="s">
        <v>1436</v>
      </c>
      <c r="G63" s="345" t="s">
        <v>1325</v>
      </c>
      <c r="H63" s="345" t="s">
        <v>1437</v>
      </c>
      <c r="I63" s="344" t="s">
        <v>1443</v>
      </c>
      <c r="J63" s="345" t="s">
        <v>1444</v>
      </c>
      <c r="K63" s="345" t="s">
        <v>728</v>
      </c>
      <c r="L63" s="344" t="s">
        <v>1445</v>
      </c>
      <c r="M63" s="345" t="s">
        <v>1446</v>
      </c>
      <c r="N63" s="345"/>
      <c r="O63" s="344"/>
      <c r="P63" s="345"/>
      <c r="Q63" s="345"/>
      <c r="R63" s="346"/>
      <c r="S63" s="346"/>
      <c r="T63" s="346"/>
      <c r="U63" s="346"/>
      <c r="V63" s="346"/>
      <c r="W63" s="346"/>
      <c r="X63" s="346"/>
      <c r="Y63" s="346"/>
      <c r="Z63" s="346"/>
      <c r="AA63" s="346"/>
      <c r="AB63" s="346"/>
      <c r="AC63" s="346"/>
      <c r="AD63" s="346">
        <f t="shared" si="2"/>
        <v>0</v>
      </c>
      <c r="AE63" s="341"/>
      <c r="AF63" s="347"/>
      <c r="AG63" s="347"/>
      <c r="AH63" s="347"/>
      <c r="AI63" s="347"/>
      <c r="AJ63" s="347"/>
      <c r="AK63" s="347"/>
      <c r="AL63" s="347"/>
      <c r="AM63" s="347"/>
      <c r="AN63" s="347"/>
      <c r="AO63" s="347"/>
      <c r="AP63" s="347"/>
      <c r="AQ63" s="347"/>
      <c r="AR63" s="347">
        <f t="shared" si="12"/>
        <v>0</v>
      </c>
      <c r="AS63" s="347">
        <f t="shared" si="3"/>
        <v>0</v>
      </c>
      <c r="AT63" s="347">
        <f t="shared" si="4"/>
        <v>0</v>
      </c>
    </row>
    <row r="64" spans="1:46" s="348" customFormat="1" ht="16.350000000000001" customHeight="1" outlineLevel="1">
      <c r="A64" s="343" t="s">
        <v>1285</v>
      </c>
      <c r="B64" s="343" t="s">
        <v>1286</v>
      </c>
      <c r="C64" s="344" t="s">
        <v>417</v>
      </c>
      <c r="D64" s="345" t="s">
        <v>1322</v>
      </c>
      <c r="E64" s="345" t="s">
        <v>1323</v>
      </c>
      <c r="F64" s="345" t="s">
        <v>1436</v>
      </c>
      <c r="G64" s="345" t="s">
        <v>1325</v>
      </c>
      <c r="H64" s="345" t="s">
        <v>1437</v>
      </c>
      <c r="I64" s="344" t="s">
        <v>1447</v>
      </c>
      <c r="J64" s="354" t="s">
        <v>1448</v>
      </c>
      <c r="K64" s="345" t="s">
        <v>741</v>
      </c>
      <c r="L64" s="344" t="s">
        <v>1449</v>
      </c>
      <c r="M64" s="345" t="s">
        <v>1450</v>
      </c>
      <c r="N64" s="354"/>
      <c r="O64" s="344"/>
      <c r="P64" s="354"/>
      <c r="Q64" s="354"/>
      <c r="R64" s="346"/>
      <c r="S64" s="346"/>
      <c r="T64" s="346"/>
      <c r="U64" s="346"/>
      <c r="V64" s="346"/>
      <c r="W64" s="346"/>
      <c r="X64" s="346"/>
      <c r="Y64" s="346"/>
      <c r="Z64" s="346"/>
      <c r="AA64" s="346"/>
      <c r="AB64" s="346"/>
      <c r="AC64" s="346"/>
      <c r="AD64" s="349">
        <f t="shared" si="2"/>
        <v>0</v>
      </c>
      <c r="AE64" s="341"/>
      <c r="AF64" s="347"/>
      <c r="AG64" s="347"/>
      <c r="AH64" s="347"/>
      <c r="AI64" s="347"/>
      <c r="AJ64" s="347"/>
      <c r="AK64" s="347"/>
      <c r="AL64" s="347"/>
      <c r="AM64" s="347"/>
      <c r="AN64" s="347"/>
      <c r="AO64" s="347"/>
      <c r="AP64" s="347"/>
      <c r="AQ64" s="347"/>
      <c r="AR64" s="347">
        <f t="shared" si="12"/>
        <v>0</v>
      </c>
      <c r="AS64" s="347">
        <f t="shared" si="3"/>
        <v>0</v>
      </c>
      <c r="AT64" s="347">
        <f t="shared" si="4"/>
        <v>0</v>
      </c>
    </row>
    <row r="65" spans="1:46" s="348" customFormat="1" ht="16.350000000000001" customHeight="1" outlineLevel="1">
      <c r="A65" s="343" t="s">
        <v>1285</v>
      </c>
      <c r="B65" s="343" t="s">
        <v>1286</v>
      </c>
      <c r="C65" s="344" t="s">
        <v>417</v>
      </c>
      <c r="D65" s="345" t="s">
        <v>1322</v>
      </c>
      <c r="E65" s="345" t="s">
        <v>1323</v>
      </c>
      <c r="F65" s="345" t="s">
        <v>1436</v>
      </c>
      <c r="G65" s="345" t="s">
        <v>1325</v>
      </c>
      <c r="H65" s="345" t="s">
        <v>1437</v>
      </c>
      <c r="I65" s="344" t="s">
        <v>1451</v>
      </c>
      <c r="J65" s="345" t="s">
        <v>1452</v>
      </c>
      <c r="K65" s="345" t="s">
        <v>741</v>
      </c>
      <c r="L65" s="344" t="s">
        <v>1449</v>
      </c>
      <c r="M65" s="345" t="s">
        <v>1450</v>
      </c>
      <c r="N65" s="345"/>
      <c r="O65" s="344"/>
      <c r="P65" s="345"/>
      <c r="Q65" s="345"/>
      <c r="R65" s="346"/>
      <c r="S65" s="346"/>
      <c r="T65" s="346"/>
      <c r="U65" s="346"/>
      <c r="V65" s="346"/>
      <c r="W65" s="346"/>
      <c r="X65" s="346"/>
      <c r="Y65" s="346"/>
      <c r="Z65" s="346"/>
      <c r="AA65" s="346"/>
      <c r="AB65" s="346"/>
      <c r="AC65" s="346"/>
      <c r="AD65" s="346">
        <f t="shared" si="2"/>
        <v>0</v>
      </c>
      <c r="AE65" s="341"/>
      <c r="AF65" s="347"/>
      <c r="AG65" s="347"/>
      <c r="AH65" s="347"/>
      <c r="AI65" s="347"/>
      <c r="AJ65" s="347"/>
      <c r="AK65" s="347"/>
      <c r="AL65" s="347"/>
      <c r="AM65" s="347"/>
      <c r="AN65" s="347"/>
      <c r="AO65" s="347"/>
      <c r="AP65" s="347"/>
      <c r="AQ65" s="347"/>
      <c r="AR65" s="347">
        <f t="shared" si="12"/>
        <v>0</v>
      </c>
      <c r="AS65" s="347">
        <f t="shared" si="3"/>
        <v>0</v>
      </c>
      <c r="AT65" s="347">
        <f t="shared" si="4"/>
        <v>0</v>
      </c>
    </row>
    <row r="66" spans="1:46" s="348" customFormat="1" ht="16.350000000000001" customHeight="1" outlineLevel="1">
      <c r="A66" s="343" t="s">
        <v>1285</v>
      </c>
      <c r="B66" s="343" t="s">
        <v>1286</v>
      </c>
      <c r="C66" s="344" t="s">
        <v>417</v>
      </c>
      <c r="D66" s="345" t="s">
        <v>1322</v>
      </c>
      <c r="E66" s="345" t="s">
        <v>1323</v>
      </c>
      <c r="F66" s="345" t="s">
        <v>1436</v>
      </c>
      <c r="G66" s="345" t="s">
        <v>1325</v>
      </c>
      <c r="H66" s="345" t="s">
        <v>1437</v>
      </c>
      <c r="I66" s="344" t="s">
        <v>1453</v>
      </c>
      <c r="J66" s="345" t="s">
        <v>1454</v>
      </c>
      <c r="K66" s="345" t="s">
        <v>741</v>
      </c>
      <c r="L66" s="344" t="s">
        <v>1455</v>
      </c>
      <c r="M66" s="345" t="s">
        <v>1456</v>
      </c>
      <c r="N66" s="345"/>
      <c r="O66" s="344"/>
      <c r="P66" s="345"/>
      <c r="Q66" s="345"/>
      <c r="R66" s="346"/>
      <c r="S66" s="346"/>
      <c r="T66" s="346"/>
      <c r="U66" s="346"/>
      <c r="V66" s="346"/>
      <c r="W66" s="346"/>
      <c r="X66" s="346"/>
      <c r="Y66" s="346"/>
      <c r="Z66" s="346"/>
      <c r="AA66" s="346"/>
      <c r="AB66" s="346"/>
      <c r="AC66" s="346"/>
      <c r="AD66" s="346">
        <f t="shared" si="2"/>
        <v>0</v>
      </c>
      <c r="AE66" s="341"/>
      <c r="AF66" s="347"/>
      <c r="AG66" s="347"/>
      <c r="AH66" s="347"/>
      <c r="AI66" s="347"/>
      <c r="AJ66" s="347"/>
      <c r="AK66" s="347"/>
      <c r="AL66" s="347"/>
      <c r="AM66" s="347"/>
      <c r="AN66" s="347"/>
      <c r="AO66" s="347"/>
      <c r="AP66" s="347"/>
      <c r="AQ66" s="347"/>
      <c r="AR66" s="347">
        <f t="shared" si="12"/>
        <v>0</v>
      </c>
      <c r="AS66" s="347">
        <f t="shared" si="3"/>
        <v>0</v>
      </c>
      <c r="AT66" s="347">
        <f t="shared" si="4"/>
        <v>0</v>
      </c>
    </row>
    <row r="67" spans="1:46" s="348" customFormat="1" ht="16.350000000000001" customHeight="1" outlineLevel="1">
      <c r="A67" s="343" t="s">
        <v>1285</v>
      </c>
      <c r="B67" s="343" t="s">
        <v>1286</v>
      </c>
      <c r="C67" s="344" t="s">
        <v>417</v>
      </c>
      <c r="D67" s="345" t="s">
        <v>1322</v>
      </c>
      <c r="E67" s="345" t="s">
        <v>1323</v>
      </c>
      <c r="F67" s="345" t="s">
        <v>1436</v>
      </c>
      <c r="G67" s="345" t="s">
        <v>1325</v>
      </c>
      <c r="H67" s="345" t="s">
        <v>1437</v>
      </c>
      <c r="I67" s="344" t="s">
        <v>1457</v>
      </c>
      <c r="J67" s="345" t="s">
        <v>1458</v>
      </c>
      <c r="K67" s="345" t="s">
        <v>728</v>
      </c>
      <c r="L67" s="344" t="s">
        <v>1459</v>
      </c>
      <c r="M67" s="345" t="s">
        <v>1460</v>
      </c>
      <c r="N67" s="345"/>
      <c r="O67" s="344"/>
      <c r="P67" s="345"/>
      <c r="Q67" s="345"/>
      <c r="R67" s="346"/>
      <c r="S67" s="346"/>
      <c r="T67" s="346"/>
      <c r="U67" s="346"/>
      <c r="V67" s="346"/>
      <c r="W67" s="346"/>
      <c r="X67" s="346"/>
      <c r="Y67" s="346"/>
      <c r="Z67" s="346"/>
      <c r="AA67" s="346"/>
      <c r="AB67" s="346"/>
      <c r="AC67" s="346"/>
      <c r="AD67" s="346">
        <f t="shared" si="2"/>
        <v>0</v>
      </c>
      <c r="AE67" s="341"/>
      <c r="AF67" s="347"/>
      <c r="AG67" s="347"/>
      <c r="AH67" s="347"/>
      <c r="AI67" s="347"/>
      <c r="AJ67" s="347"/>
      <c r="AK67" s="347"/>
      <c r="AL67" s="347"/>
      <c r="AM67" s="347"/>
      <c r="AN67" s="347"/>
      <c r="AO67" s="347"/>
      <c r="AP67" s="347"/>
      <c r="AQ67" s="347"/>
      <c r="AR67" s="347">
        <f t="shared" si="12"/>
        <v>0</v>
      </c>
      <c r="AS67" s="347">
        <f t="shared" si="3"/>
        <v>0</v>
      </c>
      <c r="AT67" s="347">
        <f t="shared" si="4"/>
        <v>0</v>
      </c>
    </row>
    <row r="68" spans="1:46" s="348" customFormat="1" ht="16.350000000000001" customHeight="1" outlineLevel="1">
      <c r="A68" s="343" t="s">
        <v>1285</v>
      </c>
      <c r="B68" s="343" t="s">
        <v>1286</v>
      </c>
      <c r="C68" s="344" t="s">
        <v>417</v>
      </c>
      <c r="D68" s="345" t="s">
        <v>1322</v>
      </c>
      <c r="E68" s="345" t="s">
        <v>1323</v>
      </c>
      <c r="F68" s="345" t="s">
        <v>1461</v>
      </c>
      <c r="G68" s="345" t="s">
        <v>1325</v>
      </c>
      <c r="H68" s="345" t="s">
        <v>1462</v>
      </c>
      <c r="I68" s="344" t="s">
        <v>868</v>
      </c>
      <c r="J68" s="354" t="s">
        <v>754</v>
      </c>
      <c r="K68" s="345" t="s">
        <v>728</v>
      </c>
      <c r="L68" s="344" t="s">
        <v>1463</v>
      </c>
      <c r="M68" s="345" t="s">
        <v>1464</v>
      </c>
      <c r="N68" s="356"/>
      <c r="O68" s="344"/>
      <c r="P68" s="345"/>
      <c r="Q68" s="345"/>
      <c r="R68" s="346"/>
      <c r="S68" s="346"/>
      <c r="T68" s="346"/>
      <c r="U68" s="346"/>
      <c r="V68" s="346"/>
      <c r="W68" s="346"/>
      <c r="X68" s="346"/>
      <c r="Y68" s="346"/>
      <c r="Z68" s="346"/>
      <c r="AA68" s="346"/>
      <c r="AB68" s="346"/>
      <c r="AC68" s="346"/>
      <c r="AD68" s="349">
        <f t="shared" si="2"/>
        <v>0</v>
      </c>
      <c r="AE68" s="341"/>
      <c r="AF68" s="347"/>
      <c r="AG68" s="347"/>
      <c r="AH68" s="347"/>
      <c r="AI68" s="347"/>
      <c r="AJ68" s="347"/>
      <c r="AK68" s="347"/>
      <c r="AL68" s="347"/>
      <c r="AM68" s="347"/>
      <c r="AN68" s="347"/>
      <c r="AO68" s="347"/>
      <c r="AP68" s="347"/>
      <c r="AQ68" s="347"/>
      <c r="AR68" s="347">
        <f t="shared" si="12"/>
        <v>0</v>
      </c>
      <c r="AS68" s="347">
        <f t="shared" si="3"/>
        <v>0</v>
      </c>
      <c r="AT68" s="347">
        <f t="shared" si="4"/>
        <v>0</v>
      </c>
    </row>
    <row r="69" spans="1:46" s="348" customFormat="1" ht="16.350000000000001" customHeight="1" outlineLevel="1">
      <c r="A69" s="343" t="s">
        <v>1285</v>
      </c>
      <c r="B69" s="343" t="s">
        <v>1286</v>
      </c>
      <c r="C69" s="344" t="s">
        <v>417</v>
      </c>
      <c r="D69" s="345" t="s">
        <v>1322</v>
      </c>
      <c r="E69" s="345" t="s">
        <v>1323</v>
      </c>
      <c r="F69" s="345" t="s">
        <v>1461</v>
      </c>
      <c r="G69" s="345" t="s">
        <v>1325</v>
      </c>
      <c r="H69" s="345" t="s">
        <v>1462</v>
      </c>
      <c r="I69" s="344">
        <v>6273002401</v>
      </c>
      <c r="J69" s="354" t="s">
        <v>1465</v>
      </c>
      <c r="K69" s="345" t="s">
        <v>728</v>
      </c>
      <c r="L69" s="344" t="s">
        <v>1466</v>
      </c>
      <c r="M69" s="345" t="s">
        <v>1467</v>
      </c>
      <c r="N69" s="356"/>
      <c r="O69" s="344"/>
      <c r="P69" s="345"/>
      <c r="Q69" s="345"/>
      <c r="R69" s="346"/>
      <c r="S69" s="346"/>
      <c r="T69" s="346"/>
      <c r="U69" s="346"/>
      <c r="V69" s="346"/>
      <c r="W69" s="346"/>
      <c r="X69" s="346"/>
      <c r="Y69" s="346"/>
      <c r="Z69" s="346"/>
      <c r="AA69" s="346"/>
      <c r="AB69" s="346"/>
      <c r="AC69" s="346"/>
      <c r="AD69" s="349">
        <f t="shared" si="2"/>
        <v>0</v>
      </c>
      <c r="AE69" s="341"/>
      <c r="AF69" s="347"/>
      <c r="AG69" s="347"/>
      <c r="AH69" s="347"/>
      <c r="AI69" s="347"/>
      <c r="AJ69" s="347"/>
      <c r="AK69" s="347"/>
      <c r="AL69" s="347"/>
      <c r="AM69" s="347"/>
      <c r="AN69" s="347"/>
      <c r="AO69" s="347"/>
      <c r="AP69" s="347"/>
      <c r="AQ69" s="347"/>
      <c r="AR69" s="347">
        <f t="shared" si="12"/>
        <v>0</v>
      </c>
      <c r="AS69" s="347">
        <f t="shared" si="3"/>
        <v>0</v>
      </c>
      <c r="AT69" s="347">
        <f t="shared" si="4"/>
        <v>0</v>
      </c>
    </row>
    <row r="70" spans="1:46" s="348" customFormat="1" ht="16.350000000000001" customHeight="1" outlineLevel="1">
      <c r="A70" s="343" t="s">
        <v>1285</v>
      </c>
      <c r="B70" s="343" t="s">
        <v>1286</v>
      </c>
      <c r="C70" s="344" t="s">
        <v>417</v>
      </c>
      <c r="D70" s="345" t="s">
        <v>1322</v>
      </c>
      <c r="E70" s="345" t="s">
        <v>1323</v>
      </c>
      <c r="F70" s="345" t="s">
        <v>1461</v>
      </c>
      <c r="G70" s="345" t="s">
        <v>1325</v>
      </c>
      <c r="H70" s="345" t="s">
        <v>1462</v>
      </c>
      <c r="I70" s="344" t="s">
        <v>756</v>
      </c>
      <c r="J70" s="345" t="s">
        <v>981</v>
      </c>
      <c r="K70" s="345" t="s">
        <v>728</v>
      </c>
      <c r="L70" s="344" t="s">
        <v>1468</v>
      </c>
      <c r="M70" s="345" t="s">
        <v>1469</v>
      </c>
      <c r="N70" s="345"/>
      <c r="O70" s="344"/>
      <c r="P70" s="345"/>
      <c r="Q70" s="345"/>
      <c r="R70" s="346"/>
      <c r="S70" s="346"/>
      <c r="T70" s="346"/>
      <c r="U70" s="346"/>
      <c r="V70" s="346"/>
      <c r="W70" s="346"/>
      <c r="X70" s="346"/>
      <c r="Y70" s="346"/>
      <c r="Z70" s="346"/>
      <c r="AA70" s="346"/>
      <c r="AB70" s="346"/>
      <c r="AC70" s="346"/>
      <c r="AD70" s="346">
        <f t="shared" si="2"/>
        <v>0</v>
      </c>
      <c r="AE70" s="341"/>
      <c r="AF70" s="347"/>
      <c r="AG70" s="347"/>
      <c r="AH70" s="347"/>
      <c r="AI70" s="347"/>
      <c r="AJ70" s="347"/>
      <c r="AK70" s="347"/>
      <c r="AL70" s="347"/>
      <c r="AM70" s="347"/>
      <c r="AN70" s="347"/>
      <c r="AO70" s="347"/>
      <c r="AP70" s="347"/>
      <c r="AQ70" s="347"/>
      <c r="AR70" s="347">
        <f t="shared" si="12"/>
        <v>0</v>
      </c>
      <c r="AS70" s="347">
        <f t="shared" si="3"/>
        <v>0</v>
      </c>
      <c r="AT70" s="347">
        <f t="shared" si="4"/>
        <v>0</v>
      </c>
    </row>
    <row r="71" spans="1:46" s="348" customFormat="1" ht="16.350000000000001" customHeight="1" outlineLevel="1">
      <c r="A71" s="343" t="s">
        <v>1285</v>
      </c>
      <c r="B71" s="343" t="s">
        <v>1286</v>
      </c>
      <c r="C71" s="344" t="s">
        <v>417</v>
      </c>
      <c r="D71" s="345" t="s">
        <v>1322</v>
      </c>
      <c r="E71" s="345" t="s">
        <v>1323</v>
      </c>
      <c r="F71" s="345" t="s">
        <v>1461</v>
      </c>
      <c r="G71" s="345" t="s">
        <v>1325</v>
      </c>
      <c r="H71" s="345" t="s">
        <v>1462</v>
      </c>
      <c r="I71" s="344" t="s">
        <v>1470</v>
      </c>
      <c r="J71" s="345" t="s">
        <v>981</v>
      </c>
      <c r="K71" s="345" t="s">
        <v>728</v>
      </c>
      <c r="L71" s="344" t="s">
        <v>1468</v>
      </c>
      <c r="M71" s="345" t="s">
        <v>1469</v>
      </c>
      <c r="N71" s="345"/>
      <c r="O71" s="344"/>
      <c r="P71" s="345"/>
      <c r="Q71" s="345"/>
      <c r="R71" s="346"/>
      <c r="S71" s="346"/>
      <c r="T71" s="346"/>
      <c r="U71" s="346"/>
      <c r="V71" s="346"/>
      <c r="W71" s="346"/>
      <c r="X71" s="346"/>
      <c r="Y71" s="346"/>
      <c r="Z71" s="346"/>
      <c r="AA71" s="346"/>
      <c r="AB71" s="346"/>
      <c r="AC71" s="346"/>
      <c r="AD71" s="346">
        <f t="shared" si="2"/>
        <v>0</v>
      </c>
      <c r="AE71" s="341"/>
      <c r="AF71" s="347"/>
      <c r="AG71" s="347"/>
      <c r="AH71" s="347"/>
      <c r="AI71" s="347"/>
      <c r="AJ71" s="347"/>
      <c r="AK71" s="347"/>
      <c r="AL71" s="347"/>
      <c r="AM71" s="347"/>
      <c r="AN71" s="347"/>
      <c r="AO71" s="347"/>
      <c r="AP71" s="347"/>
      <c r="AQ71" s="347"/>
      <c r="AR71" s="347">
        <f t="shared" si="12"/>
        <v>0</v>
      </c>
      <c r="AS71" s="347">
        <f t="shared" si="3"/>
        <v>0</v>
      </c>
      <c r="AT71" s="347">
        <f t="shared" si="4"/>
        <v>0</v>
      </c>
    </row>
    <row r="72" spans="1:46" s="348" customFormat="1" ht="16.350000000000001" customHeight="1" outlineLevel="1">
      <c r="A72" s="343" t="s">
        <v>1285</v>
      </c>
      <c r="B72" s="343" t="s">
        <v>1286</v>
      </c>
      <c r="C72" s="344" t="s">
        <v>417</v>
      </c>
      <c r="D72" s="345" t="s">
        <v>1322</v>
      </c>
      <c r="E72" s="345" t="s">
        <v>1323</v>
      </c>
      <c r="F72" s="345" t="s">
        <v>1471</v>
      </c>
      <c r="G72" s="345" t="s">
        <v>1325</v>
      </c>
      <c r="H72" s="345" t="s">
        <v>1472</v>
      </c>
      <c r="I72" s="344" t="s">
        <v>1473</v>
      </c>
      <c r="J72" s="345" t="s">
        <v>1012</v>
      </c>
      <c r="K72" s="345" t="s">
        <v>493</v>
      </c>
      <c r="L72" s="344" t="s">
        <v>1474</v>
      </c>
      <c r="M72" s="345" t="s">
        <v>1475</v>
      </c>
      <c r="N72" s="353"/>
      <c r="O72" s="344"/>
      <c r="P72" s="345"/>
      <c r="Q72" s="345"/>
      <c r="R72" s="346"/>
      <c r="S72" s="346"/>
      <c r="T72" s="346"/>
      <c r="U72" s="346"/>
      <c r="V72" s="346"/>
      <c r="W72" s="346"/>
      <c r="X72" s="346"/>
      <c r="Y72" s="346"/>
      <c r="Z72" s="346"/>
      <c r="AA72" s="346"/>
      <c r="AB72" s="346"/>
      <c r="AC72" s="346"/>
      <c r="AD72" s="346">
        <f t="shared" si="2"/>
        <v>0</v>
      </c>
      <c r="AE72" s="341"/>
      <c r="AF72" s="347"/>
      <c r="AG72" s="347"/>
      <c r="AH72" s="347"/>
      <c r="AI72" s="347"/>
      <c r="AJ72" s="347"/>
      <c r="AK72" s="347"/>
      <c r="AL72" s="347"/>
      <c r="AM72" s="347"/>
      <c r="AN72" s="347"/>
      <c r="AO72" s="347"/>
      <c r="AP72" s="347"/>
      <c r="AQ72" s="347"/>
      <c r="AR72" s="347">
        <f t="shared" si="12"/>
        <v>0</v>
      </c>
      <c r="AS72" s="347">
        <f t="shared" si="3"/>
        <v>0</v>
      </c>
      <c r="AT72" s="347">
        <f t="shared" si="4"/>
        <v>0</v>
      </c>
    </row>
    <row r="73" spans="1:46" s="348" customFormat="1" ht="16.350000000000001" customHeight="1" outlineLevel="1">
      <c r="A73" s="343" t="s">
        <v>1285</v>
      </c>
      <c r="B73" s="343" t="s">
        <v>1286</v>
      </c>
      <c r="C73" s="344" t="s">
        <v>417</v>
      </c>
      <c r="D73" s="345" t="s">
        <v>1322</v>
      </c>
      <c r="E73" s="345" t="s">
        <v>1323</v>
      </c>
      <c r="F73" s="345" t="s">
        <v>1476</v>
      </c>
      <c r="G73" s="345" t="s">
        <v>1325</v>
      </c>
      <c r="H73" s="345" t="s">
        <v>750</v>
      </c>
      <c r="I73" s="344" t="s">
        <v>935</v>
      </c>
      <c r="J73" s="354" t="s">
        <v>943</v>
      </c>
      <c r="K73" s="345" t="s">
        <v>741</v>
      </c>
      <c r="L73" s="344" t="s">
        <v>1477</v>
      </c>
      <c r="M73" s="345" t="s">
        <v>1478</v>
      </c>
      <c r="N73" s="356"/>
      <c r="O73" s="344"/>
      <c r="P73" s="345"/>
      <c r="Q73" s="345"/>
      <c r="R73" s="346"/>
      <c r="S73" s="346"/>
      <c r="T73" s="346"/>
      <c r="U73" s="346"/>
      <c r="V73" s="346"/>
      <c r="W73" s="346"/>
      <c r="X73" s="346"/>
      <c r="Y73" s="346"/>
      <c r="Z73" s="346"/>
      <c r="AA73" s="346"/>
      <c r="AB73" s="346"/>
      <c r="AC73" s="346"/>
      <c r="AD73" s="349">
        <f t="shared" si="2"/>
        <v>0</v>
      </c>
      <c r="AE73" s="341"/>
      <c r="AF73" s="347"/>
      <c r="AG73" s="347"/>
      <c r="AH73" s="347"/>
      <c r="AI73" s="347"/>
      <c r="AJ73" s="347"/>
      <c r="AK73" s="347"/>
      <c r="AL73" s="347"/>
      <c r="AM73" s="347"/>
      <c r="AN73" s="347"/>
      <c r="AO73" s="347"/>
      <c r="AP73" s="347"/>
      <c r="AQ73" s="347"/>
      <c r="AR73" s="347">
        <f t="shared" si="12"/>
        <v>0</v>
      </c>
      <c r="AS73" s="347">
        <f t="shared" si="3"/>
        <v>0</v>
      </c>
      <c r="AT73" s="347">
        <f t="shared" si="4"/>
        <v>0</v>
      </c>
    </row>
    <row r="74" spans="1:46" s="348" customFormat="1" ht="16.350000000000001" customHeight="1" outlineLevel="1">
      <c r="A74" s="343" t="s">
        <v>1285</v>
      </c>
      <c r="B74" s="343" t="s">
        <v>1286</v>
      </c>
      <c r="C74" s="344" t="s">
        <v>417</v>
      </c>
      <c r="D74" s="345" t="s">
        <v>1322</v>
      </c>
      <c r="E74" s="345" t="s">
        <v>1323</v>
      </c>
      <c r="F74" s="345" t="s">
        <v>1476</v>
      </c>
      <c r="G74" s="345" t="s">
        <v>1325</v>
      </c>
      <c r="H74" s="345" t="s">
        <v>750</v>
      </c>
      <c r="I74" s="344" t="s">
        <v>1479</v>
      </c>
      <c r="J74" s="345" t="s">
        <v>1480</v>
      </c>
      <c r="K74" s="345" t="s">
        <v>741</v>
      </c>
      <c r="L74" s="344" t="s">
        <v>1477</v>
      </c>
      <c r="M74" s="345" t="s">
        <v>1478</v>
      </c>
      <c r="N74" s="353"/>
      <c r="O74" s="344"/>
      <c r="P74" s="345"/>
      <c r="Q74" s="345"/>
      <c r="R74" s="346"/>
      <c r="S74" s="346"/>
      <c r="T74" s="346"/>
      <c r="U74" s="346"/>
      <c r="V74" s="346"/>
      <c r="W74" s="346"/>
      <c r="X74" s="346"/>
      <c r="Y74" s="346"/>
      <c r="Z74" s="346"/>
      <c r="AA74" s="346"/>
      <c r="AB74" s="346"/>
      <c r="AC74" s="346"/>
      <c r="AD74" s="346">
        <f t="shared" si="2"/>
        <v>0</v>
      </c>
      <c r="AE74" s="341"/>
      <c r="AF74" s="347"/>
      <c r="AG74" s="347"/>
      <c r="AH74" s="347"/>
      <c r="AI74" s="347"/>
      <c r="AJ74" s="347"/>
      <c r="AK74" s="347"/>
      <c r="AL74" s="347"/>
      <c r="AM74" s="347"/>
      <c r="AN74" s="347"/>
      <c r="AO74" s="347"/>
      <c r="AP74" s="347"/>
      <c r="AQ74" s="347"/>
      <c r="AR74" s="347">
        <f t="shared" si="12"/>
        <v>0</v>
      </c>
      <c r="AS74" s="347">
        <f t="shared" si="3"/>
        <v>0</v>
      </c>
      <c r="AT74" s="347">
        <f t="shared" si="4"/>
        <v>0</v>
      </c>
    </row>
    <row r="75" spans="1:46" s="348" customFormat="1" ht="16.350000000000001" customHeight="1" outlineLevel="1">
      <c r="A75" s="343" t="s">
        <v>1285</v>
      </c>
      <c r="B75" s="343" t="s">
        <v>1286</v>
      </c>
      <c r="C75" s="344" t="s">
        <v>417</v>
      </c>
      <c r="D75" s="345" t="s">
        <v>1322</v>
      </c>
      <c r="E75" s="345" t="s">
        <v>1323</v>
      </c>
      <c r="F75" s="345" t="s">
        <v>1476</v>
      </c>
      <c r="G75" s="345" t="s">
        <v>1325</v>
      </c>
      <c r="H75" s="345" t="s">
        <v>750</v>
      </c>
      <c r="I75" s="344" t="s">
        <v>866</v>
      </c>
      <c r="J75" s="345" t="s">
        <v>751</v>
      </c>
      <c r="K75" s="345" t="s">
        <v>741</v>
      </c>
      <c r="L75" s="344" t="s">
        <v>1481</v>
      </c>
      <c r="M75" s="345" t="s">
        <v>1482</v>
      </c>
      <c r="N75" s="353"/>
      <c r="O75" s="344"/>
      <c r="P75" s="345"/>
      <c r="Q75" s="345"/>
      <c r="R75" s="346"/>
      <c r="S75" s="346"/>
      <c r="T75" s="346"/>
      <c r="U75" s="346"/>
      <c r="V75" s="346"/>
      <c r="W75" s="346"/>
      <c r="X75" s="346"/>
      <c r="Y75" s="346"/>
      <c r="Z75" s="346"/>
      <c r="AA75" s="346"/>
      <c r="AB75" s="346"/>
      <c r="AC75" s="346"/>
      <c r="AD75" s="346">
        <f t="shared" si="2"/>
        <v>0</v>
      </c>
      <c r="AE75" s="341"/>
      <c r="AF75" s="347"/>
      <c r="AG75" s="347"/>
      <c r="AH75" s="347"/>
      <c r="AI75" s="347"/>
      <c r="AJ75" s="347"/>
      <c r="AK75" s="347"/>
      <c r="AL75" s="347"/>
      <c r="AM75" s="347"/>
      <c r="AN75" s="347"/>
      <c r="AO75" s="347"/>
      <c r="AP75" s="347"/>
      <c r="AQ75" s="347"/>
      <c r="AR75" s="347">
        <f t="shared" si="12"/>
        <v>0</v>
      </c>
      <c r="AS75" s="347">
        <f t="shared" si="3"/>
        <v>0</v>
      </c>
      <c r="AT75" s="347">
        <f t="shared" si="4"/>
        <v>0</v>
      </c>
    </row>
    <row r="76" spans="1:46" s="348" customFormat="1" ht="16.350000000000001" customHeight="1" outlineLevel="1">
      <c r="A76" s="343" t="s">
        <v>1285</v>
      </c>
      <c r="B76" s="343" t="s">
        <v>1286</v>
      </c>
      <c r="C76" s="344" t="s">
        <v>417</v>
      </c>
      <c r="D76" s="345" t="s">
        <v>1322</v>
      </c>
      <c r="E76" s="345" t="s">
        <v>1323</v>
      </c>
      <c r="F76" s="345" t="s">
        <v>1368</v>
      </c>
      <c r="G76" s="345" t="s">
        <v>1325</v>
      </c>
      <c r="H76" s="345" t="s">
        <v>1369</v>
      </c>
      <c r="I76" s="344" t="s">
        <v>1483</v>
      </c>
      <c r="J76" s="345" t="s">
        <v>944</v>
      </c>
      <c r="K76" s="345" t="s">
        <v>1013</v>
      </c>
      <c r="L76" s="344" t="s">
        <v>1484</v>
      </c>
      <c r="M76" s="345" t="s">
        <v>1485</v>
      </c>
      <c r="N76" s="345"/>
      <c r="O76" s="344"/>
      <c r="P76" s="345"/>
      <c r="Q76" s="345"/>
      <c r="R76" s="346"/>
      <c r="S76" s="346"/>
      <c r="T76" s="346"/>
      <c r="U76" s="346"/>
      <c r="V76" s="346"/>
      <c r="W76" s="346"/>
      <c r="X76" s="346"/>
      <c r="Y76" s="346"/>
      <c r="Z76" s="346"/>
      <c r="AA76" s="346"/>
      <c r="AB76" s="346"/>
      <c r="AC76" s="346"/>
      <c r="AD76" s="346">
        <f t="shared" si="2"/>
        <v>0</v>
      </c>
      <c r="AE76" s="341"/>
      <c r="AF76" s="347"/>
      <c r="AG76" s="347"/>
      <c r="AH76" s="347"/>
      <c r="AI76" s="347"/>
      <c r="AJ76" s="347"/>
      <c r="AK76" s="347"/>
      <c r="AL76" s="347"/>
      <c r="AM76" s="347"/>
      <c r="AN76" s="347"/>
      <c r="AO76" s="347"/>
      <c r="AP76" s="347"/>
      <c r="AQ76" s="347"/>
      <c r="AR76" s="347">
        <f t="shared" si="12"/>
        <v>0</v>
      </c>
      <c r="AS76" s="347">
        <f t="shared" si="3"/>
        <v>0</v>
      </c>
      <c r="AT76" s="347">
        <f t="shared" si="4"/>
        <v>0</v>
      </c>
    </row>
    <row r="77" spans="1:46" s="348" customFormat="1" ht="16.350000000000001" customHeight="1" outlineLevel="1">
      <c r="A77" s="343" t="s">
        <v>1285</v>
      </c>
      <c r="B77" s="343" t="s">
        <v>1286</v>
      </c>
      <c r="C77" s="344" t="s">
        <v>417</v>
      </c>
      <c r="D77" s="345" t="s">
        <v>1322</v>
      </c>
      <c r="E77" s="345" t="s">
        <v>1323</v>
      </c>
      <c r="F77" s="345" t="s">
        <v>1368</v>
      </c>
      <c r="G77" s="345" t="s">
        <v>1325</v>
      </c>
      <c r="H77" s="345" t="s">
        <v>1369</v>
      </c>
      <c r="I77" s="344" t="s">
        <v>1486</v>
      </c>
      <c r="J77" s="345" t="s">
        <v>948</v>
      </c>
      <c r="K77" s="345" t="s">
        <v>1014</v>
      </c>
      <c r="L77" s="344" t="s">
        <v>1487</v>
      </c>
      <c r="M77" s="345" t="s">
        <v>1488</v>
      </c>
      <c r="N77" s="345"/>
      <c r="O77" s="344"/>
      <c r="P77" s="345"/>
      <c r="Q77" s="345"/>
      <c r="R77" s="346"/>
      <c r="S77" s="346"/>
      <c r="T77" s="346"/>
      <c r="U77" s="346"/>
      <c r="V77" s="346"/>
      <c r="W77" s="346"/>
      <c r="X77" s="346"/>
      <c r="Y77" s="346"/>
      <c r="Z77" s="346"/>
      <c r="AA77" s="346"/>
      <c r="AB77" s="346"/>
      <c r="AC77" s="346"/>
      <c r="AD77" s="346">
        <f t="shared" si="2"/>
        <v>0</v>
      </c>
      <c r="AE77" s="341"/>
      <c r="AF77" s="347"/>
      <c r="AG77" s="347"/>
      <c r="AH77" s="347"/>
      <c r="AI77" s="347"/>
      <c r="AJ77" s="347"/>
      <c r="AK77" s="347"/>
      <c r="AL77" s="347"/>
      <c r="AM77" s="347"/>
      <c r="AN77" s="347"/>
      <c r="AO77" s="347"/>
      <c r="AP77" s="347"/>
      <c r="AQ77" s="347"/>
      <c r="AR77" s="347">
        <f t="shared" si="12"/>
        <v>0</v>
      </c>
      <c r="AS77" s="347">
        <f t="shared" si="3"/>
        <v>0</v>
      </c>
      <c r="AT77" s="347">
        <f t="shared" si="4"/>
        <v>0</v>
      </c>
    </row>
    <row r="78" spans="1:46" s="348" customFormat="1" ht="16.350000000000001" customHeight="1" outlineLevel="1">
      <c r="A78" s="343" t="s">
        <v>1285</v>
      </c>
      <c r="B78" s="343" t="s">
        <v>1286</v>
      </c>
      <c r="C78" s="344" t="s">
        <v>417</v>
      </c>
      <c r="D78" s="345" t="s">
        <v>1322</v>
      </c>
      <c r="E78" s="345" t="s">
        <v>1323</v>
      </c>
      <c r="F78" s="345" t="s">
        <v>1368</v>
      </c>
      <c r="G78" s="345" t="s">
        <v>1325</v>
      </c>
      <c r="H78" s="345" t="s">
        <v>1369</v>
      </c>
      <c r="I78" s="344" t="s">
        <v>1489</v>
      </c>
      <c r="J78" s="345" t="s">
        <v>1029</v>
      </c>
      <c r="K78" s="345" t="s">
        <v>1013</v>
      </c>
      <c r="L78" s="344" t="s">
        <v>1490</v>
      </c>
      <c r="M78" s="345" t="s">
        <v>1491</v>
      </c>
      <c r="N78" s="345"/>
      <c r="O78" s="344"/>
      <c r="P78" s="345"/>
      <c r="Q78" s="345"/>
      <c r="R78" s="346"/>
      <c r="S78" s="346"/>
      <c r="T78" s="346"/>
      <c r="U78" s="346"/>
      <c r="V78" s="346"/>
      <c r="W78" s="346"/>
      <c r="X78" s="346"/>
      <c r="Y78" s="346"/>
      <c r="Z78" s="346"/>
      <c r="AA78" s="346"/>
      <c r="AB78" s="346"/>
      <c r="AC78" s="346"/>
      <c r="AD78" s="346">
        <f t="shared" si="2"/>
        <v>0</v>
      </c>
      <c r="AE78" s="341"/>
      <c r="AF78" s="347"/>
      <c r="AG78" s="347"/>
      <c r="AH78" s="347"/>
      <c r="AI78" s="347"/>
      <c r="AJ78" s="347"/>
      <c r="AK78" s="347"/>
      <c r="AL78" s="347"/>
      <c r="AM78" s="347"/>
      <c r="AN78" s="347"/>
      <c r="AO78" s="347"/>
      <c r="AP78" s="347"/>
      <c r="AQ78" s="347"/>
      <c r="AR78" s="347">
        <f t="shared" si="12"/>
        <v>0</v>
      </c>
      <c r="AS78" s="347">
        <f t="shared" ref="AS78:AS141" si="13">AD78-AR78</f>
        <v>0</v>
      </c>
      <c r="AT78" s="347">
        <f t="shared" ref="AT78:AT141" si="14">IFERROR(AS78/AR78,0)</f>
        <v>0</v>
      </c>
    </row>
    <row r="79" spans="1:46" s="348" customFormat="1" ht="16.350000000000001" customHeight="1" outlineLevel="1">
      <c r="A79" s="343" t="s">
        <v>1285</v>
      </c>
      <c r="B79" s="343" t="s">
        <v>1286</v>
      </c>
      <c r="C79" s="344" t="s">
        <v>417</v>
      </c>
      <c r="D79" s="345" t="s">
        <v>1322</v>
      </c>
      <c r="E79" s="345" t="s">
        <v>1323</v>
      </c>
      <c r="F79" s="345" t="s">
        <v>1492</v>
      </c>
      <c r="G79" s="345" t="s">
        <v>1325</v>
      </c>
      <c r="H79" s="345" t="s">
        <v>1493</v>
      </c>
      <c r="I79" s="344" t="s">
        <v>1494</v>
      </c>
      <c r="J79" s="345" t="s">
        <v>1010</v>
      </c>
      <c r="K79" s="345" t="s">
        <v>1011</v>
      </c>
      <c r="L79" s="344" t="s">
        <v>1495</v>
      </c>
      <c r="M79" s="345" t="s">
        <v>1493</v>
      </c>
      <c r="N79" s="345"/>
      <c r="O79" s="344"/>
      <c r="P79" s="345"/>
      <c r="Q79" s="345"/>
      <c r="R79" s="346"/>
      <c r="S79" s="346"/>
      <c r="T79" s="346"/>
      <c r="U79" s="346"/>
      <c r="V79" s="346"/>
      <c r="W79" s="346"/>
      <c r="X79" s="346"/>
      <c r="Y79" s="346"/>
      <c r="Z79" s="346"/>
      <c r="AA79" s="346"/>
      <c r="AB79" s="346"/>
      <c r="AC79" s="346"/>
      <c r="AD79" s="346">
        <f t="shared" ref="AD79:AD143" si="15">SUM(R79:AC79)</f>
        <v>0</v>
      </c>
      <c r="AE79" s="341"/>
      <c r="AF79" s="347"/>
      <c r="AG79" s="347"/>
      <c r="AH79" s="347"/>
      <c r="AI79" s="347"/>
      <c r="AJ79" s="347"/>
      <c r="AK79" s="347"/>
      <c r="AL79" s="347"/>
      <c r="AM79" s="347"/>
      <c r="AN79" s="347"/>
      <c r="AO79" s="347"/>
      <c r="AP79" s="347"/>
      <c r="AQ79" s="347"/>
      <c r="AR79" s="347">
        <f t="shared" si="12"/>
        <v>0</v>
      </c>
      <c r="AS79" s="347">
        <f t="shared" si="13"/>
        <v>0</v>
      </c>
      <c r="AT79" s="347">
        <f t="shared" si="14"/>
        <v>0</v>
      </c>
    </row>
    <row r="80" spans="1:46" s="348" customFormat="1" ht="16.350000000000001" customHeight="1" outlineLevel="1">
      <c r="A80" s="343" t="s">
        <v>1285</v>
      </c>
      <c r="B80" s="343" t="s">
        <v>1286</v>
      </c>
      <c r="C80" s="344" t="s">
        <v>417</v>
      </c>
      <c r="D80" s="345" t="s">
        <v>1322</v>
      </c>
      <c r="E80" s="345" t="s">
        <v>1323</v>
      </c>
      <c r="F80" s="345" t="s">
        <v>1471</v>
      </c>
      <c r="G80" s="345" t="s">
        <v>1325</v>
      </c>
      <c r="H80" s="345" t="s">
        <v>1496</v>
      </c>
      <c r="I80" s="344" t="s">
        <v>766</v>
      </c>
      <c r="J80" s="345" t="s">
        <v>708</v>
      </c>
      <c r="K80" s="345" t="s">
        <v>493</v>
      </c>
      <c r="L80" s="344" t="s">
        <v>1497</v>
      </c>
      <c r="M80" s="345" t="s">
        <v>1498</v>
      </c>
      <c r="N80" s="345"/>
      <c r="O80" s="344"/>
      <c r="P80" s="345"/>
      <c r="Q80" s="345"/>
      <c r="R80" s="346"/>
      <c r="S80" s="346"/>
      <c r="T80" s="346"/>
      <c r="U80" s="346"/>
      <c r="V80" s="346"/>
      <c r="W80" s="346"/>
      <c r="X80" s="346"/>
      <c r="Y80" s="346"/>
      <c r="Z80" s="346"/>
      <c r="AA80" s="346"/>
      <c r="AB80" s="346"/>
      <c r="AC80" s="346"/>
      <c r="AD80" s="346">
        <f t="shared" si="15"/>
        <v>0</v>
      </c>
      <c r="AE80" s="341"/>
      <c r="AF80" s="347"/>
      <c r="AG80" s="347"/>
      <c r="AH80" s="347"/>
      <c r="AI80" s="347"/>
      <c r="AJ80" s="347"/>
      <c r="AK80" s="347"/>
      <c r="AL80" s="347"/>
      <c r="AM80" s="347"/>
      <c r="AN80" s="347"/>
      <c r="AO80" s="347"/>
      <c r="AP80" s="347"/>
      <c r="AQ80" s="347"/>
      <c r="AR80" s="347">
        <f t="shared" si="12"/>
        <v>0</v>
      </c>
      <c r="AS80" s="347">
        <f t="shared" si="13"/>
        <v>0</v>
      </c>
      <c r="AT80" s="347">
        <f t="shared" si="14"/>
        <v>0</v>
      </c>
    </row>
    <row r="81" spans="1:46" s="348" customFormat="1" ht="16.350000000000001" customHeight="1" outlineLevel="1">
      <c r="A81" s="343" t="s">
        <v>1285</v>
      </c>
      <c r="B81" s="343" t="s">
        <v>1286</v>
      </c>
      <c r="C81" s="344" t="s">
        <v>417</v>
      </c>
      <c r="D81" s="345" t="s">
        <v>1322</v>
      </c>
      <c r="E81" s="345" t="s">
        <v>1323</v>
      </c>
      <c r="F81" s="345" t="s">
        <v>1499</v>
      </c>
      <c r="G81" s="345" t="s">
        <v>1325</v>
      </c>
      <c r="H81" s="345" t="s">
        <v>1500</v>
      </c>
      <c r="I81" s="344" t="s">
        <v>1501</v>
      </c>
      <c r="J81" s="354" t="s">
        <v>1006</v>
      </c>
      <c r="K81" s="345" t="s">
        <v>1005</v>
      </c>
      <c r="L81" s="344" t="s">
        <v>1502</v>
      </c>
      <c r="M81" s="345" t="s">
        <v>1503</v>
      </c>
      <c r="N81" s="354"/>
      <c r="O81" s="344"/>
      <c r="P81" s="354"/>
      <c r="Q81" s="354"/>
      <c r="R81" s="346"/>
      <c r="S81" s="346"/>
      <c r="T81" s="346"/>
      <c r="U81" s="346"/>
      <c r="V81" s="346"/>
      <c r="W81" s="346"/>
      <c r="X81" s="346"/>
      <c r="Y81" s="346"/>
      <c r="Z81" s="346"/>
      <c r="AA81" s="346"/>
      <c r="AB81" s="346"/>
      <c r="AC81" s="346"/>
      <c r="AD81" s="349">
        <f t="shared" si="15"/>
        <v>0</v>
      </c>
      <c r="AE81" s="341"/>
      <c r="AF81" s="347"/>
      <c r="AG81" s="347"/>
      <c r="AH81" s="347"/>
      <c r="AI81" s="347"/>
      <c r="AJ81" s="347"/>
      <c r="AK81" s="347"/>
      <c r="AL81" s="347"/>
      <c r="AM81" s="347"/>
      <c r="AN81" s="347"/>
      <c r="AO81" s="347"/>
      <c r="AP81" s="347"/>
      <c r="AQ81" s="347"/>
      <c r="AR81" s="347">
        <f t="shared" si="12"/>
        <v>0</v>
      </c>
      <c r="AS81" s="347">
        <f t="shared" si="13"/>
        <v>0</v>
      </c>
      <c r="AT81" s="347">
        <f t="shared" si="14"/>
        <v>0</v>
      </c>
    </row>
    <row r="82" spans="1:46" s="348" customFormat="1" ht="16.350000000000001" customHeight="1" outlineLevel="1">
      <c r="A82" s="343" t="s">
        <v>1285</v>
      </c>
      <c r="B82" s="343" t="s">
        <v>1286</v>
      </c>
      <c r="C82" s="344" t="s">
        <v>417</v>
      </c>
      <c r="D82" s="345" t="s">
        <v>1322</v>
      </c>
      <c r="E82" s="345" t="s">
        <v>1323</v>
      </c>
      <c r="F82" s="345" t="s">
        <v>1499</v>
      </c>
      <c r="G82" s="345" t="s">
        <v>1325</v>
      </c>
      <c r="H82" s="345" t="s">
        <v>1500</v>
      </c>
      <c r="I82" s="344" t="s">
        <v>738</v>
      </c>
      <c r="J82" s="354" t="s">
        <v>1007</v>
      </c>
      <c r="K82" s="345" t="s">
        <v>493</v>
      </c>
      <c r="L82" s="344" t="s">
        <v>1504</v>
      </c>
      <c r="M82" s="345" t="s">
        <v>1505</v>
      </c>
      <c r="N82" s="354"/>
      <c r="O82" s="344"/>
      <c r="P82" s="354"/>
      <c r="Q82" s="354"/>
      <c r="R82" s="346"/>
      <c r="S82" s="346"/>
      <c r="T82" s="346"/>
      <c r="U82" s="346"/>
      <c r="V82" s="346"/>
      <c r="W82" s="346"/>
      <c r="X82" s="346"/>
      <c r="Y82" s="346"/>
      <c r="Z82" s="346"/>
      <c r="AA82" s="346"/>
      <c r="AB82" s="346"/>
      <c r="AC82" s="346"/>
      <c r="AD82" s="349">
        <f t="shared" si="15"/>
        <v>0</v>
      </c>
      <c r="AE82" s="341"/>
      <c r="AF82" s="347"/>
      <c r="AG82" s="347"/>
      <c r="AH82" s="347"/>
      <c r="AI82" s="347"/>
      <c r="AJ82" s="347"/>
      <c r="AK82" s="347"/>
      <c r="AL82" s="347"/>
      <c r="AM82" s="347"/>
      <c r="AN82" s="347"/>
      <c r="AO82" s="347"/>
      <c r="AP82" s="347"/>
      <c r="AQ82" s="347"/>
      <c r="AR82" s="347">
        <f t="shared" si="12"/>
        <v>0</v>
      </c>
      <c r="AS82" s="347">
        <f t="shared" si="13"/>
        <v>0</v>
      </c>
      <c r="AT82" s="347">
        <f t="shared" si="14"/>
        <v>0</v>
      </c>
    </row>
    <row r="83" spans="1:46" s="348" customFormat="1" ht="16.350000000000001" customHeight="1" outlineLevel="1">
      <c r="A83" s="343" t="s">
        <v>1285</v>
      </c>
      <c r="B83" s="343" t="s">
        <v>1286</v>
      </c>
      <c r="C83" s="344" t="s">
        <v>417</v>
      </c>
      <c r="D83" s="345" t="s">
        <v>1322</v>
      </c>
      <c r="E83" s="345" t="s">
        <v>1323</v>
      </c>
      <c r="F83" s="345" t="s">
        <v>1499</v>
      </c>
      <c r="G83" s="345" t="s">
        <v>1325</v>
      </c>
      <c r="H83" s="345" t="s">
        <v>1500</v>
      </c>
      <c r="I83" s="344" t="s">
        <v>1506</v>
      </c>
      <c r="J83" s="354" t="s">
        <v>883</v>
      </c>
      <c r="K83" s="345" t="s">
        <v>1005</v>
      </c>
      <c r="L83" s="344" t="s">
        <v>1507</v>
      </c>
      <c r="M83" s="345" t="s">
        <v>883</v>
      </c>
      <c r="N83" s="354"/>
      <c r="O83" s="344"/>
      <c r="P83" s="354"/>
      <c r="Q83" s="354"/>
      <c r="R83" s="346"/>
      <c r="S83" s="346"/>
      <c r="T83" s="346"/>
      <c r="U83" s="346"/>
      <c r="V83" s="346"/>
      <c r="W83" s="346"/>
      <c r="X83" s="346"/>
      <c r="Y83" s="346"/>
      <c r="Z83" s="346"/>
      <c r="AA83" s="346"/>
      <c r="AB83" s="346"/>
      <c r="AC83" s="346"/>
      <c r="AD83" s="349">
        <f t="shared" si="15"/>
        <v>0</v>
      </c>
      <c r="AE83" s="341"/>
      <c r="AF83" s="347"/>
      <c r="AG83" s="347"/>
      <c r="AH83" s="347"/>
      <c r="AI83" s="347"/>
      <c r="AJ83" s="347"/>
      <c r="AK83" s="347"/>
      <c r="AL83" s="347"/>
      <c r="AM83" s="347"/>
      <c r="AN83" s="347"/>
      <c r="AO83" s="347"/>
      <c r="AP83" s="347"/>
      <c r="AQ83" s="347"/>
      <c r="AR83" s="347">
        <f t="shared" si="12"/>
        <v>0</v>
      </c>
      <c r="AS83" s="347">
        <f t="shared" si="13"/>
        <v>0</v>
      </c>
      <c r="AT83" s="347">
        <f t="shared" si="14"/>
        <v>0</v>
      </c>
    </row>
    <row r="84" spans="1:46" s="348" customFormat="1" ht="16.350000000000001" customHeight="1" outlineLevel="1">
      <c r="A84" s="343" t="s">
        <v>1285</v>
      </c>
      <c r="B84" s="343" t="s">
        <v>1286</v>
      </c>
      <c r="C84" s="344" t="s">
        <v>417</v>
      </c>
      <c r="D84" s="345" t="s">
        <v>1322</v>
      </c>
      <c r="E84" s="345" t="s">
        <v>1323</v>
      </c>
      <c r="F84" s="345" t="s">
        <v>1499</v>
      </c>
      <c r="G84" s="345" t="s">
        <v>1325</v>
      </c>
      <c r="H84" s="345" t="s">
        <v>1500</v>
      </c>
      <c r="I84" s="344" t="s">
        <v>743</v>
      </c>
      <c r="J84" s="345" t="s">
        <v>744</v>
      </c>
      <c r="K84" s="345" t="s">
        <v>745</v>
      </c>
      <c r="L84" s="344" t="s">
        <v>1508</v>
      </c>
      <c r="M84" s="345" t="s">
        <v>1509</v>
      </c>
      <c r="N84" s="345"/>
      <c r="O84" s="344"/>
      <c r="P84" s="345"/>
      <c r="Q84" s="345"/>
      <c r="R84" s="346"/>
      <c r="S84" s="346"/>
      <c r="T84" s="346"/>
      <c r="U84" s="346"/>
      <c r="V84" s="346"/>
      <c r="W84" s="346"/>
      <c r="X84" s="346"/>
      <c r="Y84" s="346"/>
      <c r="Z84" s="346"/>
      <c r="AA84" s="346"/>
      <c r="AB84" s="346"/>
      <c r="AC84" s="346"/>
      <c r="AD84" s="346">
        <f t="shared" si="15"/>
        <v>0</v>
      </c>
      <c r="AE84" s="341"/>
      <c r="AF84" s="347"/>
      <c r="AG84" s="347"/>
      <c r="AH84" s="347"/>
      <c r="AI84" s="347"/>
      <c r="AJ84" s="347"/>
      <c r="AK84" s="347"/>
      <c r="AL84" s="347"/>
      <c r="AM84" s="347"/>
      <c r="AN84" s="347"/>
      <c r="AO84" s="347"/>
      <c r="AP84" s="347"/>
      <c r="AQ84" s="347"/>
      <c r="AR84" s="347">
        <f t="shared" si="12"/>
        <v>0</v>
      </c>
      <c r="AS84" s="347">
        <f t="shared" si="13"/>
        <v>0</v>
      </c>
      <c r="AT84" s="347">
        <f t="shared" si="14"/>
        <v>0</v>
      </c>
    </row>
    <row r="85" spans="1:46" s="348" customFormat="1" ht="16.350000000000001" customHeight="1" outlineLevel="1">
      <c r="A85" s="343" t="s">
        <v>1285</v>
      </c>
      <c r="B85" s="343" t="s">
        <v>1286</v>
      </c>
      <c r="C85" s="344" t="s">
        <v>417</v>
      </c>
      <c r="D85" s="345" t="s">
        <v>1322</v>
      </c>
      <c r="E85" s="345" t="s">
        <v>1323</v>
      </c>
      <c r="F85" s="345" t="s">
        <v>1510</v>
      </c>
      <c r="G85" s="345" t="s">
        <v>1325</v>
      </c>
      <c r="H85" s="345" t="s">
        <v>1511</v>
      </c>
      <c r="I85" s="344" t="s">
        <v>901</v>
      </c>
      <c r="J85" s="354" t="s">
        <v>902</v>
      </c>
      <c r="K85" s="345" t="s">
        <v>714</v>
      </c>
      <c r="L85" s="344" t="s">
        <v>1512</v>
      </c>
      <c r="M85" s="345" t="s">
        <v>1513</v>
      </c>
      <c r="N85" s="354"/>
      <c r="O85" s="344"/>
      <c r="P85" s="354"/>
      <c r="Q85" s="354"/>
      <c r="R85" s="346"/>
      <c r="S85" s="346"/>
      <c r="T85" s="346"/>
      <c r="U85" s="346"/>
      <c r="V85" s="346"/>
      <c r="W85" s="346"/>
      <c r="X85" s="346"/>
      <c r="Y85" s="346"/>
      <c r="Z85" s="346"/>
      <c r="AA85" s="346"/>
      <c r="AB85" s="346"/>
      <c r="AC85" s="346"/>
      <c r="AD85" s="349">
        <f t="shared" si="15"/>
        <v>0</v>
      </c>
      <c r="AE85" s="341"/>
      <c r="AF85" s="347"/>
      <c r="AG85" s="347"/>
      <c r="AH85" s="347"/>
      <c r="AI85" s="347"/>
      <c r="AJ85" s="347"/>
      <c r="AK85" s="347"/>
      <c r="AL85" s="347"/>
      <c r="AM85" s="347"/>
      <c r="AN85" s="347"/>
      <c r="AO85" s="347"/>
      <c r="AP85" s="347"/>
      <c r="AQ85" s="347"/>
      <c r="AR85" s="347">
        <f t="shared" si="12"/>
        <v>0</v>
      </c>
      <c r="AS85" s="347">
        <f t="shared" si="13"/>
        <v>0</v>
      </c>
      <c r="AT85" s="347">
        <f t="shared" si="14"/>
        <v>0</v>
      </c>
    </row>
    <row r="86" spans="1:46" s="348" customFormat="1" ht="16.350000000000001" customHeight="1" outlineLevel="1">
      <c r="A86" s="343" t="s">
        <v>1285</v>
      </c>
      <c r="B86" s="343" t="s">
        <v>1286</v>
      </c>
      <c r="C86" s="344" t="s">
        <v>417</v>
      </c>
      <c r="D86" s="345" t="s">
        <v>1322</v>
      </c>
      <c r="E86" s="345" t="s">
        <v>1323</v>
      </c>
      <c r="F86" s="345" t="s">
        <v>1510</v>
      </c>
      <c r="G86" s="345" t="s">
        <v>1325</v>
      </c>
      <c r="H86" s="345" t="s">
        <v>1511</v>
      </c>
      <c r="I86" s="344" t="s">
        <v>953</v>
      </c>
      <c r="J86" s="345" t="s">
        <v>902</v>
      </c>
      <c r="K86" s="345" t="s">
        <v>714</v>
      </c>
      <c r="L86" s="344" t="s">
        <v>1512</v>
      </c>
      <c r="M86" s="345" t="s">
        <v>1513</v>
      </c>
      <c r="N86" s="345"/>
      <c r="O86" s="344"/>
      <c r="P86" s="345"/>
      <c r="Q86" s="345"/>
      <c r="R86" s="346"/>
      <c r="S86" s="346"/>
      <c r="T86" s="346"/>
      <c r="U86" s="346"/>
      <c r="V86" s="346"/>
      <c r="W86" s="346"/>
      <c r="X86" s="346"/>
      <c r="Y86" s="346"/>
      <c r="Z86" s="346"/>
      <c r="AA86" s="346"/>
      <c r="AB86" s="346"/>
      <c r="AC86" s="346"/>
      <c r="AD86" s="346">
        <f t="shared" si="15"/>
        <v>0</v>
      </c>
      <c r="AE86" s="341"/>
      <c r="AF86" s="347"/>
      <c r="AG86" s="347"/>
      <c r="AH86" s="347"/>
      <c r="AI86" s="347"/>
      <c r="AJ86" s="347"/>
      <c r="AK86" s="347"/>
      <c r="AL86" s="347"/>
      <c r="AM86" s="347"/>
      <c r="AN86" s="347"/>
      <c r="AO86" s="347"/>
      <c r="AP86" s="347"/>
      <c r="AQ86" s="347"/>
      <c r="AR86" s="347">
        <f t="shared" si="12"/>
        <v>0</v>
      </c>
      <c r="AS86" s="347">
        <f t="shared" si="13"/>
        <v>0</v>
      </c>
      <c r="AT86" s="347">
        <f t="shared" si="14"/>
        <v>0</v>
      </c>
    </row>
    <row r="87" spans="1:46" s="348" customFormat="1" ht="16.350000000000001" customHeight="1" outlineLevel="1">
      <c r="A87" s="343" t="s">
        <v>1285</v>
      </c>
      <c r="B87" s="343" t="s">
        <v>1286</v>
      </c>
      <c r="C87" s="344" t="s">
        <v>417</v>
      </c>
      <c r="D87" s="345" t="s">
        <v>1322</v>
      </c>
      <c r="E87" s="345" t="s">
        <v>1323</v>
      </c>
      <c r="F87" s="345" t="s">
        <v>1510</v>
      </c>
      <c r="G87" s="345" t="s">
        <v>1325</v>
      </c>
      <c r="H87" s="345" t="s">
        <v>1511</v>
      </c>
      <c r="I87" s="344" t="s">
        <v>951</v>
      </c>
      <c r="J87" s="345" t="s">
        <v>931</v>
      </c>
      <c r="K87" s="345" t="s">
        <v>714</v>
      </c>
      <c r="L87" s="344" t="s">
        <v>1514</v>
      </c>
      <c r="M87" s="345" t="s">
        <v>1515</v>
      </c>
      <c r="N87" s="345"/>
      <c r="O87" s="344"/>
      <c r="P87" s="345"/>
      <c r="Q87" s="345"/>
      <c r="R87" s="346"/>
      <c r="S87" s="346"/>
      <c r="T87" s="346"/>
      <c r="U87" s="346"/>
      <c r="V87" s="346"/>
      <c r="W87" s="346"/>
      <c r="X87" s="346"/>
      <c r="Y87" s="346"/>
      <c r="Z87" s="346"/>
      <c r="AA87" s="346"/>
      <c r="AB87" s="346"/>
      <c r="AC87" s="346"/>
      <c r="AD87" s="346">
        <f t="shared" si="15"/>
        <v>0</v>
      </c>
      <c r="AE87" s="341"/>
      <c r="AF87" s="347"/>
      <c r="AG87" s="347"/>
      <c r="AH87" s="347"/>
      <c r="AI87" s="347"/>
      <c r="AJ87" s="347"/>
      <c r="AK87" s="347"/>
      <c r="AL87" s="347"/>
      <c r="AM87" s="347"/>
      <c r="AN87" s="347"/>
      <c r="AO87" s="347"/>
      <c r="AP87" s="347"/>
      <c r="AQ87" s="347"/>
      <c r="AR87" s="347">
        <f t="shared" si="12"/>
        <v>0</v>
      </c>
      <c r="AS87" s="347">
        <f t="shared" si="13"/>
        <v>0</v>
      </c>
      <c r="AT87" s="347">
        <f t="shared" si="14"/>
        <v>0</v>
      </c>
    </row>
    <row r="88" spans="1:46" s="348" customFormat="1" ht="16.350000000000001" customHeight="1" outlineLevel="1">
      <c r="A88" s="343" t="s">
        <v>1285</v>
      </c>
      <c r="B88" s="343" t="s">
        <v>1286</v>
      </c>
      <c r="C88" s="344" t="s">
        <v>417</v>
      </c>
      <c r="D88" s="345" t="s">
        <v>1322</v>
      </c>
      <c r="E88" s="345" t="s">
        <v>1323</v>
      </c>
      <c r="F88" s="345" t="s">
        <v>1516</v>
      </c>
      <c r="G88" s="345" t="s">
        <v>1325</v>
      </c>
      <c r="H88" s="345" t="s">
        <v>1517</v>
      </c>
      <c r="I88" s="344" t="s">
        <v>1518</v>
      </c>
      <c r="J88" s="345" t="s">
        <v>880</v>
      </c>
      <c r="K88" s="345" t="s">
        <v>990</v>
      </c>
      <c r="L88" s="344" t="s">
        <v>1519</v>
      </c>
      <c r="M88" s="345" t="s">
        <v>1520</v>
      </c>
      <c r="N88" s="345"/>
      <c r="O88" s="344"/>
      <c r="P88" s="345"/>
      <c r="Q88" s="345"/>
      <c r="R88" s="346"/>
      <c r="S88" s="346"/>
      <c r="T88" s="346"/>
      <c r="U88" s="346"/>
      <c r="V88" s="346"/>
      <c r="W88" s="346"/>
      <c r="X88" s="346"/>
      <c r="Y88" s="346"/>
      <c r="Z88" s="346"/>
      <c r="AA88" s="346"/>
      <c r="AB88" s="346"/>
      <c r="AC88" s="346"/>
      <c r="AD88" s="346">
        <f t="shared" si="15"/>
        <v>0</v>
      </c>
      <c r="AE88" s="341"/>
      <c r="AF88" s="347"/>
      <c r="AG88" s="347"/>
      <c r="AH88" s="347"/>
      <c r="AI88" s="347"/>
      <c r="AJ88" s="347"/>
      <c r="AK88" s="347"/>
      <c r="AL88" s="347"/>
      <c r="AM88" s="347"/>
      <c r="AN88" s="347"/>
      <c r="AO88" s="347"/>
      <c r="AP88" s="347"/>
      <c r="AQ88" s="347"/>
      <c r="AR88" s="347">
        <f t="shared" si="12"/>
        <v>0</v>
      </c>
      <c r="AS88" s="347">
        <f t="shared" si="13"/>
        <v>0</v>
      </c>
      <c r="AT88" s="347">
        <f t="shared" si="14"/>
        <v>0</v>
      </c>
    </row>
    <row r="89" spans="1:46" s="348" customFormat="1" ht="16.350000000000001" customHeight="1" outlineLevel="1">
      <c r="A89" s="343" t="s">
        <v>1285</v>
      </c>
      <c r="B89" s="343" t="s">
        <v>1286</v>
      </c>
      <c r="C89" s="344" t="s">
        <v>417</v>
      </c>
      <c r="D89" s="345" t="s">
        <v>1322</v>
      </c>
      <c r="E89" s="345" t="s">
        <v>1323</v>
      </c>
      <c r="F89" s="345" t="s">
        <v>1521</v>
      </c>
      <c r="G89" s="345" t="s">
        <v>1325</v>
      </c>
      <c r="H89" s="345" t="s">
        <v>1522</v>
      </c>
      <c r="I89" s="344" t="s">
        <v>747</v>
      </c>
      <c r="J89" s="345" t="s">
        <v>882</v>
      </c>
      <c r="K89" s="345" t="s">
        <v>741</v>
      </c>
      <c r="L89" s="344" t="s">
        <v>1523</v>
      </c>
      <c r="M89" s="345" t="s">
        <v>1524</v>
      </c>
      <c r="N89" s="345"/>
      <c r="O89" s="344"/>
      <c r="P89" s="345"/>
      <c r="Q89" s="345"/>
      <c r="R89" s="346"/>
      <c r="S89" s="346"/>
      <c r="T89" s="346"/>
      <c r="U89" s="346"/>
      <c r="V89" s="346"/>
      <c r="W89" s="346"/>
      <c r="X89" s="346"/>
      <c r="Y89" s="346"/>
      <c r="Z89" s="346"/>
      <c r="AA89" s="346"/>
      <c r="AB89" s="346"/>
      <c r="AC89" s="346"/>
      <c r="AD89" s="346">
        <f t="shared" si="15"/>
        <v>0</v>
      </c>
      <c r="AE89" s="341"/>
      <c r="AF89" s="347"/>
      <c r="AG89" s="347"/>
      <c r="AH89" s="347"/>
      <c r="AI89" s="347"/>
      <c r="AJ89" s="347"/>
      <c r="AK89" s="347"/>
      <c r="AL89" s="347"/>
      <c r="AM89" s="347"/>
      <c r="AN89" s="347"/>
      <c r="AO89" s="347"/>
      <c r="AP89" s="347"/>
      <c r="AQ89" s="347"/>
      <c r="AR89" s="347">
        <f t="shared" si="12"/>
        <v>0</v>
      </c>
      <c r="AS89" s="347">
        <f t="shared" si="13"/>
        <v>0</v>
      </c>
      <c r="AT89" s="347">
        <f t="shared" si="14"/>
        <v>0</v>
      </c>
    </row>
    <row r="90" spans="1:46" s="348" customFormat="1" ht="16.350000000000001" customHeight="1" outlineLevel="1">
      <c r="A90" s="343" t="s">
        <v>1285</v>
      </c>
      <c r="B90" s="343" t="s">
        <v>1286</v>
      </c>
      <c r="C90" s="344" t="s">
        <v>417</v>
      </c>
      <c r="D90" s="345" t="s">
        <v>1322</v>
      </c>
      <c r="E90" s="345" t="s">
        <v>1323</v>
      </c>
      <c r="F90" s="345" t="s">
        <v>1521</v>
      </c>
      <c r="G90" s="345" t="s">
        <v>1325</v>
      </c>
      <c r="H90" s="345" t="s">
        <v>1522</v>
      </c>
      <c r="I90" s="344" t="s">
        <v>1525</v>
      </c>
      <c r="J90" s="345" t="s">
        <v>882</v>
      </c>
      <c r="K90" s="345" t="s">
        <v>741</v>
      </c>
      <c r="L90" s="344" t="s">
        <v>1523</v>
      </c>
      <c r="M90" s="345" t="s">
        <v>1524</v>
      </c>
      <c r="N90" s="345"/>
      <c r="O90" s="344"/>
      <c r="P90" s="345"/>
      <c r="Q90" s="345"/>
      <c r="R90" s="346"/>
      <c r="S90" s="346"/>
      <c r="T90" s="346"/>
      <c r="U90" s="346"/>
      <c r="V90" s="346"/>
      <c r="W90" s="346"/>
      <c r="X90" s="346"/>
      <c r="Y90" s="346"/>
      <c r="Z90" s="346"/>
      <c r="AA90" s="346"/>
      <c r="AB90" s="346"/>
      <c r="AC90" s="346"/>
      <c r="AD90" s="346">
        <f t="shared" si="15"/>
        <v>0</v>
      </c>
      <c r="AE90" s="341"/>
      <c r="AF90" s="347"/>
      <c r="AG90" s="347"/>
      <c r="AH90" s="347"/>
      <c r="AI90" s="347"/>
      <c r="AJ90" s="347"/>
      <c r="AK90" s="347"/>
      <c r="AL90" s="347"/>
      <c r="AM90" s="347"/>
      <c r="AN90" s="347"/>
      <c r="AO90" s="347"/>
      <c r="AP90" s="347"/>
      <c r="AQ90" s="347"/>
      <c r="AR90" s="347">
        <f t="shared" si="12"/>
        <v>0</v>
      </c>
      <c r="AS90" s="347">
        <f t="shared" si="13"/>
        <v>0</v>
      </c>
      <c r="AT90" s="347">
        <f t="shared" si="14"/>
        <v>0</v>
      </c>
    </row>
    <row r="91" spans="1:46" s="348" customFormat="1" ht="16.350000000000001" customHeight="1" outlineLevel="1">
      <c r="A91" s="343" t="s">
        <v>1285</v>
      </c>
      <c r="B91" s="343" t="s">
        <v>1286</v>
      </c>
      <c r="C91" s="344" t="s">
        <v>417</v>
      </c>
      <c r="D91" s="345" t="s">
        <v>1322</v>
      </c>
      <c r="E91" s="345" t="s">
        <v>1323</v>
      </c>
      <c r="F91" s="345" t="s">
        <v>1526</v>
      </c>
      <c r="G91" s="345" t="s">
        <v>1325</v>
      </c>
      <c r="H91" s="345" t="s">
        <v>748</v>
      </c>
      <c r="I91" s="344" t="s">
        <v>870</v>
      </c>
      <c r="J91" s="345" t="s">
        <v>749</v>
      </c>
      <c r="K91" s="345" t="s">
        <v>741</v>
      </c>
      <c r="L91" s="344" t="s">
        <v>1527</v>
      </c>
      <c r="M91" s="345" t="s">
        <v>1528</v>
      </c>
      <c r="N91" s="353"/>
      <c r="O91" s="357"/>
      <c r="P91" s="352"/>
      <c r="Q91" s="352"/>
      <c r="R91" s="346"/>
      <c r="S91" s="346"/>
      <c r="T91" s="346"/>
      <c r="U91" s="346"/>
      <c r="V91" s="346"/>
      <c r="W91" s="346"/>
      <c r="X91" s="346"/>
      <c r="Y91" s="346"/>
      <c r="Z91" s="346"/>
      <c r="AA91" s="346"/>
      <c r="AB91" s="346"/>
      <c r="AC91" s="346"/>
      <c r="AD91" s="346">
        <f t="shared" si="15"/>
        <v>0</v>
      </c>
      <c r="AE91" s="341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7"/>
      <c r="AQ91" s="347"/>
      <c r="AR91" s="347">
        <f t="shared" si="12"/>
        <v>0</v>
      </c>
      <c r="AS91" s="347">
        <f t="shared" si="13"/>
        <v>0</v>
      </c>
      <c r="AT91" s="347">
        <f t="shared" si="14"/>
        <v>0</v>
      </c>
    </row>
    <row r="92" spans="1:46" s="348" customFormat="1" ht="16.350000000000001" customHeight="1" outlineLevel="1">
      <c r="A92" s="343" t="s">
        <v>1285</v>
      </c>
      <c r="B92" s="343" t="s">
        <v>1286</v>
      </c>
      <c r="C92" s="344" t="s">
        <v>417</v>
      </c>
      <c r="D92" s="345" t="s">
        <v>1322</v>
      </c>
      <c r="E92" s="345" t="s">
        <v>1323</v>
      </c>
      <c r="F92" s="345" t="s">
        <v>1526</v>
      </c>
      <c r="G92" s="345" t="s">
        <v>1325</v>
      </c>
      <c r="H92" s="345" t="s">
        <v>748</v>
      </c>
      <c r="I92" s="344">
        <v>6277002001</v>
      </c>
      <c r="J92" s="354" t="s">
        <v>749</v>
      </c>
      <c r="K92" s="345" t="s">
        <v>741</v>
      </c>
      <c r="L92" s="344" t="s">
        <v>1527</v>
      </c>
      <c r="M92" s="345" t="s">
        <v>1528</v>
      </c>
      <c r="N92" s="356"/>
      <c r="O92" s="344"/>
      <c r="P92" s="345"/>
      <c r="Q92" s="345"/>
      <c r="R92" s="346"/>
      <c r="S92" s="346"/>
      <c r="T92" s="346"/>
      <c r="U92" s="346"/>
      <c r="V92" s="346"/>
      <c r="W92" s="346"/>
      <c r="X92" s="346"/>
      <c r="Y92" s="346"/>
      <c r="Z92" s="346"/>
      <c r="AA92" s="346"/>
      <c r="AB92" s="346"/>
      <c r="AC92" s="346"/>
      <c r="AD92" s="349">
        <f t="shared" si="15"/>
        <v>0</v>
      </c>
      <c r="AE92" s="341"/>
      <c r="AF92" s="347"/>
      <c r="AG92" s="347"/>
      <c r="AH92" s="347"/>
      <c r="AI92" s="347"/>
      <c r="AJ92" s="347"/>
      <c r="AK92" s="347"/>
      <c r="AL92" s="347"/>
      <c r="AM92" s="347"/>
      <c r="AN92" s="347"/>
      <c r="AO92" s="347"/>
      <c r="AP92" s="347"/>
      <c r="AQ92" s="347"/>
      <c r="AR92" s="347">
        <f t="shared" si="12"/>
        <v>0</v>
      </c>
      <c r="AS92" s="347">
        <f t="shared" si="13"/>
        <v>0</v>
      </c>
      <c r="AT92" s="347">
        <f t="shared" si="14"/>
        <v>0</v>
      </c>
    </row>
    <row r="93" spans="1:46" s="348" customFormat="1" ht="16.350000000000001" customHeight="1" outlineLevel="1">
      <c r="A93" s="343" t="s">
        <v>1285</v>
      </c>
      <c r="B93" s="343" t="s">
        <v>1286</v>
      </c>
      <c r="C93" s="344" t="s">
        <v>417</v>
      </c>
      <c r="D93" s="345" t="s">
        <v>1322</v>
      </c>
      <c r="E93" s="345" t="s">
        <v>1323</v>
      </c>
      <c r="F93" s="345" t="s">
        <v>1529</v>
      </c>
      <c r="G93" s="345" t="s">
        <v>1325</v>
      </c>
      <c r="H93" s="345" t="s">
        <v>1530</v>
      </c>
      <c r="I93" s="344" t="s">
        <v>1531</v>
      </c>
      <c r="J93" s="345" t="s">
        <v>1028</v>
      </c>
      <c r="K93" s="345" t="s">
        <v>758</v>
      </c>
      <c r="L93" s="344" t="s">
        <v>1532</v>
      </c>
      <c r="M93" s="345" t="s">
        <v>1533</v>
      </c>
      <c r="N93" s="345"/>
      <c r="O93" s="344"/>
      <c r="P93" s="345"/>
      <c r="Q93" s="345"/>
      <c r="R93" s="346"/>
      <c r="S93" s="346"/>
      <c r="T93" s="346"/>
      <c r="U93" s="346"/>
      <c r="V93" s="346"/>
      <c r="W93" s="346"/>
      <c r="X93" s="346"/>
      <c r="Y93" s="346"/>
      <c r="Z93" s="346"/>
      <c r="AA93" s="346"/>
      <c r="AB93" s="346"/>
      <c r="AC93" s="346"/>
      <c r="AD93" s="346">
        <f t="shared" si="15"/>
        <v>0</v>
      </c>
      <c r="AE93" s="341"/>
      <c r="AF93" s="347"/>
      <c r="AG93" s="347"/>
      <c r="AH93" s="347"/>
      <c r="AI93" s="347"/>
      <c r="AJ93" s="347"/>
      <c r="AK93" s="347"/>
      <c r="AL93" s="347"/>
      <c r="AM93" s="347"/>
      <c r="AN93" s="347"/>
      <c r="AO93" s="347"/>
      <c r="AP93" s="347"/>
      <c r="AQ93" s="347"/>
      <c r="AR93" s="347">
        <f t="shared" si="12"/>
        <v>0</v>
      </c>
      <c r="AS93" s="347">
        <f t="shared" si="13"/>
        <v>0</v>
      </c>
      <c r="AT93" s="347">
        <f t="shared" si="14"/>
        <v>0</v>
      </c>
    </row>
    <row r="94" spans="1:46" s="348" customFormat="1" ht="16.350000000000001" customHeight="1" outlineLevel="1">
      <c r="A94" s="343" t="s">
        <v>1285</v>
      </c>
      <c r="B94" s="343" t="s">
        <v>1286</v>
      </c>
      <c r="C94" s="344" t="s">
        <v>417</v>
      </c>
      <c r="D94" s="345" t="s">
        <v>1322</v>
      </c>
      <c r="E94" s="345" t="s">
        <v>1323</v>
      </c>
      <c r="F94" s="345" t="s">
        <v>1529</v>
      </c>
      <c r="G94" s="345" t="s">
        <v>1325</v>
      </c>
      <c r="H94" s="345" t="s">
        <v>1530</v>
      </c>
      <c r="I94" s="344" t="s">
        <v>1534</v>
      </c>
      <c r="J94" s="345" t="s">
        <v>1535</v>
      </c>
      <c r="K94" s="345" t="s">
        <v>758</v>
      </c>
      <c r="L94" s="344" t="s">
        <v>1536</v>
      </c>
      <c r="M94" s="345" t="s">
        <v>1537</v>
      </c>
      <c r="N94" s="345"/>
      <c r="O94" s="344"/>
      <c r="P94" s="345"/>
      <c r="Q94" s="345"/>
      <c r="R94" s="346"/>
      <c r="S94" s="346"/>
      <c r="T94" s="346"/>
      <c r="U94" s="346"/>
      <c r="V94" s="346"/>
      <c r="W94" s="346"/>
      <c r="X94" s="346"/>
      <c r="Y94" s="346"/>
      <c r="Z94" s="346"/>
      <c r="AA94" s="346"/>
      <c r="AB94" s="346"/>
      <c r="AC94" s="346"/>
      <c r="AD94" s="346">
        <f t="shared" si="15"/>
        <v>0</v>
      </c>
      <c r="AE94" s="341"/>
      <c r="AF94" s="347"/>
      <c r="AG94" s="347"/>
      <c r="AH94" s="347"/>
      <c r="AI94" s="347"/>
      <c r="AJ94" s="347"/>
      <c r="AK94" s="347"/>
      <c r="AL94" s="347"/>
      <c r="AM94" s="347"/>
      <c r="AN94" s="347"/>
      <c r="AO94" s="347"/>
      <c r="AP94" s="347"/>
      <c r="AQ94" s="347"/>
      <c r="AR94" s="347">
        <f t="shared" si="12"/>
        <v>0</v>
      </c>
      <c r="AS94" s="347">
        <f t="shared" si="13"/>
        <v>0</v>
      </c>
      <c r="AT94" s="347">
        <f t="shared" si="14"/>
        <v>0</v>
      </c>
    </row>
    <row r="95" spans="1:46" s="348" customFormat="1" ht="16.350000000000001" customHeight="1" outlineLevel="1">
      <c r="A95" s="343" t="s">
        <v>1285</v>
      </c>
      <c r="B95" s="343" t="s">
        <v>1286</v>
      </c>
      <c r="C95" s="344" t="s">
        <v>417</v>
      </c>
      <c r="D95" s="345" t="s">
        <v>1322</v>
      </c>
      <c r="E95" s="345" t="s">
        <v>1323</v>
      </c>
      <c r="F95" s="345" t="s">
        <v>1529</v>
      </c>
      <c r="G95" s="345" t="s">
        <v>1325</v>
      </c>
      <c r="H95" s="345" t="s">
        <v>1530</v>
      </c>
      <c r="I95" s="344" t="s">
        <v>1538</v>
      </c>
      <c r="J95" s="345" t="s">
        <v>1535</v>
      </c>
      <c r="K95" s="345" t="s">
        <v>758</v>
      </c>
      <c r="L95" s="344" t="s">
        <v>1536</v>
      </c>
      <c r="M95" s="345" t="s">
        <v>1537</v>
      </c>
      <c r="N95" s="345"/>
      <c r="O95" s="344"/>
      <c r="P95" s="345"/>
      <c r="Q95" s="345"/>
      <c r="R95" s="346"/>
      <c r="S95" s="346"/>
      <c r="T95" s="346"/>
      <c r="U95" s="346"/>
      <c r="V95" s="346"/>
      <c r="W95" s="346"/>
      <c r="X95" s="346"/>
      <c r="Y95" s="346"/>
      <c r="Z95" s="346"/>
      <c r="AA95" s="346"/>
      <c r="AB95" s="346"/>
      <c r="AC95" s="346"/>
      <c r="AD95" s="346">
        <f t="shared" si="15"/>
        <v>0</v>
      </c>
      <c r="AE95" s="341"/>
      <c r="AF95" s="347"/>
      <c r="AG95" s="347"/>
      <c r="AH95" s="347"/>
      <c r="AI95" s="347"/>
      <c r="AJ95" s="347"/>
      <c r="AK95" s="347"/>
      <c r="AL95" s="347"/>
      <c r="AM95" s="347"/>
      <c r="AN95" s="347"/>
      <c r="AO95" s="347"/>
      <c r="AP95" s="347"/>
      <c r="AQ95" s="347"/>
      <c r="AR95" s="347">
        <f t="shared" si="12"/>
        <v>0</v>
      </c>
      <c r="AS95" s="347">
        <f t="shared" si="13"/>
        <v>0</v>
      </c>
      <c r="AT95" s="347">
        <f t="shared" si="14"/>
        <v>0</v>
      </c>
    </row>
    <row r="96" spans="1:46" s="348" customFormat="1" ht="16.350000000000001" customHeight="1" outlineLevel="1">
      <c r="A96" s="343" t="s">
        <v>1285</v>
      </c>
      <c r="B96" s="343" t="s">
        <v>1286</v>
      </c>
      <c r="C96" s="344" t="s">
        <v>417</v>
      </c>
      <c r="D96" s="345" t="s">
        <v>1322</v>
      </c>
      <c r="E96" s="345" t="s">
        <v>1323</v>
      </c>
      <c r="F96" s="345" t="s">
        <v>1529</v>
      </c>
      <c r="G96" s="345" t="s">
        <v>1325</v>
      </c>
      <c r="H96" s="345" t="s">
        <v>1530</v>
      </c>
      <c r="I96" s="344" t="s">
        <v>1539</v>
      </c>
      <c r="J96" s="345" t="s">
        <v>1540</v>
      </c>
      <c r="K96" s="345" t="s">
        <v>758</v>
      </c>
      <c r="L96" s="344" t="s">
        <v>1541</v>
      </c>
      <c r="M96" s="345" t="s">
        <v>1542</v>
      </c>
      <c r="N96" s="345"/>
      <c r="O96" s="344"/>
      <c r="P96" s="345"/>
      <c r="Q96" s="345"/>
      <c r="R96" s="346"/>
      <c r="S96" s="346"/>
      <c r="T96" s="346"/>
      <c r="U96" s="346"/>
      <c r="V96" s="346"/>
      <c r="W96" s="346"/>
      <c r="X96" s="346"/>
      <c r="Y96" s="346"/>
      <c r="Z96" s="346"/>
      <c r="AA96" s="346"/>
      <c r="AB96" s="346"/>
      <c r="AC96" s="346"/>
      <c r="AD96" s="346">
        <f t="shared" si="15"/>
        <v>0</v>
      </c>
      <c r="AE96" s="341"/>
      <c r="AF96" s="347"/>
      <c r="AG96" s="347"/>
      <c r="AH96" s="347"/>
      <c r="AI96" s="347"/>
      <c r="AJ96" s="347"/>
      <c r="AK96" s="347"/>
      <c r="AL96" s="347"/>
      <c r="AM96" s="347"/>
      <c r="AN96" s="347"/>
      <c r="AO96" s="347"/>
      <c r="AP96" s="347"/>
      <c r="AQ96" s="347"/>
      <c r="AR96" s="347">
        <f t="shared" si="12"/>
        <v>0</v>
      </c>
      <c r="AS96" s="347">
        <f t="shared" si="13"/>
        <v>0</v>
      </c>
      <c r="AT96" s="347">
        <f t="shared" si="14"/>
        <v>0</v>
      </c>
    </row>
    <row r="97" spans="1:46" s="348" customFormat="1" ht="16.350000000000001" customHeight="1" outlineLevel="1">
      <c r="A97" s="343" t="s">
        <v>1285</v>
      </c>
      <c r="B97" s="343" t="s">
        <v>1286</v>
      </c>
      <c r="C97" s="344" t="s">
        <v>417</v>
      </c>
      <c r="D97" s="345" t="s">
        <v>1322</v>
      </c>
      <c r="E97" s="345" t="s">
        <v>1323</v>
      </c>
      <c r="F97" s="345" t="s">
        <v>1529</v>
      </c>
      <c r="G97" s="345" t="s">
        <v>1325</v>
      </c>
      <c r="H97" s="345" t="s">
        <v>1530</v>
      </c>
      <c r="I97" s="344" t="s">
        <v>929</v>
      </c>
      <c r="J97" s="345" t="s">
        <v>1540</v>
      </c>
      <c r="K97" s="345" t="s">
        <v>758</v>
      </c>
      <c r="L97" s="344" t="s">
        <v>1541</v>
      </c>
      <c r="M97" s="345" t="s">
        <v>1542</v>
      </c>
      <c r="N97" s="345"/>
      <c r="O97" s="344"/>
      <c r="P97" s="345"/>
      <c r="Q97" s="345"/>
      <c r="R97" s="346"/>
      <c r="S97" s="346"/>
      <c r="T97" s="346"/>
      <c r="U97" s="346"/>
      <c r="V97" s="346"/>
      <c r="W97" s="346"/>
      <c r="X97" s="346"/>
      <c r="Y97" s="346"/>
      <c r="Z97" s="346"/>
      <c r="AA97" s="346"/>
      <c r="AB97" s="346"/>
      <c r="AC97" s="346"/>
      <c r="AD97" s="346">
        <f t="shared" si="15"/>
        <v>0</v>
      </c>
      <c r="AE97" s="341"/>
      <c r="AF97" s="347"/>
      <c r="AG97" s="347"/>
      <c r="AH97" s="347"/>
      <c r="AI97" s="347"/>
      <c r="AJ97" s="347"/>
      <c r="AK97" s="347"/>
      <c r="AL97" s="347"/>
      <c r="AM97" s="347"/>
      <c r="AN97" s="347"/>
      <c r="AO97" s="347"/>
      <c r="AP97" s="347"/>
      <c r="AQ97" s="347"/>
      <c r="AR97" s="347">
        <f t="shared" si="12"/>
        <v>0</v>
      </c>
      <c r="AS97" s="347">
        <f t="shared" si="13"/>
        <v>0</v>
      </c>
      <c r="AT97" s="347">
        <f t="shared" si="14"/>
        <v>0</v>
      </c>
    </row>
    <row r="98" spans="1:46" s="348" customFormat="1" ht="16.350000000000001" customHeight="1" outlineLevel="1">
      <c r="A98" s="343" t="s">
        <v>1285</v>
      </c>
      <c r="B98" s="343" t="s">
        <v>1286</v>
      </c>
      <c r="C98" s="344" t="s">
        <v>417</v>
      </c>
      <c r="D98" s="345" t="s">
        <v>1322</v>
      </c>
      <c r="E98" s="345" t="s">
        <v>1323</v>
      </c>
      <c r="F98" s="345" t="s">
        <v>1529</v>
      </c>
      <c r="G98" s="345" t="s">
        <v>1325</v>
      </c>
      <c r="H98" s="345" t="s">
        <v>1530</v>
      </c>
      <c r="I98" s="344" t="s">
        <v>1543</v>
      </c>
      <c r="J98" s="345" t="s">
        <v>1544</v>
      </c>
      <c r="K98" s="345" t="s">
        <v>1545</v>
      </c>
      <c r="L98" s="344" t="s">
        <v>1546</v>
      </c>
      <c r="M98" s="345" t="s">
        <v>1547</v>
      </c>
      <c r="N98" s="345"/>
      <c r="O98" s="344"/>
      <c r="P98" s="345"/>
      <c r="Q98" s="345"/>
      <c r="R98" s="346"/>
      <c r="S98" s="346"/>
      <c r="T98" s="346"/>
      <c r="U98" s="346"/>
      <c r="V98" s="346"/>
      <c r="W98" s="346"/>
      <c r="X98" s="346"/>
      <c r="Y98" s="346"/>
      <c r="Z98" s="346"/>
      <c r="AA98" s="346"/>
      <c r="AB98" s="346"/>
      <c r="AC98" s="346"/>
      <c r="AD98" s="346">
        <f t="shared" si="15"/>
        <v>0</v>
      </c>
      <c r="AE98" s="341"/>
      <c r="AF98" s="347"/>
      <c r="AG98" s="347"/>
      <c r="AH98" s="347"/>
      <c r="AI98" s="347"/>
      <c r="AJ98" s="347"/>
      <c r="AK98" s="347"/>
      <c r="AL98" s="347"/>
      <c r="AM98" s="347"/>
      <c r="AN98" s="347"/>
      <c r="AO98" s="347"/>
      <c r="AP98" s="347"/>
      <c r="AQ98" s="347"/>
      <c r="AR98" s="347">
        <f t="shared" si="12"/>
        <v>0</v>
      </c>
      <c r="AS98" s="347">
        <f t="shared" si="13"/>
        <v>0</v>
      </c>
      <c r="AT98" s="347">
        <f t="shared" si="14"/>
        <v>0</v>
      </c>
    </row>
    <row r="99" spans="1:46" s="348" customFormat="1" ht="16.350000000000001" customHeight="1" outlineLevel="1">
      <c r="A99" s="343" t="s">
        <v>1285</v>
      </c>
      <c r="B99" s="343" t="s">
        <v>1286</v>
      </c>
      <c r="C99" s="344" t="s">
        <v>417</v>
      </c>
      <c r="D99" s="345" t="s">
        <v>1322</v>
      </c>
      <c r="E99" s="345" t="s">
        <v>1323</v>
      </c>
      <c r="F99" s="345" t="s">
        <v>1548</v>
      </c>
      <c r="G99" s="345" t="s">
        <v>1325</v>
      </c>
      <c r="H99" s="345" t="s">
        <v>1549</v>
      </c>
      <c r="I99" s="344" t="s">
        <v>835</v>
      </c>
      <c r="J99" s="354" t="s">
        <v>757</v>
      </c>
      <c r="K99" s="345" t="s">
        <v>758</v>
      </c>
      <c r="L99" s="344" t="s">
        <v>1550</v>
      </c>
      <c r="M99" s="345" t="s">
        <v>1551</v>
      </c>
      <c r="N99" s="354"/>
      <c r="O99" s="344"/>
      <c r="P99" s="354"/>
      <c r="Q99" s="354"/>
      <c r="R99" s="346"/>
      <c r="S99" s="346"/>
      <c r="T99" s="346"/>
      <c r="U99" s="346"/>
      <c r="V99" s="346"/>
      <c r="W99" s="346"/>
      <c r="X99" s="346"/>
      <c r="Y99" s="346"/>
      <c r="Z99" s="346"/>
      <c r="AA99" s="346"/>
      <c r="AB99" s="346"/>
      <c r="AC99" s="346"/>
      <c r="AD99" s="349">
        <f t="shared" si="15"/>
        <v>0</v>
      </c>
      <c r="AE99" s="341"/>
      <c r="AF99" s="347"/>
      <c r="AG99" s="347"/>
      <c r="AH99" s="347"/>
      <c r="AI99" s="347"/>
      <c r="AJ99" s="347"/>
      <c r="AK99" s="347"/>
      <c r="AL99" s="347"/>
      <c r="AM99" s="347"/>
      <c r="AN99" s="347"/>
      <c r="AO99" s="347"/>
      <c r="AP99" s="347"/>
      <c r="AQ99" s="347"/>
      <c r="AR99" s="347">
        <f t="shared" si="12"/>
        <v>0</v>
      </c>
      <c r="AS99" s="347">
        <f t="shared" si="13"/>
        <v>0</v>
      </c>
      <c r="AT99" s="347">
        <f t="shared" si="14"/>
        <v>0</v>
      </c>
    </row>
    <row r="100" spans="1:46" s="348" customFormat="1" ht="16.350000000000001" customHeight="1" outlineLevel="1">
      <c r="A100" s="343" t="s">
        <v>1285</v>
      </c>
      <c r="B100" s="343" t="s">
        <v>1286</v>
      </c>
      <c r="C100" s="344" t="s">
        <v>417</v>
      </c>
      <c r="D100" s="345" t="s">
        <v>1322</v>
      </c>
      <c r="E100" s="345" t="s">
        <v>1323</v>
      </c>
      <c r="F100" s="345" t="s">
        <v>1552</v>
      </c>
      <c r="G100" s="345" t="s">
        <v>1325</v>
      </c>
      <c r="H100" s="345" t="s">
        <v>1553</v>
      </c>
      <c r="I100" s="344" t="s">
        <v>851</v>
      </c>
      <c r="J100" s="354" t="s">
        <v>733</v>
      </c>
      <c r="K100" s="345" t="s">
        <v>734</v>
      </c>
      <c r="L100" s="344" t="s">
        <v>1554</v>
      </c>
      <c r="M100" s="345" t="s">
        <v>1555</v>
      </c>
      <c r="N100" s="356"/>
      <c r="O100" s="357"/>
      <c r="P100" s="352"/>
      <c r="Q100" s="352"/>
      <c r="R100" s="346"/>
      <c r="S100" s="346"/>
      <c r="T100" s="346"/>
      <c r="U100" s="346"/>
      <c r="V100" s="346"/>
      <c r="W100" s="346"/>
      <c r="X100" s="346"/>
      <c r="Y100" s="346"/>
      <c r="Z100" s="346"/>
      <c r="AA100" s="346"/>
      <c r="AB100" s="346"/>
      <c r="AC100" s="346"/>
      <c r="AD100" s="349">
        <f t="shared" si="15"/>
        <v>0</v>
      </c>
      <c r="AE100" s="341"/>
      <c r="AF100" s="347"/>
      <c r="AG100" s="347"/>
      <c r="AH100" s="347"/>
      <c r="AI100" s="347"/>
      <c r="AJ100" s="347"/>
      <c r="AK100" s="347"/>
      <c r="AL100" s="347"/>
      <c r="AM100" s="347"/>
      <c r="AN100" s="347"/>
      <c r="AO100" s="347"/>
      <c r="AP100" s="347"/>
      <c r="AQ100" s="347"/>
      <c r="AR100" s="347">
        <f t="shared" si="12"/>
        <v>0</v>
      </c>
      <c r="AS100" s="347">
        <f t="shared" si="13"/>
        <v>0</v>
      </c>
      <c r="AT100" s="347">
        <f t="shared" si="14"/>
        <v>0</v>
      </c>
    </row>
    <row r="101" spans="1:46" s="348" customFormat="1" ht="16.350000000000001" customHeight="1" outlineLevel="1">
      <c r="A101" s="343" t="s">
        <v>1285</v>
      </c>
      <c r="B101" s="343" t="s">
        <v>1286</v>
      </c>
      <c r="C101" s="344" t="s">
        <v>417</v>
      </c>
      <c r="D101" s="345" t="s">
        <v>1322</v>
      </c>
      <c r="E101" s="345" t="s">
        <v>1323</v>
      </c>
      <c r="F101" s="345" t="s">
        <v>1324</v>
      </c>
      <c r="G101" s="345" t="s">
        <v>1325</v>
      </c>
      <c r="H101" s="345" t="s">
        <v>1326</v>
      </c>
      <c r="I101" s="344" t="s">
        <v>874</v>
      </c>
      <c r="J101" s="354" t="s">
        <v>875</v>
      </c>
      <c r="K101" s="345" t="s">
        <v>728</v>
      </c>
      <c r="L101" s="344" t="s">
        <v>1556</v>
      </c>
      <c r="M101" s="345" t="s">
        <v>1557</v>
      </c>
      <c r="N101" s="354"/>
      <c r="O101" s="344"/>
      <c r="P101" s="354"/>
      <c r="Q101" s="354"/>
      <c r="R101" s="346"/>
      <c r="S101" s="346"/>
      <c r="T101" s="346"/>
      <c r="U101" s="346"/>
      <c r="V101" s="346"/>
      <c r="W101" s="346"/>
      <c r="X101" s="346"/>
      <c r="Y101" s="346"/>
      <c r="Z101" s="346"/>
      <c r="AA101" s="346"/>
      <c r="AB101" s="346"/>
      <c r="AC101" s="346"/>
      <c r="AD101" s="349">
        <f t="shared" si="15"/>
        <v>0</v>
      </c>
      <c r="AE101" s="341"/>
      <c r="AF101" s="347"/>
      <c r="AG101" s="347"/>
      <c r="AH101" s="347"/>
      <c r="AI101" s="347"/>
      <c r="AJ101" s="347"/>
      <c r="AK101" s="347"/>
      <c r="AL101" s="347"/>
      <c r="AM101" s="347"/>
      <c r="AN101" s="347"/>
      <c r="AO101" s="347"/>
      <c r="AP101" s="347"/>
      <c r="AQ101" s="347"/>
      <c r="AR101" s="347">
        <f t="shared" si="12"/>
        <v>0</v>
      </c>
      <c r="AS101" s="347">
        <f t="shared" si="13"/>
        <v>0</v>
      </c>
      <c r="AT101" s="347">
        <f t="shared" si="14"/>
        <v>0</v>
      </c>
    </row>
    <row r="102" spans="1:46" s="348" customFormat="1" ht="16.350000000000001" customHeight="1" outlineLevel="1">
      <c r="A102" s="343" t="s">
        <v>1285</v>
      </c>
      <c r="B102" s="343" t="s">
        <v>1286</v>
      </c>
      <c r="C102" s="344" t="s">
        <v>417</v>
      </c>
      <c r="D102" s="345" t="s">
        <v>1322</v>
      </c>
      <c r="E102" s="345" t="s">
        <v>1323</v>
      </c>
      <c r="F102" s="345" t="s">
        <v>1558</v>
      </c>
      <c r="G102" s="345" t="s">
        <v>1325</v>
      </c>
      <c r="H102" s="345" t="s">
        <v>1559</v>
      </c>
      <c r="I102" s="344" t="s">
        <v>900</v>
      </c>
      <c r="J102" s="354" t="s">
        <v>718</v>
      </c>
      <c r="K102" s="345" t="s">
        <v>719</v>
      </c>
      <c r="L102" s="344" t="s">
        <v>1560</v>
      </c>
      <c r="M102" s="345" t="s">
        <v>1559</v>
      </c>
      <c r="N102" s="354"/>
      <c r="O102" s="344"/>
      <c r="P102" s="354"/>
      <c r="Q102" s="354"/>
      <c r="R102" s="346"/>
      <c r="S102" s="346"/>
      <c r="T102" s="346"/>
      <c r="U102" s="346"/>
      <c r="V102" s="346"/>
      <c r="W102" s="346"/>
      <c r="X102" s="346"/>
      <c r="Y102" s="346"/>
      <c r="Z102" s="346"/>
      <c r="AA102" s="346"/>
      <c r="AB102" s="346"/>
      <c r="AC102" s="346"/>
      <c r="AD102" s="349">
        <f t="shared" si="15"/>
        <v>0</v>
      </c>
      <c r="AE102" s="341"/>
      <c r="AF102" s="347"/>
      <c r="AG102" s="347"/>
      <c r="AH102" s="347"/>
      <c r="AI102" s="347"/>
      <c r="AJ102" s="347"/>
      <c r="AK102" s="347"/>
      <c r="AL102" s="347"/>
      <c r="AM102" s="347"/>
      <c r="AN102" s="347"/>
      <c r="AO102" s="347"/>
      <c r="AP102" s="347"/>
      <c r="AQ102" s="347"/>
      <c r="AR102" s="347">
        <f t="shared" si="12"/>
        <v>0</v>
      </c>
      <c r="AS102" s="347">
        <f t="shared" si="13"/>
        <v>0</v>
      </c>
      <c r="AT102" s="347">
        <f t="shared" si="14"/>
        <v>0</v>
      </c>
    </row>
    <row r="103" spans="1:46" s="348" customFormat="1" ht="16.350000000000001" customHeight="1" outlineLevel="1">
      <c r="A103" s="343" t="s">
        <v>1285</v>
      </c>
      <c r="B103" s="343" t="s">
        <v>1286</v>
      </c>
      <c r="C103" s="344" t="s">
        <v>417</v>
      </c>
      <c r="D103" s="345" t="s">
        <v>1322</v>
      </c>
      <c r="E103" s="345" t="s">
        <v>1323</v>
      </c>
      <c r="F103" s="345" t="s">
        <v>1561</v>
      </c>
      <c r="G103" s="345" t="s">
        <v>1325</v>
      </c>
      <c r="H103" s="345" t="s">
        <v>1562</v>
      </c>
      <c r="I103" s="344" t="s">
        <v>739</v>
      </c>
      <c r="J103" s="345" t="s">
        <v>1563</v>
      </c>
      <c r="K103" s="345" t="s">
        <v>1564</v>
      </c>
      <c r="L103" s="344" t="s">
        <v>1565</v>
      </c>
      <c r="M103" s="345" t="s">
        <v>1566</v>
      </c>
      <c r="N103" s="345"/>
      <c r="O103" s="344"/>
      <c r="P103" s="345"/>
      <c r="Q103" s="345"/>
      <c r="R103" s="346"/>
      <c r="S103" s="346"/>
      <c r="T103" s="346"/>
      <c r="U103" s="346"/>
      <c r="V103" s="346"/>
      <c r="W103" s="346"/>
      <c r="X103" s="346"/>
      <c r="Y103" s="346"/>
      <c r="Z103" s="346"/>
      <c r="AA103" s="346"/>
      <c r="AB103" s="346"/>
      <c r="AC103" s="346"/>
      <c r="AD103" s="346">
        <f t="shared" si="15"/>
        <v>0</v>
      </c>
      <c r="AE103" s="341"/>
      <c r="AF103" s="347"/>
      <c r="AG103" s="347"/>
      <c r="AH103" s="347"/>
      <c r="AI103" s="347"/>
      <c r="AJ103" s="347"/>
      <c r="AK103" s="347"/>
      <c r="AL103" s="347"/>
      <c r="AM103" s="347"/>
      <c r="AN103" s="347"/>
      <c r="AO103" s="347"/>
      <c r="AP103" s="347"/>
      <c r="AQ103" s="347"/>
      <c r="AR103" s="347">
        <f t="shared" si="12"/>
        <v>0</v>
      </c>
      <c r="AS103" s="347">
        <f t="shared" si="13"/>
        <v>0</v>
      </c>
      <c r="AT103" s="347">
        <f t="shared" si="14"/>
        <v>0</v>
      </c>
    </row>
    <row r="104" spans="1:46" s="348" customFormat="1" ht="16.350000000000001" customHeight="1" outlineLevel="1">
      <c r="A104" s="343" t="s">
        <v>1285</v>
      </c>
      <c r="B104" s="343" t="s">
        <v>1286</v>
      </c>
      <c r="C104" s="344" t="s">
        <v>417</v>
      </c>
      <c r="D104" s="345" t="s">
        <v>1322</v>
      </c>
      <c r="E104" s="345" t="s">
        <v>1323</v>
      </c>
      <c r="F104" s="345" t="s">
        <v>1378</v>
      </c>
      <c r="G104" s="345" t="s">
        <v>1325</v>
      </c>
      <c r="H104" s="345" t="s">
        <v>1567</v>
      </c>
      <c r="I104" s="344" t="s">
        <v>841</v>
      </c>
      <c r="J104" s="345" t="s">
        <v>731</v>
      </c>
      <c r="K104" s="345" t="s">
        <v>732</v>
      </c>
      <c r="L104" s="344" t="s">
        <v>1568</v>
      </c>
      <c r="M104" s="345" t="s">
        <v>1569</v>
      </c>
      <c r="N104" s="345"/>
      <c r="O104" s="344"/>
      <c r="P104" s="345"/>
      <c r="Q104" s="345"/>
      <c r="R104" s="346"/>
      <c r="S104" s="346"/>
      <c r="T104" s="346"/>
      <c r="U104" s="346"/>
      <c r="V104" s="346"/>
      <c r="W104" s="346"/>
      <c r="X104" s="346"/>
      <c r="Y104" s="346"/>
      <c r="Z104" s="346"/>
      <c r="AA104" s="346"/>
      <c r="AB104" s="346"/>
      <c r="AC104" s="346"/>
      <c r="AD104" s="346">
        <f t="shared" si="15"/>
        <v>0</v>
      </c>
      <c r="AE104" s="341"/>
      <c r="AF104" s="347"/>
      <c r="AG104" s="347"/>
      <c r="AH104" s="347"/>
      <c r="AI104" s="347"/>
      <c r="AJ104" s="347"/>
      <c r="AK104" s="347"/>
      <c r="AL104" s="347"/>
      <c r="AM104" s="347"/>
      <c r="AN104" s="347"/>
      <c r="AO104" s="347"/>
      <c r="AP104" s="347"/>
      <c r="AQ104" s="347"/>
      <c r="AR104" s="347">
        <f t="shared" si="12"/>
        <v>0</v>
      </c>
      <c r="AS104" s="347">
        <f t="shared" si="13"/>
        <v>0</v>
      </c>
      <c r="AT104" s="347">
        <f t="shared" si="14"/>
        <v>0</v>
      </c>
    </row>
    <row r="105" spans="1:46" s="348" customFormat="1" ht="16.350000000000001" customHeight="1" outlineLevel="1">
      <c r="A105" s="343" t="s">
        <v>1285</v>
      </c>
      <c r="B105" s="343" t="s">
        <v>1286</v>
      </c>
      <c r="C105" s="344" t="s">
        <v>417</v>
      </c>
      <c r="D105" s="345" t="s">
        <v>1322</v>
      </c>
      <c r="E105" s="345" t="s">
        <v>1323</v>
      </c>
      <c r="F105" s="345" t="s">
        <v>1378</v>
      </c>
      <c r="G105" s="345" t="s">
        <v>1325</v>
      </c>
      <c r="H105" s="345" t="s">
        <v>1567</v>
      </c>
      <c r="I105" s="344" t="s">
        <v>1570</v>
      </c>
      <c r="J105" s="345" t="s">
        <v>1571</v>
      </c>
      <c r="K105" s="345" t="s">
        <v>732</v>
      </c>
      <c r="L105" s="344" t="s">
        <v>1572</v>
      </c>
      <c r="M105" s="345" t="s">
        <v>1573</v>
      </c>
      <c r="N105" s="345"/>
      <c r="O105" s="344"/>
      <c r="P105" s="345"/>
      <c r="Q105" s="345"/>
      <c r="R105" s="346"/>
      <c r="S105" s="346"/>
      <c r="T105" s="346"/>
      <c r="U105" s="346"/>
      <c r="V105" s="346"/>
      <c r="W105" s="346"/>
      <c r="X105" s="346"/>
      <c r="Y105" s="346"/>
      <c r="Z105" s="346"/>
      <c r="AA105" s="346"/>
      <c r="AB105" s="346"/>
      <c r="AC105" s="346"/>
      <c r="AD105" s="346">
        <f t="shared" si="15"/>
        <v>0</v>
      </c>
      <c r="AE105" s="341"/>
      <c r="AF105" s="347"/>
      <c r="AG105" s="347"/>
      <c r="AH105" s="347"/>
      <c r="AI105" s="347"/>
      <c r="AJ105" s="347"/>
      <c r="AK105" s="347"/>
      <c r="AL105" s="347"/>
      <c r="AM105" s="347"/>
      <c r="AN105" s="347"/>
      <c r="AO105" s="347"/>
      <c r="AP105" s="347"/>
      <c r="AQ105" s="347"/>
      <c r="AR105" s="347">
        <f t="shared" si="12"/>
        <v>0</v>
      </c>
      <c r="AS105" s="347">
        <f t="shared" si="13"/>
        <v>0</v>
      </c>
      <c r="AT105" s="347">
        <f t="shared" si="14"/>
        <v>0</v>
      </c>
    </row>
    <row r="106" spans="1:46" s="348" customFormat="1" ht="16.350000000000001" customHeight="1" outlineLevel="1">
      <c r="A106" s="343" t="s">
        <v>1285</v>
      </c>
      <c r="B106" s="343" t="s">
        <v>1286</v>
      </c>
      <c r="C106" s="344" t="s">
        <v>417</v>
      </c>
      <c r="D106" s="345" t="s">
        <v>1322</v>
      </c>
      <c r="E106" s="345" t="s">
        <v>1323</v>
      </c>
      <c r="F106" s="345" t="s">
        <v>1529</v>
      </c>
      <c r="G106" s="345" t="s">
        <v>1325</v>
      </c>
      <c r="H106" s="345" t="s">
        <v>1574</v>
      </c>
      <c r="I106" s="344" t="s">
        <v>1575</v>
      </c>
      <c r="J106" s="345" t="s">
        <v>1576</v>
      </c>
      <c r="K106" s="345" t="s">
        <v>758</v>
      </c>
      <c r="L106" s="344" t="s">
        <v>1577</v>
      </c>
      <c r="M106" s="345" t="s">
        <v>1578</v>
      </c>
      <c r="N106" s="345"/>
      <c r="O106" s="344"/>
      <c r="P106" s="345"/>
      <c r="Q106" s="345"/>
      <c r="R106" s="346"/>
      <c r="S106" s="346"/>
      <c r="T106" s="346"/>
      <c r="U106" s="346"/>
      <c r="V106" s="346"/>
      <c r="W106" s="346"/>
      <c r="X106" s="346"/>
      <c r="Y106" s="346"/>
      <c r="Z106" s="346"/>
      <c r="AA106" s="346"/>
      <c r="AB106" s="346"/>
      <c r="AC106" s="346"/>
      <c r="AD106" s="346">
        <f t="shared" si="15"/>
        <v>0</v>
      </c>
      <c r="AE106" s="341"/>
      <c r="AF106" s="347"/>
      <c r="AG106" s="347"/>
      <c r="AH106" s="347"/>
      <c r="AI106" s="347"/>
      <c r="AJ106" s="347"/>
      <c r="AK106" s="347"/>
      <c r="AL106" s="347"/>
      <c r="AM106" s="347"/>
      <c r="AN106" s="347"/>
      <c r="AO106" s="347"/>
      <c r="AP106" s="347"/>
      <c r="AQ106" s="347"/>
      <c r="AR106" s="347">
        <f t="shared" si="12"/>
        <v>0</v>
      </c>
      <c r="AS106" s="347">
        <f t="shared" si="13"/>
        <v>0</v>
      </c>
      <c r="AT106" s="347">
        <f t="shared" si="14"/>
        <v>0</v>
      </c>
    </row>
    <row r="107" spans="1:46" s="348" customFormat="1" ht="16.350000000000001" customHeight="1" outlineLevel="1">
      <c r="A107" s="343" t="s">
        <v>1285</v>
      </c>
      <c r="B107" s="343" t="s">
        <v>1286</v>
      </c>
      <c r="C107" s="344" t="s">
        <v>417</v>
      </c>
      <c r="D107" s="345" t="s">
        <v>1322</v>
      </c>
      <c r="E107" s="345" t="s">
        <v>1323</v>
      </c>
      <c r="F107" s="345" t="s">
        <v>1579</v>
      </c>
      <c r="G107" s="345" t="s">
        <v>1325</v>
      </c>
      <c r="H107" s="345" t="s">
        <v>1580</v>
      </c>
      <c r="I107" s="344" t="s">
        <v>1581</v>
      </c>
      <c r="J107" s="345" t="s">
        <v>1025</v>
      </c>
      <c r="K107" s="345" t="s">
        <v>732</v>
      </c>
      <c r="L107" s="344" t="s">
        <v>1582</v>
      </c>
      <c r="M107" s="345" t="s">
        <v>1583</v>
      </c>
      <c r="N107" s="345"/>
      <c r="O107" s="344"/>
      <c r="P107" s="345"/>
      <c r="Q107" s="345"/>
      <c r="R107" s="346"/>
      <c r="S107" s="346"/>
      <c r="T107" s="346"/>
      <c r="U107" s="346"/>
      <c r="V107" s="346"/>
      <c r="W107" s="346"/>
      <c r="X107" s="346"/>
      <c r="Y107" s="346"/>
      <c r="Z107" s="346"/>
      <c r="AA107" s="346"/>
      <c r="AB107" s="346"/>
      <c r="AC107" s="346"/>
      <c r="AD107" s="346">
        <f t="shared" si="15"/>
        <v>0</v>
      </c>
      <c r="AE107" s="341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>
        <f t="shared" ref="AR107:AR170" si="16">SUM(AF107:AQ107)</f>
        <v>0</v>
      </c>
      <c r="AS107" s="347">
        <f t="shared" si="13"/>
        <v>0</v>
      </c>
      <c r="AT107" s="347">
        <f t="shared" si="14"/>
        <v>0</v>
      </c>
    </row>
    <row r="108" spans="1:46" s="348" customFormat="1" ht="16.350000000000001" customHeight="1" outlineLevel="1">
      <c r="A108" s="343" t="s">
        <v>1285</v>
      </c>
      <c r="B108" s="343" t="s">
        <v>1286</v>
      </c>
      <c r="C108" s="344" t="s">
        <v>417</v>
      </c>
      <c r="D108" s="345" t="s">
        <v>1322</v>
      </c>
      <c r="E108" s="345" t="s">
        <v>1323</v>
      </c>
      <c r="F108" s="345" t="s">
        <v>1584</v>
      </c>
      <c r="G108" s="345" t="s">
        <v>1325</v>
      </c>
      <c r="H108" s="345" t="s">
        <v>1585</v>
      </c>
      <c r="I108" s="344" t="s">
        <v>1586</v>
      </c>
      <c r="J108" s="345" t="s">
        <v>988</v>
      </c>
      <c r="K108" s="345" t="s">
        <v>719</v>
      </c>
      <c r="L108" s="344" t="s">
        <v>1587</v>
      </c>
      <c r="M108" s="345" t="s">
        <v>1588</v>
      </c>
      <c r="N108" s="345"/>
      <c r="O108" s="344"/>
      <c r="P108" s="345"/>
      <c r="Q108" s="345"/>
      <c r="R108" s="346"/>
      <c r="S108" s="346"/>
      <c r="T108" s="346"/>
      <c r="U108" s="346"/>
      <c r="V108" s="346"/>
      <c r="W108" s="346"/>
      <c r="X108" s="346"/>
      <c r="Y108" s="346"/>
      <c r="Z108" s="346"/>
      <c r="AA108" s="346"/>
      <c r="AB108" s="346"/>
      <c r="AC108" s="346"/>
      <c r="AD108" s="346">
        <f t="shared" si="15"/>
        <v>0</v>
      </c>
      <c r="AE108" s="341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>
        <f t="shared" si="16"/>
        <v>0</v>
      </c>
      <c r="AS108" s="347">
        <f t="shared" si="13"/>
        <v>0</v>
      </c>
      <c r="AT108" s="347">
        <f t="shared" si="14"/>
        <v>0</v>
      </c>
    </row>
    <row r="109" spans="1:46" s="341" customFormat="1" ht="16.350000000000001" customHeight="1" outlineLevel="1">
      <c r="A109" s="343" t="s">
        <v>1285</v>
      </c>
      <c r="B109" s="343" t="s">
        <v>1286</v>
      </c>
      <c r="C109" s="344" t="s">
        <v>417</v>
      </c>
      <c r="D109" s="345" t="s">
        <v>1322</v>
      </c>
      <c r="E109" s="345" t="s">
        <v>1323</v>
      </c>
      <c r="F109" s="345" t="s">
        <v>1584</v>
      </c>
      <c r="G109" s="345" t="s">
        <v>1325</v>
      </c>
      <c r="H109" s="345" t="s">
        <v>1585</v>
      </c>
      <c r="I109" s="344" t="s">
        <v>911</v>
      </c>
      <c r="J109" s="354" t="s">
        <v>730</v>
      </c>
      <c r="K109" s="345" t="s">
        <v>719</v>
      </c>
      <c r="L109" s="344" t="s">
        <v>1589</v>
      </c>
      <c r="M109" s="345" t="s">
        <v>1590</v>
      </c>
      <c r="N109" s="356"/>
      <c r="O109" s="357"/>
      <c r="P109" s="352"/>
      <c r="Q109" s="352"/>
      <c r="R109" s="346"/>
      <c r="S109" s="346"/>
      <c r="T109" s="346"/>
      <c r="U109" s="346"/>
      <c r="V109" s="346"/>
      <c r="W109" s="346"/>
      <c r="X109" s="346"/>
      <c r="Y109" s="346"/>
      <c r="Z109" s="346"/>
      <c r="AA109" s="346"/>
      <c r="AB109" s="346"/>
      <c r="AC109" s="346"/>
      <c r="AD109" s="349">
        <f t="shared" si="15"/>
        <v>0</v>
      </c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47">
        <f t="shared" si="16"/>
        <v>0</v>
      </c>
      <c r="AS109" s="350">
        <f t="shared" si="13"/>
        <v>0</v>
      </c>
      <c r="AT109" s="350">
        <f t="shared" si="14"/>
        <v>0</v>
      </c>
    </row>
    <row r="110" spans="1:46" s="341" customFormat="1" ht="16.350000000000001" customHeight="1" outlineLevel="1">
      <c r="A110" s="343" t="s">
        <v>1285</v>
      </c>
      <c r="B110" s="343" t="s">
        <v>1286</v>
      </c>
      <c r="C110" s="344" t="s">
        <v>417</v>
      </c>
      <c r="D110" s="345" t="s">
        <v>1322</v>
      </c>
      <c r="E110" s="345" t="s">
        <v>1323</v>
      </c>
      <c r="F110" s="345" t="s">
        <v>1584</v>
      </c>
      <c r="G110" s="345" t="s">
        <v>1325</v>
      </c>
      <c r="H110" s="345" t="s">
        <v>1585</v>
      </c>
      <c r="I110" s="344" t="s">
        <v>869</v>
      </c>
      <c r="J110" s="345" t="s">
        <v>737</v>
      </c>
      <c r="K110" s="345" t="s">
        <v>732</v>
      </c>
      <c r="L110" s="344" t="s">
        <v>1591</v>
      </c>
      <c r="M110" s="345" t="s">
        <v>1592</v>
      </c>
      <c r="N110" s="345"/>
      <c r="O110" s="344"/>
      <c r="P110" s="345"/>
      <c r="Q110" s="345"/>
      <c r="R110" s="346"/>
      <c r="S110" s="346"/>
      <c r="T110" s="346"/>
      <c r="U110" s="346"/>
      <c r="V110" s="346"/>
      <c r="W110" s="346"/>
      <c r="X110" s="346"/>
      <c r="Y110" s="346"/>
      <c r="Z110" s="346"/>
      <c r="AA110" s="346"/>
      <c r="AB110" s="346"/>
      <c r="AC110" s="346"/>
      <c r="AD110" s="346">
        <f t="shared" si="15"/>
        <v>0</v>
      </c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47">
        <f t="shared" si="16"/>
        <v>0</v>
      </c>
      <c r="AS110" s="350">
        <f t="shared" si="13"/>
        <v>0</v>
      </c>
      <c r="AT110" s="350">
        <f t="shared" si="14"/>
        <v>0</v>
      </c>
    </row>
    <row r="111" spans="1:46" s="341" customFormat="1" ht="16.350000000000001" customHeight="1">
      <c r="A111" s="336" t="s">
        <v>1285</v>
      </c>
      <c r="B111" s="336" t="s">
        <v>1286</v>
      </c>
      <c r="C111" s="337" t="s">
        <v>417</v>
      </c>
      <c r="D111" s="337"/>
      <c r="E111" s="337"/>
      <c r="F111" s="337"/>
      <c r="G111" s="337"/>
      <c r="H111" s="338" t="s">
        <v>1593</v>
      </c>
      <c r="I111" s="338" t="s">
        <v>1594</v>
      </c>
      <c r="J111" s="351"/>
      <c r="K111" s="337"/>
      <c r="L111" s="337"/>
      <c r="M111" s="337"/>
      <c r="N111" s="351"/>
      <c r="O111" s="338" t="s">
        <v>1594</v>
      </c>
      <c r="P111" s="351"/>
      <c r="Q111" s="351"/>
      <c r="R111" s="340">
        <f t="shared" ref="R111:AC111" si="17">SUM(R112:R121)</f>
        <v>0</v>
      </c>
      <c r="S111" s="340">
        <f t="shared" si="17"/>
        <v>0</v>
      </c>
      <c r="T111" s="340">
        <f t="shared" si="17"/>
        <v>0</v>
      </c>
      <c r="U111" s="340">
        <f t="shared" si="17"/>
        <v>0</v>
      </c>
      <c r="V111" s="340">
        <f t="shared" si="17"/>
        <v>0</v>
      </c>
      <c r="W111" s="340">
        <f t="shared" si="17"/>
        <v>0</v>
      </c>
      <c r="X111" s="340">
        <f t="shared" si="17"/>
        <v>0</v>
      </c>
      <c r="Y111" s="340">
        <f t="shared" si="17"/>
        <v>0</v>
      </c>
      <c r="Z111" s="340">
        <f t="shared" si="17"/>
        <v>0</v>
      </c>
      <c r="AA111" s="340">
        <f t="shared" si="17"/>
        <v>0</v>
      </c>
      <c r="AB111" s="340">
        <f t="shared" si="17"/>
        <v>0</v>
      </c>
      <c r="AC111" s="340">
        <f t="shared" si="17"/>
        <v>0</v>
      </c>
      <c r="AD111" s="340">
        <f t="shared" si="15"/>
        <v>0</v>
      </c>
      <c r="AF111" s="340">
        <f t="shared" ref="AF111:AR111" si="18">SUM(AF112:AF121)</f>
        <v>0</v>
      </c>
      <c r="AG111" s="340">
        <f t="shared" si="18"/>
        <v>0</v>
      </c>
      <c r="AH111" s="340">
        <f t="shared" si="18"/>
        <v>0</v>
      </c>
      <c r="AI111" s="340">
        <f t="shared" si="18"/>
        <v>0</v>
      </c>
      <c r="AJ111" s="340">
        <f t="shared" si="18"/>
        <v>0</v>
      </c>
      <c r="AK111" s="340">
        <f t="shared" si="18"/>
        <v>0</v>
      </c>
      <c r="AL111" s="340">
        <f t="shared" si="18"/>
        <v>0</v>
      </c>
      <c r="AM111" s="340">
        <f t="shared" si="18"/>
        <v>0</v>
      </c>
      <c r="AN111" s="340">
        <f t="shared" si="18"/>
        <v>0</v>
      </c>
      <c r="AO111" s="340">
        <f t="shared" si="18"/>
        <v>0</v>
      </c>
      <c r="AP111" s="340">
        <f t="shared" si="18"/>
        <v>0</v>
      </c>
      <c r="AQ111" s="340">
        <f t="shared" si="18"/>
        <v>0</v>
      </c>
      <c r="AR111" s="340">
        <f t="shared" si="18"/>
        <v>0</v>
      </c>
      <c r="AS111" s="340">
        <f t="shared" si="13"/>
        <v>0</v>
      </c>
      <c r="AT111" s="340">
        <f t="shared" si="14"/>
        <v>0</v>
      </c>
    </row>
    <row r="112" spans="1:46" s="341" customFormat="1" ht="16.350000000000001" customHeight="1" outlineLevel="1">
      <c r="A112" s="343" t="s">
        <v>1285</v>
      </c>
      <c r="B112" s="343" t="s">
        <v>1286</v>
      </c>
      <c r="C112" s="344" t="s">
        <v>417</v>
      </c>
      <c r="D112" s="345" t="s">
        <v>857</v>
      </c>
      <c r="E112" s="345" t="s">
        <v>1595</v>
      </c>
      <c r="F112" s="345" t="s">
        <v>1596</v>
      </c>
      <c r="G112" s="345" t="s">
        <v>857</v>
      </c>
      <c r="H112" s="345" t="s">
        <v>1595</v>
      </c>
      <c r="I112" s="344">
        <v>6274001901</v>
      </c>
      <c r="J112" s="345" t="s">
        <v>1098</v>
      </c>
      <c r="K112" s="345" t="s">
        <v>1099</v>
      </c>
      <c r="L112" s="344" t="s">
        <v>1597</v>
      </c>
      <c r="M112" s="345" t="s">
        <v>1598</v>
      </c>
      <c r="N112" s="345"/>
      <c r="O112" s="344"/>
      <c r="P112" s="345"/>
      <c r="Q112" s="345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  <c r="AB112" s="346"/>
      <c r="AC112" s="346"/>
      <c r="AD112" s="346">
        <f t="shared" si="15"/>
        <v>0</v>
      </c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47">
        <f t="shared" si="16"/>
        <v>0</v>
      </c>
      <c r="AS112" s="350">
        <f t="shared" si="13"/>
        <v>0</v>
      </c>
      <c r="AT112" s="350">
        <f t="shared" si="14"/>
        <v>0</v>
      </c>
    </row>
    <row r="113" spans="1:46" s="341" customFormat="1" ht="16.350000000000001" customHeight="1" outlineLevel="1">
      <c r="A113" s="343" t="s">
        <v>1285</v>
      </c>
      <c r="B113" s="343" t="s">
        <v>1286</v>
      </c>
      <c r="C113" s="344" t="s">
        <v>417</v>
      </c>
      <c r="D113" s="345" t="s">
        <v>857</v>
      </c>
      <c r="E113" s="345" t="s">
        <v>1595</v>
      </c>
      <c r="F113" s="345" t="s">
        <v>1596</v>
      </c>
      <c r="G113" s="345" t="s">
        <v>857</v>
      </c>
      <c r="H113" s="345" t="s">
        <v>1595</v>
      </c>
      <c r="I113" s="344" t="s">
        <v>1599</v>
      </c>
      <c r="J113" s="345" t="s">
        <v>1600</v>
      </c>
      <c r="K113" s="345" t="s">
        <v>1041</v>
      </c>
      <c r="L113" s="344" t="s">
        <v>1601</v>
      </c>
      <c r="M113" s="345" t="s">
        <v>1602</v>
      </c>
      <c r="N113" s="345"/>
      <c r="O113" s="344"/>
      <c r="P113" s="345"/>
      <c r="Q113" s="345"/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46"/>
      <c r="AC113" s="346"/>
      <c r="AD113" s="346">
        <f t="shared" si="15"/>
        <v>0</v>
      </c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47">
        <f t="shared" si="16"/>
        <v>0</v>
      </c>
      <c r="AS113" s="350">
        <f t="shared" si="13"/>
        <v>0</v>
      </c>
      <c r="AT113" s="350">
        <f t="shared" si="14"/>
        <v>0</v>
      </c>
    </row>
    <row r="114" spans="1:46" s="341" customFormat="1" ht="16.350000000000001" customHeight="1" outlineLevel="1">
      <c r="A114" s="343" t="s">
        <v>1285</v>
      </c>
      <c r="B114" s="343" t="s">
        <v>1286</v>
      </c>
      <c r="C114" s="344" t="s">
        <v>417</v>
      </c>
      <c r="D114" s="345" t="s">
        <v>857</v>
      </c>
      <c r="E114" s="345" t="s">
        <v>1595</v>
      </c>
      <c r="F114" s="345" t="s">
        <v>1596</v>
      </c>
      <c r="G114" s="345" t="s">
        <v>857</v>
      </c>
      <c r="H114" s="345" t="s">
        <v>1595</v>
      </c>
      <c r="I114" s="344" t="s">
        <v>898</v>
      </c>
      <c r="J114" s="345" t="s">
        <v>899</v>
      </c>
      <c r="K114" s="345" t="s">
        <v>1041</v>
      </c>
      <c r="L114" s="344" t="s">
        <v>1603</v>
      </c>
      <c r="M114" s="345" t="s">
        <v>1604</v>
      </c>
      <c r="N114" s="345"/>
      <c r="O114" s="344"/>
      <c r="P114" s="345"/>
      <c r="Q114" s="345"/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46"/>
      <c r="AC114" s="346"/>
      <c r="AD114" s="346">
        <f t="shared" si="15"/>
        <v>0</v>
      </c>
      <c r="AF114" s="350"/>
      <c r="AG114" s="350"/>
      <c r="AH114" s="350"/>
      <c r="AI114" s="350"/>
      <c r="AJ114" s="350"/>
      <c r="AK114" s="350"/>
      <c r="AL114" s="350"/>
      <c r="AM114" s="350"/>
      <c r="AN114" s="350"/>
      <c r="AO114" s="350"/>
      <c r="AP114" s="350"/>
      <c r="AQ114" s="350"/>
      <c r="AR114" s="347">
        <f t="shared" si="16"/>
        <v>0</v>
      </c>
      <c r="AS114" s="350">
        <f t="shared" si="13"/>
        <v>0</v>
      </c>
      <c r="AT114" s="350">
        <f t="shared" si="14"/>
        <v>0</v>
      </c>
    </row>
    <row r="115" spans="1:46" s="341" customFormat="1" ht="16.350000000000001" customHeight="1" outlineLevel="1">
      <c r="A115" s="343" t="s">
        <v>1285</v>
      </c>
      <c r="B115" s="343" t="s">
        <v>1286</v>
      </c>
      <c r="C115" s="344" t="s">
        <v>417</v>
      </c>
      <c r="D115" s="345" t="s">
        <v>857</v>
      </c>
      <c r="E115" s="345" t="s">
        <v>1595</v>
      </c>
      <c r="F115" s="345" t="s">
        <v>1596</v>
      </c>
      <c r="G115" s="345" t="s">
        <v>857</v>
      </c>
      <c r="H115" s="345" t="s">
        <v>1595</v>
      </c>
      <c r="I115" s="344" t="s">
        <v>906</v>
      </c>
      <c r="J115" s="345" t="s">
        <v>1095</v>
      </c>
      <c r="K115" s="345" t="s">
        <v>1605</v>
      </c>
      <c r="L115" s="344" t="s">
        <v>1606</v>
      </c>
      <c r="M115" s="345" t="s">
        <v>1607</v>
      </c>
      <c r="N115" s="345"/>
      <c r="O115" s="344"/>
      <c r="P115" s="345"/>
      <c r="Q115" s="345"/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  <c r="AB115" s="346"/>
      <c r="AC115" s="346"/>
      <c r="AD115" s="346">
        <f t="shared" si="15"/>
        <v>0</v>
      </c>
      <c r="AF115" s="350"/>
      <c r="AG115" s="350"/>
      <c r="AH115" s="350"/>
      <c r="AI115" s="350"/>
      <c r="AJ115" s="350"/>
      <c r="AK115" s="350"/>
      <c r="AL115" s="350"/>
      <c r="AM115" s="350"/>
      <c r="AN115" s="350"/>
      <c r="AO115" s="350"/>
      <c r="AP115" s="350"/>
      <c r="AQ115" s="350"/>
      <c r="AR115" s="347">
        <f t="shared" si="16"/>
        <v>0</v>
      </c>
      <c r="AS115" s="350">
        <f t="shared" si="13"/>
        <v>0</v>
      </c>
      <c r="AT115" s="350">
        <f t="shared" si="14"/>
        <v>0</v>
      </c>
    </row>
    <row r="116" spans="1:46" s="341" customFormat="1" ht="16.350000000000001" customHeight="1" outlineLevel="1">
      <c r="A116" s="343" t="s">
        <v>1285</v>
      </c>
      <c r="B116" s="343" t="s">
        <v>1286</v>
      </c>
      <c r="C116" s="344" t="s">
        <v>417</v>
      </c>
      <c r="D116" s="345" t="s">
        <v>857</v>
      </c>
      <c r="E116" s="345" t="s">
        <v>1595</v>
      </c>
      <c r="F116" s="345" t="s">
        <v>1596</v>
      </c>
      <c r="G116" s="345" t="s">
        <v>857</v>
      </c>
      <c r="H116" s="345" t="s">
        <v>1595</v>
      </c>
      <c r="I116" s="344" t="s">
        <v>907</v>
      </c>
      <c r="J116" s="345" t="s">
        <v>1109</v>
      </c>
      <c r="K116" s="345" t="s">
        <v>1110</v>
      </c>
      <c r="L116" s="344" t="s">
        <v>1608</v>
      </c>
      <c r="M116" s="345" t="s">
        <v>1609</v>
      </c>
      <c r="N116" s="345"/>
      <c r="O116" s="344"/>
      <c r="P116" s="345"/>
      <c r="Q116" s="345"/>
      <c r="R116" s="346"/>
      <c r="S116" s="346"/>
      <c r="T116" s="346"/>
      <c r="U116" s="346"/>
      <c r="V116" s="346"/>
      <c r="W116" s="346"/>
      <c r="X116" s="346"/>
      <c r="Y116" s="346"/>
      <c r="Z116" s="346"/>
      <c r="AA116" s="346"/>
      <c r="AB116" s="346"/>
      <c r="AC116" s="346"/>
      <c r="AD116" s="346">
        <f t="shared" si="15"/>
        <v>0</v>
      </c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47">
        <f t="shared" si="16"/>
        <v>0</v>
      </c>
      <c r="AS116" s="350">
        <f t="shared" si="13"/>
        <v>0</v>
      </c>
      <c r="AT116" s="350">
        <f t="shared" si="14"/>
        <v>0</v>
      </c>
    </row>
    <row r="117" spans="1:46" s="341" customFormat="1" ht="16.350000000000001" customHeight="1" outlineLevel="1">
      <c r="A117" s="343" t="s">
        <v>1285</v>
      </c>
      <c r="B117" s="343" t="s">
        <v>1286</v>
      </c>
      <c r="C117" s="344" t="s">
        <v>417</v>
      </c>
      <c r="D117" s="345" t="s">
        <v>857</v>
      </c>
      <c r="E117" s="345" t="s">
        <v>1595</v>
      </c>
      <c r="F117" s="345" t="s">
        <v>1596</v>
      </c>
      <c r="G117" s="345" t="s">
        <v>857</v>
      </c>
      <c r="H117" s="345" t="s">
        <v>1595</v>
      </c>
      <c r="I117" s="344" t="s">
        <v>908</v>
      </c>
      <c r="J117" s="345" t="s">
        <v>1074</v>
      </c>
      <c r="K117" s="345" t="s">
        <v>1041</v>
      </c>
      <c r="L117" s="344" t="s">
        <v>1610</v>
      </c>
      <c r="M117" s="345" t="s">
        <v>1611</v>
      </c>
      <c r="N117" s="345"/>
      <c r="O117" s="344"/>
      <c r="P117" s="345"/>
      <c r="Q117" s="345"/>
      <c r="R117" s="346"/>
      <c r="S117" s="346"/>
      <c r="T117" s="346"/>
      <c r="U117" s="346"/>
      <c r="V117" s="346"/>
      <c r="W117" s="346"/>
      <c r="X117" s="346"/>
      <c r="Y117" s="346"/>
      <c r="Z117" s="346"/>
      <c r="AA117" s="346"/>
      <c r="AB117" s="346"/>
      <c r="AC117" s="346"/>
      <c r="AD117" s="346">
        <f t="shared" si="15"/>
        <v>0</v>
      </c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47">
        <f t="shared" si="16"/>
        <v>0</v>
      </c>
      <c r="AS117" s="350">
        <f t="shared" si="13"/>
        <v>0</v>
      </c>
      <c r="AT117" s="350">
        <f t="shared" si="14"/>
        <v>0</v>
      </c>
    </row>
    <row r="118" spans="1:46" s="341" customFormat="1" ht="16.350000000000001" customHeight="1" outlineLevel="1">
      <c r="A118" s="343" t="s">
        <v>1285</v>
      </c>
      <c r="B118" s="343" t="s">
        <v>1286</v>
      </c>
      <c r="C118" s="344" t="s">
        <v>417</v>
      </c>
      <c r="D118" s="345" t="s">
        <v>857</v>
      </c>
      <c r="E118" s="345" t="s">
        <v>1595</v>
      </c>
      <c r="F118" s="345" t="s">
        <v>1596</v>
      </c>
      <c r="G118" s="345" t="s">
        <v>857</v>
      </c>
      <c r="H118" s="345" t="s">
        <v>1595</v>
      </c>
      <c r="I118" s="344" t="s">
        <v>1612</v>
      </c>
      <c r="J118" s="345" t="s">
        <v>1613</v>
      </c>
      <c r="K118" s="345" t="s">
        <v>1134</v>
      </c>
      <c r="L118" s="344" t="s">
        <v>1614</v>
      </c>
      <c r="M118" s="345" t="s">
        <v>1615</v>
      </c>
      <c r="N118" s="345"/>
      <c r="O118" s="344"/>
      <c r="P118" s="345"/>
      <c r="Q118" s="345"/>
      <c r="R118" s="346"/>
      <c r="S118" s="346"/>
      <c r="T118" s="346"/>
      <c r="U118" s="346"/>
      <c r="V118" s="346"/>
      <c r="W118" s="346"/>
      <c r="X118" s="346"/>
      <c r="Y118" s="346"/>
      <c r="Z118" s="346"/>
      <c r="AA118" s="346"/>
      <c r="AB118" s="346"/>
      <c r="AC118" s="346"/>
      <c r="AD118" s="346">
        <f t="shared" si="15"/>
        <v>0</v>
      </c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47">
        <f t="shared" si="16"/>
        <v>0</v>
      </c>
      <c r="AS118" s="350">
        <f t="shared" si="13"/>
        <v>0</v>
      </c>
      <c r="AT118" s="350">
        <f t="shared" si="14"/>
        <v>0</v>
      </c>
    </row>
    <row r="119" spans="1:46" s="341" customFormat="1" ht="16.350000000000001" customHeight="1" outlineLevel="1">
      <c r="A119" s="343" t="s">
        <v>1285</v>
      </c>
      <c r="B119" s="343" t="s">
        <v>1286</v>
      </c>
      <c r="C119" s="344" t="s">
        <v>417</v>
      </c>
      <c r="D119" s="345" t="s">
        <v>857</v>
      </c>
      <c r="E119" s="345" t="s">
        <v>1595</v>
      </c>
      <c r="F119" s="345" t="s">
        <v>1596</v>
      </c>
      <c r="G119" s="345" t="s">
        <v>857</v>
      </c>
      <c r="H119" s="345" t="s">
        <v>1595</v>
      </c>
      <c r="I119" s="344" t="s">
        <v>909</v>
      </c>
      <c r="J119" s="345" t="s">
        <v>1086</v>
      </c>
      <c r="K119" s="345" t="s">
        <v>1616</v>
      </c>
      <c r="L119" s="344" t="s">
        <v>1617</v>
      </c>
      <c r="M119" s="345" t="s">
        <v>1618</v>
      </c>
      <c r="N119" s="345"/>
      <c r="O119" s="344"/>
      <c r="P119" s="345"/>
      <c r="Q119" s="345"/>
      <c r="R119" s="346"/>
      <c r="S119" s="346"/>
      <c r="T119" s="346"/>
      <c r="U119" s="346"/>
      <c r="V119" s="346"/>
      <c r="W119" s="346"/>
      <c r="X119" s="346"/>
      <c r="Y119" s="346"/>
      <c r="Z119" s="346"/>
      <c r="AA119" s="346"/>
      <c r="AB119" s="346"/>
      <c r="AC119" s="346"/>
      <c r="AD119" s="346">
        <f t="shared" si="15"/>
        <v>0</v>
      </c>
      <c r="AF119" s="350"/>
      <c r="AG119" s="350"/>
      <c r="AH119" s="350"/>
      <c r="AI119" s="350"/>
      <c r="AJ119" s="350"/>
      <c r="AK119" s="350"/>
      <c r="AL119" s="350"/>
      <c r="AM119" s="350"/>
      <c r="AN119" s="350"/>
      <c r="AO119" s="350"/>
      <c r="AP119" s="350"/>
      <c r="AQ119" s="350"/>
      <c r="AR119" s="347">
        <f t="shared" si="16"/>
        <v>0</v>
      </c>
      <c r="AS119" s="350">
        <f t="shared" si="13"/>
        <v>0</v>
      </c>
      <c r="AT119" s="350">
        <f t="shared" si="14"/>
        <v>0</v>
      </c>
    </row>
    <row r="120" spans="1:46" s="341" customFormat="1" ht="16.350000000000001" customHeight="1" outlineLevel="1">
      <c r="A120" s="343" t="s">
        <v>1285</v>
      </c>
      <c r="B120" s="343" t="s">
        <v>1286</v>
      </c>
      <c r="C120" s="344" t="s">
        <v>417</v>
      </c>
      <c r="D120" s="345" t="s">
        <v>857</v>
      </c>
      <c r="E120" s="345" t="s">
        <v>1595</v>
      </c>
      <c r="F120" s="345" t="s">
        <v>1596</v>
      </c>
      <c r="G120" s="345" t="s">
        <v>857</v>
      </c>
      <c r="H120" s="345" t="s">
        <v>1595</v>
      </c>
      <c r="I120" s="344" t="s">
        <v>1619</v>
      </c>
      <c r="J120" s="345" t="s">
        <v>1620</v>
      </c>
      <c r="K120" s="345" t="s">
        <v>1621</v>
      </c>
      <c r="L120" s="344" t="s">
        <v>1622</v>
      </c>
      <c r="M120" s="345" t="s">
        <v>1623</v>
      </c>
      <c r="N120" s="345"/>
      <c r="O120" s="344"/>
      <c r="P120" s="345"/>
      <c r="Q120" s="345"/>
      <c r="R120" s="346"/>
      <c r="S120" s="346"/>
      <c r="T120" s="346"/>
      <c r="U120" s="346"/>
      <c r="V120" s="346"/>
      <c r="W120" s="346"/>
      <c r="X120" s="346"/>
      <c r="Y120" s="346"/>
      <c r="Z120" s="346"/>
      <c r="AA120" s="346"/>
      <c r="AB120" s="346"/>
      <c r="AC120" s="346"/>
      <c r="AD120" s="346">
        <f t="shared" si="15"/>
        <v>0</v>
      </c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47">
        <f t="shared" si="16"/>
        <v>0</v>
      </c>
      <c r="AS120" s="350">
        <f t="shared" si="13"/>
        <v>0</v>
      </c>
      <c r="AT120" s="350">
        <f t="shared" si="14"/>
        <v>0</v>
      </c>
    </row>
    <row r="121" spans="1:46" s="341" customFormat="1" ht="16.350000000000001" customHeight="1" outlineLevel="1">
      <c r="A121" s="343" t="s">
        <v>1285</v>
      </c>
      <c r="B121" s="343" t="s">
        <v>1286</v>
      </c>
      <c r="C121" s="344" t="s">
        <v>417</v>
      </c>
      <c r="D121" s="345" t="s">
        <v>857</v>
      </c>
      <c r="E121" s="345" t="s">
        <v>1595</v>
      </c>
      <c r="F121" s="345" t="s">
        <v>1596</v>
      </c>
      <c r="G121" s="345" t="s">
        <v>857</v>
      </c>
      <c r="H121" s="345" t="s">
        <v>1595</v>
      </c>
      <c r="I121" s="344" t="s">
        <v>1624</v>
      </c>
      <c r="J121" s="345" t="s">
        <v>1625</v>
      </c>
      <c r="K121" s="345" t="s">
        <v>1626</v>
      </c>
      <c r="L121" s="344" t="s">
        <v>1627</v>
      </c>
      <c r="M121" s="345" t="s">
        <v>1628</v>
      </c>
      <c r="N121" s="345"/>
      <c r="O121" s="344"/>
      <c r="P121" s="345"/>
      <c r="Q121" s="345"/>
      <c r="R121" s="346"/>
      <c r="S121" s="346"/>
      <c r="T121" s="346"/>
      <c r="U121" s="346"/>
      <c r="V121" s="346"/>
      <c r="W121" s="346"/>
      <c r="X121" s="346"/>
      <c r="Y121" s="346"/>
      <c r="Z121" s="346"/>
      <c r="AA121" s="346"/>
      <c r="AB121" s="346"/>
      <c r="AC121" s="346"/>
      <c r="AD121" s="346">
        <f t="shared" si="15"/>
        <v>0</v>
      </c>
      <c r="AF121" s="350"/>
      <c r="AG121" s="350"/>
      <c r="AH121" s="350"/>
      <c r="AI121" s="350"/>
      <c r="AJ121" s="350"/>
      <c r="AK121" s="350"/>
      <c r="AL121" s="350"/>
      <c r="AM121" s="350"/>
      <c r="AN121" s="350"/>
      <c r="AO121" s="350"/>
      <c r="AP121" s="350"/>
      <c r="AQ121" s="350"/>
      <c r="AR121" s="347">
        <f t="shared" si="16"/>
        <v>0</v>
      </c>
      <c r="AS121" s="350">
        <f t="shared" si="13"/>
        <v>0</v>
      </c>
      <c r="AT121" s="350">
        <f t="shared" si="14"/>
        <v>0</v>
      </c>
    </row>
    <row r="122" spans="1:46" s="341" customFormat="1" ht="16.350000000000001" customHeight="1">
      <c r="A122" s="336" t="s">
        <v>1285</v>
      </c>
      <c r="B122" s="336" t="s">
        <v>1286</v>
      </c>
      <c r="C122" s="337" t="s">
        <v>1629</v>
      </c>
      <c r="D122" s="337"/>
      <c r="E122" s="337"/>
      <c r="F122" s="337"/>
      <c r="G122" s="337"/>
      <c r="H122" s="338" t="s">
        <v>1630</v>
      </c>
      <c r="I122" s="338" t="s">
        <v>1631</v>
      </c>
      <c r="J122" s="351"/>
      <c r="K122" s="337"/>
      <c r="L122" s="337"/>
      <c r="M122" s="337"/>
      <c r="N122" s="351"/>
      <c r="O122" s="338" t="s">
        <v>1631</v>
      </c>
      <c r="P122" s="351"/>
      <c r="Q122" s="351"/>
      <c r="R122" s="340">
        <f t="shared" ref="R122:AC122" si="19">SUM(R123:R135)</f>
        <v>0</v>
      </c>
      <c r="S122" s="340">
        <f t="shared" si="19"/>
        <v>0</v>
      </c>
      <c r="T122" s="340">
        <f t="shared" si="19"/>
        <v>0</v>
      </c>
      <c r="U122" s="340">
        <f t="shared" si="19"/>
        <v>0</v>
      </c>
      <c r="V122" s="340">
        <f t="shared" si="19"/>
        <v>0</v>
      </c>
      <c r="W122" s="340">
        <f t="shared" si="19"/>
        <v>0</v>
      </c>
      <c r="X122" s="340">
        <f t="shared" si="19"/>
        <v>0</v>
      </c>
      <c r="Y122" s="340">
        <f t="shared" si="19"/>
        <v>0</v>
      </c>
      <c r="Z122" s="340">
        <f t="shared" si="19"/>
        <v>0</v>
      </c>
      <c r="AA122" s="340">
        <f t="shared" si="19"/>
        <v>0</v>
      </c>
      <c r="AB122" s="340">
        <f t="shared" si="19"/>
        <v>0</v>
      </c>
      <c r="AC122" s="340">
        <f t="shared" si="19"/>
        <v>0</v>
      </c>
      <c r="AD122" s="340">
        <f t="shared" si="15"/>
        <v>0</v>
      </c>
      <c r="AF122" s="340">
        <f t="shared" ref="AF122:AR122" si="20">SUM(AF123:AF135)</f>
        <v>0</v>
      </c>
      <c r="AG122" s="340">
        <f t="shared" si="20"/>
        <v>0</v>
      </c>
      <c r="AH122" s="340">
        <f t="shared" si="20"/>
        <v>0</v>
      </c>
      <c r="AI122" s="340">
        <f t="shared" si="20"/>
        <v>0</v>
      </c>
      <c r="AJ122" s="340">
        <f t="shared" si="20"/>
        <v>0</v>
      </c>
      <c r="AK122" s="340">
        <f t="shared" si="20"/>
        <v>0</v>
      </c>
      <c r="AL122" s="340">
        <f t="shared" si="20"/>
        <v>0</v>
      </c>
      <c r="AM122" s="340">
        <f t="shared" si="20"/>
        <v>0</v>
      </c>
      <c r="AN122" s="340">
        <f t="shared" si="20"/>
        <v>0</v>
      </c>
      <c r="AO122" s="340">
        <f t="shared" si="20"/>
        <v>0</v>
      </c>
      <c r="AP122" s="340">
        <f t="shared" si="20"/>
        <v>0</v>
      </c>
      <c r="AQ122" s="340">
        <f t="shared" si="20"/>
        <v>0</v>
      </c>
      <c r="AR122" s="340">
        <f t="shared" si="20"/>
        <v>0</v>
      </c>
      <c r="AS122" s="340">
        <f t="shared" si="13"/>
        <v>0</v>
      </c>
      <c r="AT122" s="340">
        <f t="shared" si="14"/>
        <v>0</v>
      </c>
    </row>
    <row r="123" spans="1:46" s="341" customFormat="1" ht="16.350000000000001" customHeight="1" outlineLevel="1">
      <c r="A123" s="343" t="s">
        <v>1285</v>
      </c>
      <c r="B123" s="343" t="s">
        <v>1286</v>
      </c>
      <c r="C123" s="344" t="s">
        <v>1629</v>
      </c>
      <c r="D123" s="345" t="s">
        <v>204</v>
      </c>
      <c r="E123" s="345" t="s">
        <v>1341</v>
      </c>
      <c r="F123" s="345" t="s">
        <v>1342</v>
      </c>
      <c r="G123" s="345" t="s">
        <v>1632</v>
      </c>
      <c r="H123" s="345" t="s">
        <v>1633</v>
      </c>
      <c r="I123" s="344" t="s">
        <v>1634</v>
      </c>
      <c r="J123" s="345" t="s">
        <v>488</v>
      </c>
      <c r="K123" s="345" t="s">
        <v>489</v>
      </c>
      <c r="L123" s="344" t="s">
        <v>1344</v>
      </c>
      <c r="M123" s="345" t="s">
        <v>1345</v>
      </c>
      <c r="N123" s="345"/>
      <c r="O123" s="344"/>
      <c r="P123" s="345"/>
      <c r="Q123" s="345"/>
      <c r="R123" s="346"/>
      <c r="S123" s="346"/>
      <c r="T123" s="346"/>
      <c r="U123" s="346"/>
      <c r="V123" s="346"/>
      <c r="W123" s="346"/>
      <c r="X123" s="346"/>
      <c r="Y123" s="346"/>
      <c r="Z123" s="346"/>
      <c r="AA123" s="346"/>
      <c r="AB123" s="346"/>
      <c r="AC123" s="346"/>
      <c r="AD123" s="346">
        <f t="shared" si="15"/>
        <v>0</v>
      </c>
      <c r="AF123" s="350"/>
      <c r="AG123" s="350"/>
      <c r="AH123" s="350"/>
      <c r="AI123" s="350"/>
      <c r="AJ123" s="350"/>
      <c r="AK123" s="350"/>
      <c r="AL123" s="350"/>
      <c r="AM123" s="350"/>
      <c r="AN123" s="350"/>
      <c r="AO123" s="350"/>
      <c r="AP123" s="350"/>
      <c r="AQ123" s="350"/>
      <c r="AR123" s="347">
        <f t="shared" si="16"/>
        <v>0</v>
      </c>
      <c r="AS123" s="350">
        <f t="shared" si="13"/>
        <v>0</v>
      </c>
      <c r="AT123" s="350">
        <f t="shared" si="14"/>
        <v>0</v>
      </c>
    </row>
    <row r="124" spans="1:46" s="341" customFormat="1" ht="16.350000000000001" customHeight="1" outlineLevel="1">
      <c r="A124" s="343" t="s">
        <v>1285</v>
      </c>
      <c r="B124" s="343" t="s">
        <v>1286</v>
      </c>
      <c r="C124" s="344" t="s">
        <v>1629</v>
      </c>
      <c r="D124" s="345" t="s">
        <v>204</v>
      </c>
      <c r="E124" s="345" t="s">
        <v>1341</v>
      </c>
      <c r="F124" s="345" t="s">
        <v>1342</v>
      </c>
      <c r="G124" s="345" t="s">
        <v>1632</v>
      </c>
      <c r="H124" s="345" t="s">
        <v>1633</v>
      </c>
      <c r="I124" s="344" t="s">
        <v>1635</v>
      </c>
      <c r="J124" s="345" t="s">
        <v>490</v>
      </c>
      <c r="K124" s="345" t="s">
        <v>491</v>
      </c>
      <c r="L124" s="344" t="s">
        <v>1346</v>
      </c>
      <c r="M124" s="345" t="s">
        <v>1347</v>
      </c>
      <c r="N124" s="345"/>
      <c r="O124" s="344"/>
      <c r="P124" s="345"/>
      <c r="Q124" s="345"/>
      <c r="R124" s="346"/>
      <c r="S124" s="346"/>
      <c r="T124" s="346"/>
      <c r="U124" s="346"/>
      <c r="V124" s="346"/>
      <c r="W124" s="346"/>
      <c r="X124" s="346"/>
      <c r="Y124" s="346"/>
      <c r="Z124" s="346"/>
      <c r="AA124" s="346"/>
      <c r="AB124" s="346"/>
      <c r="AC124" s="346"/>
      <c r="AD124" s="346">
        <f t="shared" si="15"/>
        <v>0</v>
      </c>
      <c r="AF124" s="350"/>
      <c r="AG124" s="350"/>
      <c r="AH124" s="350"/>
      <c r="AI124" s="350"/>
      <c r="AJ124" s="350"/>
      <c r="AK124" s="350"/>
      <c r="AL124" s="350"/>
      <c r="AM124" s="350"/>
      <c r="AN124" s="350"/>
      <c r="AO124" s="350"/>
      <c r="AP124" s="350"/>
      <c r="AQ124" s="350"/>
      <c r="AR124" s="347">
        <f t="shared" si="16"/>
        <v>0</v>
      </c>
      <c r="AS124" s="350">
        <f t="shared" si="13"/>
        <v>0</v>
      </c>
      <c r="AT124" s="350">
        <f t="shared" si="14"/>
        <v>0</v>
      </c>
    </row>
    <row r="125" spans="1:46" s="341" customFormat="1" ht="16.350000000000001" customHeight="1" outlineLevel="1">
      <c r="A125" s="343" t="s">
        <v>1285</v>
      </c>
      <c r="B125" s="343" t="s">
        <v>1286</v>
      </c>
      <c r="C125" s="344" t="s">
        <v>1629</v>
      </c>
      <c r="D125" s="345" t="s">
        <v>204</v>
      </c>
      <c r="E125" s="345" t="s">
        <v>1341</v>
      </c>
      <c r="F125" s="345" t="s">
        <v>1348</v>
      </c>
      <c r="G125" s="345" t="s">
        <v>1632</v>
      </c>
      <c r="H125" s="345" t="s">
        <v>1633</v>
      </c>
      <c r="I125" s="344" t="s">
        <v>1636</v>
      </c>
      <c r="J125" s="345" t="s">
        <v>498</v>
      </c>
      <c r="K125" s="345" t="s">
        <v>493</v>
      </c>
      <c r="L125" s="344" t="s">
        <v>1297</v>
      </c>
      <c r="M125" s="345" t="s">
        <v>949</v>
      </c>
      <c r="N125" s="345"/>
      <c r="O125" s="344"/>
      <c r="P125" s="345"/>
      <c r="Q125" s="345"/>
      <c r="R125" s="346"/>
      <c r="S125" s="346"/>
      <c r="T125" s="346"/>
      <c r="U125" s="346"/>
      <c r="V125" s="346"/>
      <c r="W125" s="346"/>
      <c r="X125" s="346"/>
      <c r="Y125" s="346"/>
      <c r="Z125" s="346"/>
      <c r="AA125" s="346"/>
      <c r="AB125" s="346"/>
      <c r="AC125" s="346"/>
      <c r="AD125" s="346">
        <f t="shared" si="15"/>
        <v>0</v>
      </c>
      <c r="AF125" s="350"/>
      <c r="AG125" s="350"/>
      <c r="AH125" s="350"/>
      <c r="AI125" s="350"/>
      <c r="AJ125" s="350"/>
      <c r="AK125" s="350"/>
      <c r="AL125" s="350"/>
      <c r="AM125" s="350"/>
      <c r="AN125" s="350"/>
      <c r="AO125" s="350"/>
      <c r="AP125" s="350"/>
      <c r="AQ125" s="350"/>
      <c r="AR125" s="347">
        <f t="shared" si="16"/>
        <v>0</v>
      </c>
      <c r="AS125" s="350">
        <f t="shared" si="13"/>
        <v>0</v>
      </c>
      <c r="AT125" s="350">
        <f t="shared" si="14"/>
        <v>0</v>
      </c>
    </row>
    <row r="126" spans="1:46" s="341" customFormat="1" ht="16.350000000000001" customHeight="1" outlineLevel="1">
      <c r="A126" s="343" t="s">
        <v>1285</v>
      </c>
      <c r="B126" s="343" t="s">
        <v>1286</v>
      </c>
      <c r="C126" s="344" t="s">
        <v>1629</v>
      </c>
      <c r="D126" s="345" t="s">
        <v>204</v>
      </c>
      <c r="E126" s="345" t="s">
        <v>1341</v>
      </c>
      <c r="F126" s="345" t="s">
        <v>1349</v>
      </c>
      <c r="G126" s="345" t="s">
        <v>1632</v>
      </c>
      <c r="H126" s="345" t="s">
        <v>1350</v>
      </c>
      <c r="I126" s="344" t="s">
        <v>1637</v>
      </c>
      <c r="J126" s="345" t="s">
        <v>1638</v>
      </c>
      <c r="K126" s="345" t="s">
        <v>491</v>
      </c>
      <c r="L126" s="344" t="s">
        <v>1352</v>
      </c>
      <c r="M126" s="345" t="s">
        <v>1353</v>
      </c>
      <c r="N126" s="345"/>
      <c r="O126" s="344"/>
      <c r="P126" s="345"/>
      <c r="Q126" s="345"/>
      <c r="R126" s="346"/>
      <c r="S126" s="346"/>
      <c r="T126" s="346"/>
      <c r="U126" s="346"/>
      <c r="V126" s="346"/>
      <c r="W126" s="346"/>
      <c r="X126" s="346"/>
      <c r="Y126" s="346"/>
      <c r="Z126" s="346"/>
      <c r="AA126" s="346"/>
      <c r="AB126" s="346"/>
      <c r="AC126" s="346"/>
      <c r="AD126" s="346">
        <f t="shared" si="15"/>
        <v>0</v>
      </c>
      <c r="AF126" s="350"/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347">
        <f t="shared" si="16"/>
        <v>0</v>
      </c>
      <c r="AS126" s="350">
        <f t="shared" si="13"/>
        <v>0</v>
      </c>
      <c r="AT126" s="350">
        <f t="shared" si="14"/>
        <v>0</v>
      </c>
    </row>
    <row r="127" spans="1:46" s="341" customFormat="1" ht="16.350000000000001" customHeight="1" outlineLevel="1">
      <c r="A127" s="343" t="s">
        <v>1285</v>
      </c>
      <c r="B127" s="343" t="s">
        <v>1286</v>
      </c>
      <c r="C127" s="344" t="s">
        <v>1629</v>
      </c>
      <c r="D127" s="345" t="s">
        <v>204</v>
      </c>
      <c r="E127" s="345" t="s">
        <v>1341</v>
      </c>
      <c r="F127" s="345" t="s">
        <v>1354</v>
      </c>
      <c r="G127" s="345" t="s">
        <v>1632</v>
      </c>
      <c r="H127" s="345" t="s">
        <v>1355</v>
      </c>
      <c r="I127" s="344" t="s">
        <v>1639</v>
      </c>
      <c r="J127" s="345" t="s">
        <v>492</v>
      </c>
      <c r="K127" s="345" t="s">
        <v>493</v>
      </c>
      <c r="L127" s="344" t="s">
        <v>1306</v>
      </c>
      <c r="M127" s="345" t="s">
        <v>1307</v>
      </c>
      <c r="N127" s="345"/>
      <c r="O127" s="344"/>
      <c r="P127" s="345"/>
      <c r="Q127" s="345"/>
      <c r="R127" s="346"/>
      <c r="S127" s="346"/>
      <c r="T127" s="346"/>
      <c r="U127" s="346"/>
      <c r="V127" s="346"/>
      <c r="W127" s="346"/>
      <c r="X127" s="346"/>
      <c r="Y127" s="346"/>
      <c r="Z127" s="346"/>
      <c r="AA127" s="346"/>
      <c r="AB127" s="346"/>
      <c r="AC127" s="346"/>
      <c r="AD127" s="346">
        <f t="shared" si="15"/>
        <v>0</v>
      </c>
      <c r="AF127" s="350"/>
      <c r="AG127" s="350"/>
      <c r="AH127" s="350"/>
      <c r="AI127" s="350"/>
      <c r="AJ127" s="350"/>
      <c r="AK127" s="350"/>
      <c r="AL127" s="350"/>
      <c r="AM127" s="350"/>
      <c r="AN127" s="350"/>
      <c r="AO127" s="350"/>
      <c r="AP127" s="350"/>
      <c r="AQ127" s="350"/>
      <c r="AR127" s="347">
        <f t="shared" si="16"/>
        <v>0</v>
      </c>
      <c r="AS127" s="350">
        <f t="shared" si="13"/>
        <v>0</v>
      </c>
      <c r="AT127" s="350">
        <f t="shared" si="14"/>
        <v>0</v>
      </c>
    </row>
    <row r="128" spans="1:46" s="341" customFormat="1" ht="16.350000000000001" customHeight="1" outlineLevel="1">
      <c r="A128" s="343" t="s">
        <v>1285</v>
      </c>
      <c r="B128" s="343" t="s">
        <v>1286</v>
      </c>
      <c r="C128" s="344" t="s">
        <v>1629</v>
      </c>
      <c r="D128" s="345" t="s">
        <v>204</v>
      </c>
      <c r="E128" s="345" t="s">
        <v>1341</v>
      </c>
      <c r="F128" s="345" t="s">
        <v>1354</v>
      </c>
      <c r="G128" s="345" t="s">
        <v>1632</v>
      </c>
      <c r="H128" s="345" t="s">
        <v>1355</v>
      </c>
      <c r="I128" s="344" t="s">
        <v>1640</v>
      </c>
      <c r="J128" s="345" t="s">
        <v>494</v>
      </c>
      <c r="K128" s="345" t="s">
        <v>491</v>
      </c>
      <c r="L128" s="344" t="s">
        <v>1308</v>
      </c>
      <c r="M128" s="345"/>
      <c r="N128" s="345"/>
      <c r="O128" s="344"/>
      <c r="P128" s="345"/>
      <c r="Q128" s="345"/>
      <c r="R128" s="346"/>
      <c r="S128" s="346"/>
      <c r="T128" s="346"/>
      <c r="U128" s="346"/>
      <c r="V128" s="346"/>
      <c r="W128" s="346"/>
      <c r="X128" s="346"/>
      <c r="Y128" s="346"/>
      <c r="Z128" s="346"/>
      <c r="AA128" s="346"/>
      <c r="AB128" s="346"/>
      <c r="AC128" s="346"/>
      <c r="AD128" s="346"/>
      <c r="AF128" s="350"/>
      <c r="AG128" s="350"/>
      <c r="AH128" s="350"/>
      <c r="AI128" s="350"/>
      <c r="AJ128" s="350"/>
      <c r="AK128" s="350"/>
      <c r="AL128" s="350"/>
      <c r="AM128" s="350"/>
      <c r="AN128" s="350"/>
      <c r="AO128" s="350"/>
      <c r="AP128" s="350"/>
      <c r="AQ128" s="350"/>
      <c r="AR128" s="347">
        <f t="shared" si="16"/>
        <v>0</v>
      </c>
      <c r="AS128" s="350">
        <f t="shared" si="13"/>
        <v>0</v>
      </c>
      <c r="AT128" s="350">
        <f t="shared" si="14"/>
        <v>0</v>
      </c>
    </row>
    <row r="129" spans="1:46" s="341" customFormat="1" ht="16.350000000000001" customHeight="1" outlineLevel="1">
      <c r="A129" s="343" t="s">
        <v>1285</v>
      </c>
      <c r="B129" s="343" t="s">
        <v>1286</v>
      </c>
      <c r="C129" s="344" t="s">
        <v>1629</v>
      </c>
      <c r="D129" s="345" t="s">
        <v>204</v>
      </c>
      <c r="E129" s="345" t="s">
        <v>1341</v>
      </c>
      <c r="F129" s="345" t="s">
        <v>1357</v>
      </c>
      <c r="G129" s="345" t="s">
        <v>1632</v>
      </c>
      <c r="H129" s="345" t="s">
        <v>1358</v>
      </c>
      <c r="I129" s="344" t="s">
        <v>1641</v>
      </c>
      <c r="J129" s="345" t="s">
        <v>497</v>
      </c>
      <c r="K129" s="345" t="s">
        <v>491</v>
      </c>
      <c r="L129" s="344" t="s">
        <v>1312</v>
      </c>
      <c r="M129" s="345" t="s">
        <v>1313</v>
      </c>
      <c r="N129" s="345"/>
      <c r="O129" s="344"/>
      <c r="P129" s="345"/>
      <c r="Q129" s="345"/>
      <c r="R129" s="346"/>
      <c r="S129" s="346"/>
      <c r="T129" s="346"/>
      <c r="U129" s="346"/>
      <c r="V129" s="346"/>
      <c r="W129" s="346"/>
      <c r="X129" s="346"/>
      <c r="Y129" s="346"/>
      <c r="Z129" s="346"/>
      <c r="AA129" s="346"/>
      <c r="AB129" s="346"/>
      <c r="AC129" s="346"/>
      <c r="AD129" s="346">
        <f t="shared" si="15"/>
        <v>0</v>
      </c>
      <c r="AF129" s="350"/>
      <c r="AG129" s="350"/>
      <c r="AH129" s="350"/>
      <c r="AI129" s="350"/>
      <c r="AJ129" s="350"/>
      <c r="AK129" s="350"/>
      <c r="AL129" s="350"/>
      <c r="AM129" s="350"/>
      <c r="AN129" s="350"/>
      <c r="AO129" s="350"/>
      <c r="AP129" s="350"/>
      <c r="AQ129" s="350"/>
      <c r="AR129" s="347">
        <f t="shared" si="16"/>
        <v>0</v>
      </c>
      <c r="AS129" s="350">
        <f t="shared" si="13"/>
        <v>0</v>
      </c>
      <c r="AT129" s="350">
        <f t="shared" si="14"/>
        <v>0</v>
      </c>
    </row>
    <row r="130" spans="1:46" s="341" customFormat="1" ht="16.350000000000001" customHeight="1" outlineLevel="1">
      <c r="A130" s="343" t="s">
        <v>1285</v>
      </c>
      <c r="B130" s="343" t="s">
        <v>1286</v>
      </c>
      <c r="C130" s="344" t="s">
        <v>1629</v>
      </c>
      <c r="D130" s="345" t="s">
        <v>204</v>
      </c>
      <c r="E130" s="345" t="s">
        <v>1341</v>
      </c>
      <c r="F130" s="345" t="s">
        <v>1357</v>
      </c>
      <c r="G130" s="345" t="s">
        <v>1632</v>
      </c>
      <c r="H130" s="345" t="s">
        <v>1358</v>
      </c>
      <c r="I130" s="344" t="s">
        <v>1642</v>
      </c>
      <c r="J130" s="345" t="s">
        <v>1361</v>
      </c>
      <c r="K130" s="345" t="s">
        <v>491</v>
      </c>
      <c r="L130" s="344" t="s">
        <v>1362</v>
      </c>
      <c r="M130" s="345" t="s">
        <v>1363</v>
      </c>
      <c r="N130" s="345"/>
      <c r="O130" s="344"/>
      <c r="P130" s="345"/>
      <c r="Q130" s="345"/>
      <c r="R130" s="346"/>
      <c r="S130" s="346"/>
      <c r="T130" s="346"/>
      <c r="U130" s="346"/>
      <c r="V130" s="346"/>
      <c r="W130" s="346"/>
      <c r="X130" s="346"/>
      <c r="Y130" s="346"/>
      <c r="Z130" s="346"/>
      <c r="AA130" s="346"/>
      <c r="AB130" s="346"/>
      <c r="AC130" s="346"/>
      <c r="AD130" s="346">
        <f t="shared" si="15"/>
        <v>0</v>
      </c>
      <c r="AF130" s="350"/>
      <c r="AG130" s="350"/>
      <c r="AH130" s="350"/>
      <c r="AI130" s="350"/>
      <c r="AJ130" s="350"/>
      <c r="AK130" s="350"/>
      <c r="AL130" s="350"/>
      <c r="AM130" s="350"/>
      <c r="AN130" s="350"/>
      <c r="AO130" s="350"/>
      <c r="AP130" s="350"/>
      <c r="AQ130" s="350"/>
      <c r="AR130" s="347">
        <f t="shared" si="16"/>
        <v>0</v>
      </c>
      <c r="AS130" s="350">
        <f t="shared" si="13"/>
        <v>0</v>
      </c>
      <c r="AT130" s="350">
        <f t="shared" si="14"/>
        <v>0</v>
      </c>
    </row>
    <row r="131" spans="1:46" s="341" customFormat="1" ht="16.350000000000001" customHeight="1" outlineLevel="1">
      <c r="A131" s="343" t="s">
        <v>1285</v>
      </c>
      <c r="B131" s="343" t="s">
        <v>1286</v>
      </c>
      <c r="C131" s="344" t="s">
        <v>1629</v>
      </c>
      <c r="D131" s="345" t="s">
        <v>204</v>
      </c>
      <c r="E131" s="345" t="s">
        <v>1341</v>
      </c>
      <c r="F131" s="345" t="s">
        <v>1357</v>
      </c>
      <c r="G131" s="345" t="s">
        <v>1632</v>
      </c>
      <c r="H131" s="345" t="s">
        <v>1358</v>
      </c>
      <c r="I131" s="344" t="s">
        <v>1643</v>
      </c>
      <c r="J131" s="345" t="s">
        <v>1030</v>
      </c>
      <c r="K131" s="345" t="s">
        <v>1316</v>
      </c>
      <c r="L131" s="344" t="s">
        <v>1317</v>
      </c>
      <c r="M131" s="345" t="s">
        <v>1318</v>
      </c>
      <c r="N131" s="345"/>
      <c r="O131" s="344"/>
      <c r="P131" s="345"/>
      <c r="Q131" s="345"/>
      <c r="R131" s="346"/>
      <c r="S131" s="346"/>
      <c r="T131" s="346"/>
      <c r="U131" s="346"/>
      <c r="V131" s="346"/>
      <c r="W131" s="346"/>
      <c r="X131" s="346"/>
      <c r="Y131" s="346"/>
      <c r="Z131" s="346"/>
      <c r="AA131" s="346"/>
      <c r="AB131" s="346"/>
      <c r="AC131" s="346"/>
      <c r="AD131" s="346">
        <f t="shared" si="15"/>
        <v>0</v>
      </c>
      <c r="AF131" s="350"/>
      <c r="AG131" s="350"/>
      <c r="AH131" s="350"/>
      <c r="AI131" s="350"/>
      <c r="AJ131" s="350"/>
      <c r="AK131" s="350"/>
      <c r="AL131" s="350"/>
      <c r="AM131" s="350"/>
      <c r="AN131" s="350"/>
      <c r="AO131" s="350"/>
      <c r="AP131" s="350"/>
      <c r="AQ131" s="350"/>
      <c r="AR131" s="347">
        <f t="shared" si="16"/>
        <v>0</v>
      </c>
      <c r="AS131" s="350">
        <f t="shared" si="13"/>
        <v>0</v>
      </c>
      <c r="AT131" s="350">
        <f t="shared" si="14"/>
        <v>0</v>
      </c>
    </row>
    <row r="132" spans="1:46" s="341" customFormat="1" ht="16.350000000000001" customHeight="1" outlineLevel="1">
      <c r="A132" s="343" t="s">
        <v>1285</v>
      </c>
      <c r="B132" s="343" t="s">
        <v>1286</v>
      </c>
      <c r="C132" s="344" t="s">
        <v>1629</v>
      </c>
      <c r="D132" s="345" t="s">
        <v>204</v>
      </c>
      <c r="E132" s="345" t="s">
        <v>1341</v>
      </c>
      <c r="F132" s="345" t="s">
        <v>1365</v>
      </c>
      <c r="G132" s="345" t="s">
        <v>1632</v>
      </c>
      <c r="H132" s="345" t="s">
        <v>1644</v>
      </c>
      <c r="I132" s="344" t="s">
        <v>1645</v>
      </c>
      <c r="J132" s="345" t="s">
        <v>496</v>
      </c>
      <c r="K132" s="345" t="s">
        <v>493</v>
      </c>
      <c r="L132" s="344" t="s">
        <v>1366</v>
      </c>
      <c r="M132" s="345" t="s">
        <v>1367</v>
      </c>
      <c r="N132" s="345"/>
      <c r="O132" s="344"/>
      <c r="P132" s="345"/>
      <c r="Q132" s="345"/>
      <c r="R132" s="346"/>
      <c r="S132" s="346"/>
      <c r="T132" s="346"/>
      <c r="U132" s="346"/>
      <c r="V132" s="346"/>
      <c r="W132" s="346"/>
      <c r="X132" s="346"/>
      <c r="Y132" s="346"/>
      <c r="Z132" s="346"/>
      <c r="AA132" s="346"/>
      <c r="AB132" s="346"/>
      <c r="AC132" s="346"/>
      <c r="AD132" s="346">
        <f t="shared" si="15"/>
        <v>0</v>
      </c>
      <c r="AF132" s="350"/>
      <c r="AG132" s="350"/>
      <c r="AH132" s="350"/>
      <c r="AI132" s="350"/>
      <c r="AJ132" s="350"/>
      <c r="AK132" s="350"/>
      <c r="AL132" s="350"/>
      <c r="AM132" s="350"/>
      <c r="AN132" s="350"/>
      <c r="AO132" s="350"/>
      <c r="AP132" s="350"/>
      <c r="AQ132" s="350"/>
      <c r="AR132" s="347">
        <f t="shared" si="16"/>
        <v>0</v>
      </c>
      <c r="AS132" s="350">
        <f t="shared" si="13"/>
        <v>0</v>
      </c>
      <c r="AT132" s="350">
        <f t="shared" si="14"/>
        <v>0</v>
      </c>
    </row>
    <row r="133" spans="1:46" s="341" customFormat="1" ht="16.350000000000001" customHeight="1" outlineLevel="1">
      <c r="A133" s="343" t="s">
        <v>1285</v>
      </c>
      <c r="B133" s="343" t="s">
        <v>1286</v>
      </c>
      <c r="C133" s="344" t="s">
        <v>1629</v>
      </c>
      <c r="D133" s="345" t="s">
        <v>1322</v>
      </c>
      <c r="E133" s="345" t="s">
        <v>1323</v>
      </c>
      <c r="F133" s="345" t="s">
        <v>1368</v>
      </c>
      <c r="G133" s="345" t="s">
        <v>1646</v>
      </c>
      <c r="H133" s="345" t="s">
        <v>1369</v>
      </c>
      <c r="I133" s="344" t="s">
        <v>1647</v>
      </c>
      <c r="J133" s="345" t="s">
        <v>1371</v>
      </c>
      <c r="K133" s="345" t="s">
        <v>1013</v>
      </c>
      <c r="L133" s="344" t="s">
        <v>1372</v>
      </c>
      <c r="M133" s="345" t="s">
        <v>1373</v>
      </c>
      <c r="N133" s="345"/>
      <c r="O133" s="344"/>
      <c r="P133" s="345"/>
      <c r="Q133" s="345"/>
      <c r="R133" s="346"/>
      <c r="S133" s="346"/>
      <c r="T133" s="346"/>
      <c r="U133" s="346"/>
      <c r="V133" s="346"/>
      <c r="W133" s="346"/>
      <c r="X133" s="346"/>
      <c r="Y133" s="346"/>
      <c r="Z133" s="346"/>
      <c r="AA133" s="346"/>
      <c r="AB133" s="346"/>
      <c r="AC133" s="346"/>
      <c r="AD133" s="346">
        <f t="shared" si="15"/>
        <v>0</v>
      </c>
      <c r="AF133" s="350"/>
      <c r="AG133" s="350"/>
      <c r="AH133" s="350"/>
      <c r="AI133" s="350"/>
      <c r="AJ133" s="350"/>
      <c r="AK133" s="350"/>
      <c r="AL133" s="350"/>
      <c r="AM133" s="350"/>
      <c r="AN133" s="350"/>
      <c r="AO133" s="350"/>
      <c r="AP133" s="350"/>
      <c r="AQ133" s="350"/>
      <c r="AR133" s="347">
        <f t="shared" si="16"/>
        <v>0</v>
      </c>
      <c r="AS133" s="350">
        <f t="shared" si="13"/>
        <v>0</v>
      </c>
      <c r="AT133" s="350">
        <f t="shared" si="14"/>
        <v>0</v>
      </c>
    </row>
    <row r="134" spans="1:46" s="341" customFormat="1" ht="16.350000000000001" customHeight="1" outlineLevel="1">
      <c r="A134" s="343" t="s">
        <v>1285</v>
      </c>
      <c r="B134" s="343" t="s">
        <v>1286</v>
      </c>
      <c r="C134" s="344" t="s">
        <v>1629</v>
      </c>
      <c r="D134" s="345" t="s">
        <v>1322</v>
      </c>
      <c r="E134" s="345" t="s">
        <v>1323</v>
      </c>
      <c r="F134" s="345" t="s">
        <v>1324</v>
      </c>
      <c r="G134" s="345" t="s">
        <v>1646</v>
      </c>
      <c r="H134" s="345" t="s">
        <v>1326</v>
      </c>
      <c r="I134" s="344" t="s">
        <v>1648</v>
      </c>
      <c r="J134" s="345" t="s">
        <v>705</v>
      </c>
      <c r="K134" s="345" t="s">
        <v>493</v>
      </c>
      <c r="L134" s="344" t="s">
        <v>1327</v>
      </c>
      <c r="M134" s="345" t="s">
        <v>1328</v>
      </c>
      <c r="N134" s="345"/>
      <c r="O134" s="344"/>
      <c r="P134" s="345"/>
      <c r="Q134" s="345"/>
      <c r="R134" s="346"/>
      <c r="S134" s="346"/>
      <c r="T134" s="346"/>
      <c r="U134" s="346"/>
      <c r="V134" s="346"/>
      <c r="W134" s="346"/>
      <c r="X134" s="346"/>
      <c r="Y134" s="346"/>
      <c r="Z134" s="346"/>
      <c r="AA134" s="346"/>
      <c r="AB134" s="346"/>
      <c r="AC134" s="346"/>
      <c r="AD134" s="346">
        <f t="shared" si="15"/>
        <v>0</v>
      </c>
      <c r="AF134" s="350"/>
      <c r="AG134" s="350"/>
      <c r="AH134" s="350"/>
      <c r="AI134" s="350"/>
      <c r="AJ134" s="350"/>
      <c r="AK134" s="350"/>
      <c r="AL134" s="350"/>
      <c r="AM134" s="350"/>
      <c r="AN134" s="350"/>
      <c r="AO134" s="350"/>
      <c r="AP134" s="350"/>
      <c r="AQ134" s="350"/>
      <c r="AR134" s="347">
        <f t="shared" si="16"/>
        <v>0</v>
      </c>
      <c r="AS134" s="350">
        <f t="shared" si="13"/>
        <v>0</v>
      </c>
      <c r="AT134" s="350">
        <f t="shared" si="14"/>
        <v>0</v>
      </c>
    </row>
    <row r="135" spans="1:46" s="341" customFormat="1" ht="16.350000000000001" customHeight="1" outlineLevel="1">
      <c r="A135" s="343" t="s">
        <v>1285</v>
      </c>
      <c r="B135" s="343" t="s">
        <v>1286</v>
      </c>
      <c r="C135" s="344" t="s">
        <v>1629</v>
      </c>
      <c r="D135" s="345" t="s">
        <v>1322</v>
      </c>
      <c r="E135" s="345" t="s">
        <v>1323</v>
      </c>
      <c r="F135" s="345" t="s">
        <v>1329</v>
      </c>
      <c r="G135" s="345" t="s">
        <v>1646</v>
      </c>
      <c r="H135" s="345" t="s">
        <v>1355</v>
      </c>
      <c r="I135" s="344" t="s">
        <v>1649</v>
      </c>
      <c r="J135" s="345" t="s">
        <v>495</v>
      </c>
      <c r="K135" s="345" t="s">
        <v>493</v>
      </c>
      <c r="L135" s="344" t="s">
        <v>1331</v>
      </c>
      <c r="M135" s="345" t="s">
        <v>1332</v>
      </c>
      <c r="N135" s="345"/>
      <c r="O135" s="344"/>
      <c r="P135" s="345"/>
      <c r="Q135" s="345"/>
      <c r="R135" s="346"/>
      <c r="S135" s="346"/>
      <c r="T135" s="346"/>
      <c r="U135" s="346"/>
      <c r="V135" s="346"/>
      <c r="W135" s="346"/>
      <c r="X135" s="346"/>
      <c r="Y135" s="346"/>
      <c r="Z135" s="346"/>
      <c r="AA135" s="346"/>
      <c r="AB135" s="346"/>
      <c r="AC135" s="346"/>
      <c r="AD135" s="346">
        <f t="shared" si="15"/>
        <v>0</v>
      </c>
      <c r="AF135" s="350"/>
      <c r="AG135" s="350"/>
      <c r="AH135" s="350"/>
      <c r="AI135" s="350"/>
      <c r="AJ135" s="350"/>
      <c r="AK135" s="350"/>
      <c r="AL135" s="350"/>
      <c r="AM135" s="350"/>
      <c r="AN135" s="350"/>
      <c r="AO135" s="350"/>
      <c r="AP135" s="350"/>
      <c r="AQ135" s="350"/>
      <c r="AR135" s="347">
        <f t="shared" si="16"/>
        <v>0</v>
      </c>
      <c r="AS135" s="350">
        <f t="shared" si="13"/>
        <v>0</v>
      </c>
      <c r="AT135" s="350">
        <f t="shared" si="14"/>
        <v>0</v>
      </c>
    </row>
    <row r="136" spans="1:46" s="341" customFormat="1" ht="16.350000000000001" customHeight="1">
      <c r="A136" s="358" t="s">
        <v>1285</v>
      </c>
      <c r="B136" s="358" t="s">
        <v>1286</v>
      </c>
      <c r="C136" s="359" t="s">
        <v>1629</v>
      </c>
      <c r="D136" s="360"/>
      <c r="E136" s="360"/>
      <c r="F136" s="360"/>
      <c r="G136" s="360"/>
      <c r="H136" s="338" t="s">
        <v>1650</v>
      </c>
      <c r="I136" s="338" t="s">
        <v>1651</v>
      </c>
      <c r="J136" s="361"/>
      <c r="K136" s="360"/>
      <c r="L136" s="360"/>
      <c r="M136" s="360"/>
      <c r="N136" s="361"/>
      <c r="O136" s="338" t="s">
        <v>1651</v>
      </c>
      <c r="P136" s="361"/>
      <c r="Q136" s="361"/>
      <c r="R136" s="340">
        <f t="shared" ref="R136:AC136" si="21">SUM(R137:R153)</f>
        <v>0</v>
      </c>
      <c r="S136" s="340">
        <f t="shared" si="21"/>
        <v>0</v>
      </c>
      <c r="T136" s="340">
        <f t="shared" si="21"/>
        <v>0</v>
      </c>
      <c r="U136" s="340">
        <f t="shared" si="21"/>
        <v>0</v>
      </c>
      <c r="V136" s="340">
        <f t="shared" si="21"/>
        <v>0</v>
      </c>
      <c r="W136" s="340">
        <f t="shared" si="21"/>
        <v>0</v>
      </c>
      <c r="X136" s="340">
        <f t="shared" si="21"/>
        <v>0</v>
      </c>
      <c r="Y136" s="340">
        <f t="shared" si="21"/>
        <v>0</v>
      </c>
      <c r="Z136" s="340">
        <f t="shared" si="21"/>
        <v>0</v>
      </c>
      <c r="AA136" s="340">
        <f t="shared" si="21"/>
        <v>0</v>
      </c>
      <c r="AB136" s="340">
        <f t="shared" si="21"/>
        <v>0</v>
      </c>
      <c r="AC136" s="340">
        <f t="shared" si="21"/>
        <v>0</v>
      </c>
      <c r="AD136" s="340">
        <f t="shared" si="15"/>
        <v>0</v>
      </c>
      <c r="AF136" s="340">
        <f t="shared" ref="AF136:AQ136" si="22">SUM(AF137:AF153)</f>
        <v>0</v>
      </c>
      <c r="AG136" s="340">
        <f t="shared" si="22"/>
        <v>0</v>
      </c>
      <c r="AH136" s="340">
        <f t="shared" si="22"/>
        <v>0</v>
      </c>
      <c r="AI136" s="340">
        <f t="shared" si="22"/>
        <v>0</v>
      </c>
      <c r="AJ136" s="340">
        <f t="shared" si="22"/>
        <v>0</v>
      </c>
      <c r="AK136" s="340">
        <f t="shared" si="22"/>
        <v>0</v>
      </c>
      <c r="AL136" s="340">
        <f t="shared" si="22"/>
        <v>0</v>
      </c>
      <c r="AM136" s="340">
        <f t="shared" si="22"/>
        <v>0</v>
      </c>
      <c r="AN136" s="340">
        <f t="shared" si="22"/>
        <v>0</v>
      </c>
      <c r="AO136" s="340">
        <f t="shared" si="22"/>
        <v>0</v>
      </c>
      <c r="AP136" s="340">
        <f t="shared" si="22"/>
        <v>0</v>
      </c>
      <c r="AQ136" s="340">
        <f t="shared" si="22"/>
        <v>0</v>
      </c>
      <c r="AR136" s="340">
        <f>SUM(AR137:AR153)</f>
        <v>0</v>
      </c>
      <c r="AS136" s="340">
        <f t="shared" si="13"/>
        <v>0</v>
      </c>
      <c r="AT136" s="340">
        <f t="shared" si="14"/>
        <v>0</v>
      </c>
    </row>
    <row r="137" spans="1:46" s="341" customFormat="1" ht="16.350000000000001" customHeight="1" outlineLevel="1">
      <c r="A137" s="343" t="s">
        <v>1285</v>
      </c>
      <c r="B137" s="343" t="s">
        <v>1286</v>
      </c>
      <c r="C137" s="344" t="s">
        <v>1629</v>
      </c>
      <c r="D137" s="345" t="s">
        <v>1334</v>
      </c>
      <c r="E137" s="345" t="s">
        <v>1323</v>
      </c>
      <c r="F137" s="345" t="s">
        <v>1652</v>
      </c>
      <c r="G137" s="345" t="s">
        <v>1646</v>
      </c>
      <c r="H137" s="345" t="s">
        <v>1653</v>
      </c>
      <c r="I137" s="344" t="s">
        <v>1654</v>
      </c>
      <c r="J137" s="345" t="s">
        <v>1655</v>
      </c>
      <c r="K137" s="345" t="s">
        <v>973</v>
      </c>
      <c r="L137" s="344" t="s">
        <v>1656</v>
      </c>
      <c r="M137" s="345" t="s">
        <v>1657</v>
      </c>
      <c r="N137" s="345"/>
      <c r="O137" s="344"/>
      <c r="P137" s="345"/>
      <c r="Q137" s="345"/>
      <c r="R137" s="346"/>
      <c r="S137" s="346"/>
      <c r="T137" s="346"/>
      <c r="U137" s="346"/>
      <c r="V137" s="346"/>
      <c r="W137" s="346"/>
      <c r="X137" s="346"/>
      <c r="Y137" s="346"/>
      <c r="Z137" s="346"/>
      <c r="AA137" s="346"/>
      <c r="AB137" s="346"/>
      <c r="AC137" s="346"/>
      <c r="AD137" s="346">
        <f t="shared" si="15"/>
        <v>0</v>
      </c>
      <c r="AF137" s="350"/>
      <c r="AG137" s="350"/>
      <c r="AH137" s="350"/>
      <c r="AI137" s="350"/>
      <c r="AJ137" s="350"/>
      <c r="AK137" s="350"/>
      <c r="AL137" s="350"/>
      <c r="AM137" s="350"/>
      <c r="AN137" s="350"/>
      <c r="AO137" s="350"/>
      <c r="AP137" s="350"/>
      <c r="AQ137" s="350"/>
      <c r="AR137" s="347">
        <f t="shared" si="16"/>
        <v>0</v>
      </c>
      <c r="AS137" s="350">
        <f t="shared" si="13"/>
        <v>0</v>
      </c>
      <c r="AT137" s="350">
        <f t="shared" si="14"/>
        <v>0</v>
      </c>
    </row>
    <row r="138" spans="1:46" s="341" customFormat="1" ht="16.350000000000001" customHeight="1" outlineLevel="1">
      <c r="A138" s="343" t="s">
        <v>1285</v>
      </c>
      <c r="B138" s="343" t="s">
        <v>1286</v>
      </c>
      <c r="C138" s="344" t="s">
        <v>1629</v>
      </c>
      <c r="D138" s="345" t="s">
        <v>1334</v>
      </c>
      <c r="E138" s="345" t="s">
        <v>1323</v>
      </c>
      <c r="F138" s="345" t="s">
        <v>1652</v>
      </c>
      <c r="G138" s="345" t="s">
        <v>1646</v>
      </c>
      <c r="H138" s="345" t="s">
        <v>1653</v>
      </c>
      <c r="I138" s="344" t="s">
        <v>913</v>
      </c>
      <c r="J138" s="345" t="s">
        <v>954</v>
      </c>
      <c r="K138" s="345" t="s">
        <v>973</v>
      </c>
      <c r="L138" s="344" t="s">
        <v>1658</v>
      </c>
      <c r="M138" s="345" t="s">
        <v>1659</v>
      </c>
      <c r="N138" s="345"/>
      <c r="O138" s="344"/>
      <c r="P138" s="345"/>
      <c r="Q138" s="345"/>
      <c r="R138" s="346"/>
      <c r="S138" s="346"/>
      <c r="T138" s="346"/>
      <c r="U138" s="346"/>
      <c r="V138" s="346"/>
      <c r="W138" s="346"/>
      <c r="X138" s="346"/>
      <c r="Y138" s="346"/>
      <c r="Z138" s="346"/>
      <c r="AA138" s="346"/>
      <c r="AB138" s="346"/>
      <c r="AC138" s="346"/>
      <c r="AD138" s="346">
        <f t="shared" si="15"/>
        <v>0</v>
      </c>
      <c r="AF138" s="350"/>
      <c r="AG138" s="350"/>
      <c r="AH138" s="350"/>
      <c r="AI138" s="350"/>
      <c r="AJ138" s="350"/>
      <c r="AK138" s="350"/>
      <c r="AL138" s="350"/>
      <c r="AM138" s="350"/>
      <c r="AN138" s="350"/>
      <c r="AO138" s="350"/>
      <c r="AP138" s="350"/>
      <c r="AQ138" s="350"/>
      <c r="AR138" s="347">
        <f t="shared" si="16"/>
        <v>0</v>
      </c>
      <c r="AS138" s="350">
        <f t="shared" si="13"/>
        <v>0</v>
      </c>
      <c r="AT138" s="350">
        <f t="shared" si="14"/>
        <v>0</v>
      </c>
    </row>
    <row r="139" spans="1:46" s="341" customFormat="1" ht="16.350000000000001" customHeight="1" outlineLevel="1">
      <c r="A139" s="343" t="s">
        <v>1285</v>
      </c>
      <c r="B139" s="343" t="s">
        <v>1286</v>
      </c>
      <c r="C139" s="344" t="s">
        <v>1629</v>
      </c>
      <c r="D139" s="345" t="s">
        <v>1334</v>
      </c>
      <c r="E139" s="345" t="s">
        <v>1323</v>
      </c>
      <c r="F139" s="345" t="s">
        <v>1660</v>
      </c>
      <c r="G139" s="345" t="s">
        <v>1646</v>
      </c>
      <c r="H139" s="345" t="s">
        <v>1661</v>
      </c>
      <c r="I139" s="344" t="s">
        <v>1662</v>
      </c>
      <c r="J139" s="345" t="s">
        <v>1663</v>
      </c>
      <c r="K139" s="345" t="s">
        <v>1664</v>
      </c>
      <c r="L139" s="344" t="s">
        <v>1665</v>
      </c>
      <c r="M139" s="345" t="s">
        <v>1661</v>
      </c>
      <c r="N139" s="345"/>
      <c r="O139" s="344"/>
      <c r="P139" s="345"/>
      <c r="Q139" s="345"/>
      <c r="R139" s="346"/>
      <c r="S139" s="346"/>
      <c r="T139" s="346"/>
      <c r="U139" s="346"/>
      <c r="V139" s="346"/>
      <c r="W139" s="346"/>
      <c r="X139" s="346"/>
      <c r="Y139" s="346"/>
      <c r="Z139" s="346"/>
      <c r="AA139" s="346"/>
      <c r="AB139" s="346"/>
      <c r="AC139" s="346"/>
      <c r="AD139" s="346">
        <f t="shared" si="15"/>
        <v>0</v>
      </c>
      <c r="AF139" s="350"/>
      <c r="AG139" s="350"/>
      <c r="AH139" s="350"/>
      <c r="AI139" s="350"/>
      <c r="AJ139" s="350"/>
      <c r="AK139" s="350"/>
      <c r="AL139" s="350"/>
      <c r="AM139" s="350"/>
      <c r="AN139" s="350"/>
      <c r="AO139" s="350"/>
      <c r="AP139" s="350"/>
      <c r="AQ139" s="350"/>
      <c r="AR139" s="347">
        <f t="shared" si="16"/>
        <v>0</v>
      </c>
      <c r="AS139" s="350">
        <f t="shared" si="13"/>
        <v>0</v>
      </c>
      <c r="AT139" s="350">
        <f t="shared" si="14"/>
        <v>0</v>
      </c>
    </row>
    <row r="140" spans="1:46" s="341" customFormat="1" ht="16.350000000000001" customHeight="1" outlineLevel="1">
      <c r="A140" s="343" t="s">
        <v>1285</v>
      </c>
      <c r="B140" s="343" t="s">
        <v>1286</v>
      </c>
      <c r="C140" s="344" t="s">
        <v>1629</v>
      </c>
      <c r="D140" s="345" t="s">
        <v>1334</v>
      </c>
      <c r="E140" s="345" t="s">
        <v>1323</v>
      </c>
      <c r="F140" s="345" t="s">
        <v>1660</v>
      </c>
      <c r="G140" s="345" t="s">
        <v>1646</v>
      </c>
      <c r="H140" s="345" t="s">
        <v>1661</v>
      </c>
      <c r="I140" s="344" t="s">
        <v>1666</v>
      </c>
      <c r="J140" s="345" t="s">
        <v>1663</v>
      </c>
      <c r="K140" s="345" t="s">
        <v>1664</v>
      </c>
      <c r="L140" s="344" t="s">
        <v>1665</v>
      </c>
      <c r="M140" s="345" t="s">
        <v>1661</v>
      </c>
      <c r="N140" s="345"/>
      <c r="O140" s="344"/>
      <c r="P140" s="345"/>
      <c r="Q140" s="345"/>
      <c r="R140" s="346"/>
      <c r="S140" s="346"/>
      <c r="T140" s="346"/>
      <c r="U140" s="346"/>
      <c r="V140" s="346"/>
      <c r="W140" s="346"/>
      <c r="X140" s="346"/>
      <c r="Y140" s="346"/>
      <c r="Z140" s="346"/>
      <c r="AA140" s="346"/>
      <c r="AB140" s="346"/>
      <c r="AC140" s="346"/>
      <c r="AD140" s="346">
        <f t="shared" si="15"/>
        <v>0</v>
      </c>
      <c r="AF140" s="350"/>
      <c r="AG140" s="350"/>
      <c r="AH140" s="350"/>
      <c r="AI140" s="350"/>
      <c r="AJ140" s="350"/>
      <c r="AK140" s="350"/>
      <c r="AL140" s="350"/>
      <c r="AM140" s="350"/>
      <c r="AN140" s="350"/>
      <c r="AO140" s="350"/>
      <c r="AP140" s="350"/>
      <c r="AQ140" s="350"/>
      <c r="AR140" s="347">
        <f t="shared" si="16"/>
        <v>0</v>
      </c>
      <c r="AS140" s="350">
        <f t="shared" si="13"/>
        <v>0</v>
      </c>
      <c r="AT140" s="350">
        <f t="shared" si="14"/>
        <v>0</v>
      </c>
    </row>
    <row r="141" spans="1:46" s="341" customFormat="1" ht="16.350000000000001" customHeight="1" outlineLevel="1">
      <c r="A141" s="343" t="s">
        <v>1285</v>
      </c>
      <c r="B141" s="343" t="s">
        <v>1286</v>
      </c>
      <c r="C141" s="344" t="s">
        <v>1629</v>
      </c>
      <c r="D141" s="345" t="s">
        <v>1334</v>
      </c>
      <c r="E141" s="345" t="s">
        <v>1323</v>
      </c>
      <c r="F141" s="345" t="s">
        <v>1667</v>
      </c>
      <c r="G141" s="345" t="s">
        <v>1646</v>
      </c>
      <c r="H141" s="345" t="s">
        <v>1668</v>
      </c>
      <c r="I141" s="344" t="s">
        <v>938</v>
      </c>
      <c r="J141" s="345" t="s">
        <v>1669</v>
      </c>
      <c r="K141" s="345" t="s">
        <v>1670</v>
      </c>
      <c r="L141" s="344" t="s">
        <v>1671</v>
      </c>
      <c r="M141" s="345" t="s">
        <v>1672</v>
      </c>
      <c r="N141" s="345"/>
      <c r="O141" s="344"/>
      <c r="P141" s="345"/>
      <c r="Q141" s="345"/>
      <c r="R141" s="346"/>
      <c r="S141" s="346"/>
      <c r="T141" s="346"/>
      <c r="U141" s="346"/>
      <c r="V141" s="346"/>
      <c r="W141" s="346"/>
      <c r="X141" s="346"/>
      <c r="Y141" s="346"/>
      <c r="Z141" s="346"/>
      <c r="AA141" s="346"/>
      <c r="AB141" s="346"/>
      <c r="AC141" s="346"/>
      <c r="AD141" s="346">
        <f t="shared" si="15"/>
        <v>0</v>
      </c>
      <c r="AF141" s="350"/>
      <c r="AG141" s="350"/>
      <c r="AH141" s="350"/>
      <c r="AI141" s="350"/>
      <c r="AJ141" s="350"/>
      <c r="AK141" s="350"/>
      <c r="AL141" s="350"/>
      <c r="AM141" s="350"/>
      <c r="AN141" s="350"/>
      <c r="AO141" s="350"/>
      <c r="AP141" s="350"/>
      <c r="AQ141" s="350"/>
      <c r="AR141" s="347">
        <f t="shared" si="16"/>
        <v>0</v>
      </c>
      <c r="AS141" s="350">
        <f t="shared" si="13"/>
        <v>0</v>
      </c>
      <c r="AT141" s="350">
        <f t="shared" si="14"/>
        <v>0</v>
      </c>
    </row>
    <row r="142" spans="1:46" s="341" customFormat="1" ht="16.350000000000001" customHeight="1" outlineLevel="1">
      <c r="A142" s="343" t="s">
        <v>1285</v>
      </c>
      <c r="B142" s="343" t="s">
        <v>1286</v>
      </c>
      <c r="C142" s="344" t="s">
        <v>1629</v>
      </c>
      <c r="D142" s="345" t="s">
        <v>1334</v>
      </c>
      <c r="E142" s="345" t="s">
        <v>1323</v>
      </c>
      <c r="F142" s="345" t="s">
        <v>1667</v>
      </c>
      <c r="G142" s="345" t="s">
        <v>1646</v>
      </c>
      <c r="H142" s="345" t="s">
        <v>1668</v>
      </c>
      <c r="I142" s="344" t="s">
        <v>1673</v>
      </c>
      <c r="J142" s="345" t="s">
        <v>1674</v>
      </c>
      <c r="K142" s="345" t="s">
        <v>1675</v>
      </c>
      <c r="L142" s="344" t="s">
        <v>1676</v>
      </c>
      <c r="M142" s="345" t="s">
        <v>1677</v>
      </c>
      <c r="N142" s="345"/>
      <c r="O142" s="344"/>
      <c r="P142" s="345"/>
      <c r="Q142" s="345"/>
      <c r="R142" s="346"/>
      <c r="S142" s="346"/>
      <c r="T142" s="346"/>
      <c r="U142" s="346"/>
      <c r="V142" s="346"/>
      <c r="W142" s="346"/>
      <c r="X142" s="346"/>
      <c r="Y142" s="346"/>
      <c r="Z142" s="346"/>
      <c r="AA142" s="346"/>
      <c r="AB142" s="346"/>
      <c r="AC142" s="346"/>
      <c r="AD142" s="346">
        <f t="shared" si="15"/>
        <v>0</v>
      </c>
      <c r="AF142" s="350"/>
      <c r="AG142" s="350"/>
      <c r="AH142" s="350"/>
      <c r="AI142" s="350"/>
      <c r="AJ142" s="350"/>
      <c r="AK142" s="350"/>
      <c r="AL142" s="350"/>
      <c r="AM142" s="350"/>
      <c r="AN142" s="350"/>
      <c r="AO142" s="350"/>
      <c r="AP142" s="350"/>
      <c r="AQ142" s="350"/>
      <c r="AR142" s="347">
        <f t="shared" si="16"/>
        <v>0</v>
      </c>
      <c r="AS142" s="350">
        <f t="shared" ref="AS142:AS205" si="23">AD142-AR142</f>
        <v>0</v>
      </c>
      <c r="AT142" s="350">
        <f t="shared" ref="AT142:AT205" si="24">IFERROR(AS142/AR142,0)</f>
        <v>0</v>
      </c>
    </row>
    <row r="143" spans="1:46" s="341" customFormat="1" ht="16.350000000000001" customHeight="1" outlineLevel="1">
      <c r="A143" s="343" t="s">
        <v>1285</v>
      </c>
      <c r="B143" s="343" t="s">
        <v>1286</v>
      </c>
      <c r="C143" s="344" t="s">
        <v>1629</v>
      </c>
      <c r="D143" s="345" t="s">
        <v>1334</v>
      </c>
      <c r="E143" s="345" t="s">
        <v>1323</v>
      </c>
      <c r="F143" s="345" t="s">
        <v>1667</v>
      </c>
      <c r="G143" s="345" t="s">
        <v>1646</v>
      </c>
      <c r="H143" s="345" t="s">
        <v>1668</v>
      </c>
      <c r="I143" s="344" t="s">
        <v>1678</v>
      </c>
      <c r="J143" s="345" t="s">
        <v>1679</v>
      </c>
      <c r="K143" s="345" t="s">
        <v>1675</v>
      </c>
      <c r="L143" s="344" t="s">
        <v>1680</v>
      </c>
      <c r="M143" s="345" t="s">
        <v>1681</v>
      </c>
      <c r="N143" s="345"/>
      <c r="O143" s="344"/>
      <c r="P143" s="345"/>
      <c r="Q143" s="345"/>
      <c r="R143" s="346"/>
      <c r="S143" s="346"/>
      <c r="T143" s="346"/>
      <c r="U143" s="346"/>
      <c r="V143" s="346"/>
      <c r="W143" s="346"/>
      <c r="X143" s="346"/>
      <c r="Y143" s="346"/>
      <c r="Z143" s="346"/>
      <c r="AA143" s="346"/>
      <c r="AB143" s="346"/>
      <c r="AC143" s="346"/>
      <c r="AD143" s="346">
        <f t="shared" si="15"/>
        <v>0</v>
      </c>
      <c r="AF143" s="350"/>
      <c r="AG143" s="350"/>
      <c r="AH143" s="350"/>
      <c r="AI143" s="350"/>
      <c r="AJ143" s="350"/>
      <c r="AK143" s="350"/>
      <c r="AL143" s="350"/>
      <c r="AM143" s="350"/>
      <c r="AN143" s="350"/>
      <c r="AO143" s="350"/>
      <c r="AP143" s="350"/>
      <c r="AQ143" s="350"/>
      <c r="AR143" s="347">
        <f t="shared" si="16"/>
        <v>0</v>
      </c>
      <c r="AS143" s="350">
        <f t="shared" si="23"/>
        <v>0</v>
      </c>
      <c r="AT143" s="350">
        <f t="shared" si="24"/>
        <v>0</v>
      </c>
    </row>
    <row r="144" spans="1:46" s="341" customFormat="1" ht="16.350000000000001" customHeight="1" outlineLevel="1">
      <c r="A144" s="343" t="s">
        <v>1285</v>
      </c>
      <c r="B144" s="343" t="s">
        <v>1286</v>
      </c>
      <c r="C144" s="344" t="s">
        <v>1629</v>
      </c>
      <c r="D144" s="345" t="s">
        <v>1334</v>
      </c>
      <c r="E144" s="345" t="s">
        <v>1323</v>
      </c>
      <c r="F144" s="345" t="s">
        <v>1667</v>
      </c>
      <c r="G144" s="345" t="s">
        <v>1646</v>
      </c>
      <c r="H144" s="345" t="s">
        <v>1668</v>
      </c>
      <c r="I144" s="344" t="s">
        <v>1682</v>
      </c>
      <c r="J144" s="345" t="s">
        <v>1679</v>
      </c>
      <c r="K144" s="345" t="s">
        <v>1675</v>
      </c>
      <c r="L144" s="344" t="s">
        <v>1680</v>
      </c>
      <c r="M144" s="345" t="s">
        <v>1681</v>
      </c>
      <c r="N144" s="345"/>
      <c r="O144" s="344"/>
      <c r="P144" s="345"/>
      <c r="Q144" s="345"/>
      <c r="R144" s="346"/>
      <c r="S144" s="346"/>
      <c r="T144" s="346"/>
      <c r="U144" s="346"/>
      <c r="V144" s="346"/>
      <c r="W144" s="346"/>
      <c r="X144" s="346"/>
      <c r="Y144" s="346"/>
      <c r="Z144" s="346"/>
      <c r="AA144" s="346"/>
      <c r="AB144" s="346"/>
      <c r="AC144" s="346"/>
      <c r="AD144" s="346">
        <f t="shared" ref="AD144:AD207" si="25">SUM(R144:AC144)</f>
        <v>0</v>
      </c>
      <c r="AF144" s="350"/>
      <c r="AG144" s="350"/>
      <c r="AH144" s="350"/>
      <c r="AI144" s="350"/>
      <c r="AJ144" s="350"/>
      <c r="AK144" s="350"/>
      <c r="AL144" s="350"/>
      <c r="AM144" s="350"/>
      <c r="AN144" s="350"/>
      <c r="AO144" s="350"/>
      <c r="AP144" s="350"/>
      <c r="AQ144" s="350"/>
      <c r="AR144" s="347">
        <f t="shared" si="16"/>
        <v>0</v>
      </c>
      <c r="AS144" s="350">
        <f t="shared" si="23"/>
        <v>0</v>
      </c>
      <c r="AT144" s="350">
        <f t="shared" si="24"/>
        <v>0</v>
      </c>
    </row>
    <row r="145" spans="1:46" s="341" customFormat="1" ht="16.350000000000001" customHeight="1" outlineLevel="1">
      <c r="A145" s="343" t="s">
        <v>1285</v>
      </c>
      <c r="B145" s="343" t="s">
        <v>1286</v>
      </c>
      <c r="C145" s="344" t="s">
        <v>1629</v>
      </c>
      <c r="D145" s="345" t="s">
        <v>1334</v>
      </c>
      <c r="E145" s="345" t="s">
        <v>1323</v>
      </c>
      <c r="F145" s="345" t="s">
        <v>1667</v>
      </c>
      <c r="G145" s="345" t="s">
        <v>1646</v>
      </c>
      <c r="H145" s="345" t="s">
        <v>1668</v>
      </c>
      <c r="I145" s="344" t="s">
        <v>1683</v>
      </c>
      <c r="J145" s="345" t="s">
        <v>1684</v>
      </c>
      <c r="K145" s="345" t="s">
        <v>1675</v>
      </c>
      <c r="L145" s="344" t="s">
        <v>1685</v>
      </c>
      <c r="M145" s="345" t="s">
        <v>1686</v>
      </c>
      <c r="N145" s="345"/>
      <c r="O145" s="344"/>
      <c r="P145" s="345"/>
      <c r="Q145" s="345"/>
      <c r="R145" s="346"/>
      <c r="S145" s="346"/>
      <c r="T145" s="346"/>
      <c r="U145" s="346"/>
      <c r="V145" s="346"/>
      <c r="W145" s="346"/>
      <c r="X145" s="346"/>
      <c r="Y145" s="346"/>
      <c r="Z145" s="346"/>
      <c r="AA145" s="346"/>
      <c r="AB145" s="346"/>
      <c r="AC145" s="346"/>
      <c r="AD145" s="346">
        <f t="shared" si="25"/>
        <v>0</v>
      </c>
      <c r="AF145" s="350"/>
      <c r="AG145" s="350"/>
      <c r="AH145" s="350"/>
      <c r="AI145" s="350"/>
      <c r="AJ145" s="350"/>
      <c r="AK145" s="350"/>
      <c r="AL145" s="350"/>
      <c r="AM145" s="350"/>
      <c r="AN145" s="350"/>
      <c r="AO145" s="350"/>
      <c r="AP145" s="350"/>
      <c r="AQ145" s="350"/>
      <c r="AR145" s="347">
        <f t="shared" si="16"/>
        <v>0</v>
      </c>
      <c r="AS145" s="350">
        <f t="shared" si="23"/>
        <v>0</v>
      </c>
      <c r="AT145" s="350">
        <f t="shared" si="24"/>
        <v>0</v>
      </c>
    </row>
    <row r="146" spans="1:46" s="341" customFormat="1" ht="16.350000000000001" customHeight="1" outlineLevel="1">
      <c r="A146" s="343" t="s">
        <v>1285</v>
      </c>
      <c r="B146" s="343" t="s">
        <v>1286</v>
      </c>
      <c r="C146" s="344" t="s">
        <v>1629</v>
      </c>
      <c r="D146" s="345" t="s">
        <v>1334</v>
      </c>
      <c r="E146" s="345" t="s">
        <v>1323</v>
      </c>
      <c r="F146" s="345" t="s">
        <v>1667</v>
      </c>
      <c r="G146" s="345" t="s">
        <v>1646</v>
      </c>
      <c r="H146" s="345" t="s">
        <v>1668</v>
      </c>
      <c r="I146" s="344" t="s">
        <v>1687</v>
      </c>
      <c r="J146" s="345" t="s">
        <v>1688</v>
      </c>
      <c r="K146" s="345" t="s">
        <v>1675</v>
      </c>
      <c r="L146" s="344" t="s">
        <v>1689</v>
      </c>
      <c r="M146" s="345" t="s">
        <v>1690</v>
      </c>
      <c r="N146" s="345"/>
      <c r="O146" s="344"/>
      <c r="P146" s="345"/>
      <c r="Q146" s="345"/>
      <c r="R146" s="346"/>
      <c r="S146" s="346"/>
      <c r="T146" s="346"/>
      <c r="U146" s="346"/>
      <c r="V146" s="346"/>
      <c r="W146" s="346"/>
      <c r="X146" s="346"/>
      <c r="Y146" s="346"/>
      <c r="Z146" s="346"/>
      <c r="AA146" s="346"/>
      <c r="AB146" s="346"/>
      <c r="AC146" s="346"/>
      <c r="AD146" s="346">
        <f t="shared" si="25"/>
        <v>0</v>
      </c>
      <c r="AF146" s="350"/>
      <c r="AG146" s="350"/>
      <c r="AH146" s="350"/>
      <c r="AI146" s="350"/>
      <c r="AJ146" s="350"/>
      <c r="AK146" s="350"/>
      <c r="AL146" s="350"/>
      <c r="AM146" s="350"/>
      <c r="AN146" s="350"/>
      <c r="AO146" s="350"/>
      <c r="AP146" s="350"/>
      <c r="AQ146" s="350"/>
      <c r="AR146" s="347">
        <f t="shared" si="16"/>
        <v>0</v>
      </c>
      <c r="AS146" s="350">
        <f t="shared" si="23"/>
        <v>0</v>
      </c>
      <c r="AT146" s="350">
        <f t="shared" si="24"/>
        <v>0</v>
      </c>
    </row>
    <row r="147" spans="1:46" s="341" customFormat="1" ht="16.350000000000001" customHeight="1" outlineLevel="1">
      <c r="A147" s="343" t="s">
        <v>1285</v>
      </c>
      <c r="B147" s="343" t="s">
        <v>1286</v>
      </c>
      <c r="C147" s="344" t="s">
        <v>1629</v>
      </c>
      <c r="D147" s="345" t="s">
        <v>1334</v>
      </c>
      <c r="E147" s="345" t="s">
        <v>1323</v>
      </c>
      <c r="F147" s="345" t="s">
        <v>1667</v>
      </c>
      <c r="G147" s="345" t="s">
        <v>1646</v>
      </c>
      <c r="H147" s="345" t="s">
        <v>1668</v>
      </c>
      <c r="I147" s="344" t="s">
        <v>936</v>
      </c>
      <c r="J147" s="345" t="s">
        <v>1688</v>
      </c>
      <c r="K147" s="345" t="s">
        <v>1675</v>
      </c>
      <c r="L147" s="344" t="s">
        <v>1689</v>
      </c>
      <c r="M147" s="345" t="s">
        <v>1690</v>
      </c>
      <c r="N147" s="345"/>
      <c r="O147" s="344"/>
      <c r="P147" s="345"/>
      <c r="Q147" s="345"/>
      <c r="R147" s="346"/>
      <c r="S147" s="346"/>
      <c r="T147" s="346"/>
      <c r="U147" s="346"/>
      <c r="V147" s="346"/>
      <c r="W147" s="346"/>
      <c r="X147" s="346"/>
      <c r="Y147" s="346"/>
      <c r="Z147" s="346"/>
      <c r="AA147" s="346"/>
      <c r="AB147" s="346"/>
      <c r="AC147" s="346"/>
      <c r="AD147" s="346">
        <f t="shared" si="25"/>
        <v>0</v>
      </c>
      <c r="AF147" s="350"/>
      <c r="AG147" s="350"/>
      <c r="AH147" s="350"/>
      <c r="AI147" s="350"/>
      <c r="AJ147" s="350"/>
      <c r="AK147" s="350"/>
      <c r="AL147" s="350"/>
      <c r="AM147" s="350"/>
      <c r="AN147" s="350"/>
      <c r="AO147" s="350"/>
      <c r="AP147" s="350"/>
      <c r="AQ147" s="350"/>
      <c r="AR147" s="347">
        <f t="shared" si="16"/>
        <v>0</v>
      </c>
      <c r="AS147" s="350">
        <f t="shared" si="23"/>
        <v>0</v>
      </c>
      <c r="AT147" s="350">
        <f t="shared" si="24"/>
        <v>0</v>
      </c>
    </row>
    <row r="148" spans="1:46" s="341" customFormat="1" ht="16.350000000000001" customHeight="1" outlineLevel="1">
      <c r="A148" s="343" t="s">
        <v>1285</v>
      </c>
      <c r="B148" s="343" t="s">
        <v>1286</v>
      </c>
      <c r="C148" s="344" t="s">
        <v>1629</v>
      </c>
      <c r="D148" s="345" t="s">
        <v>1334</v>
      </c>
      <c r="E148" s="345" t="s">
        <v>1323</v>
      </c>
      <c r="F148" s="345" t="s">
        <v>1691</v>
      </c>
      <c r="G148" s="345" t="s">
        <v>1646</v>
      </c>
      <c r="H148" s="345" t="s">
        <v>1692</v>
      </c>
      <c r="I148" s="344" t="s">
        <v>1693</v>
      </c>
      <c r="J148" s="345" t="s">
        <v>1694</v>
      </c>
      <c r="K148" s="345" t="s">
        <v>973</v>
      </c>
      <c r="L148" s="344" t="s">
        <v>1695</v>
      </c>
      <c r="M148" s="345" t="s">
        <v>1692</v>
      </c>
      <c r="N148" s="345"/>
      <c r="O148" s="344"/>
      <c r="P148" s="345"/>
      <c r="Q148" s="345"/>
      <c r="R148" s="346"/>
      <c r="S148" s="346"/>
      <c r="T148" s="346"/>
      <c r="U148" s="346"/>
      <c r="V148" s="346"/>
      <c r="W148" s="346"/>
      <c r="X148" s="346"/>
      <c r="Y148" s="346"/>
      <c r="Z148" s="346"/>
      <c r="AA148" s="346"/>
      <c r="AB148" s="346"/>
      <c r="AC148" s="346"/>
      <c r="AD148" s="346">
        <f t="shared" si="25"/>
        <v>0</v>
      </c>
      <c r="AF148" s="350"/>
      <c r="AG148" s="350"/>
      <c r="AH148" s="350"/>
      <c r="AI148" s="350"/>
      <c r="AJ148" s="350"/>
      <c r="AK148" s="350"/>
      <c r="AL148" s="350"/>
      <c r="AM148" s="350"/>
      <c r="AN148" s="350"/>
      <c r="AO148" s="350"/>
      <c r="AP148" s="350"/>
      <c r="AQ148" s="350"/>
      <c r="AR148" s="347">
        <f t="shared" si="16"/>
        <v>0</v>
      </c>
      <c r="AS148" s="350">
        <f t="shared" si="23"/>
        <v>0</v>
      </c>
      <c r="AT148" s="350">
        <f t="shared" si="24"/>
        <v>0</v>
      </c>
    </row>
    <row r="149" spans="1:46" s="341" customFormat="1" ht="16.350000000000001" customHeight="1" outlineLevel="1">
      <c r="A149" s="343" t="s">
        <v>1285</v>
      </c>
      <c r="B149" s="343" t="s">
        <v>1286</v>
      </c>
      <c r="C149" s="344" t="s">
        <v>1629</v>
      </c>
      <c r="D149" s="345" t="s">
        <v>1334</v>
      </c>
      <c r="E149" s="345" t="s">
        <v>1323</v>
      </c>
      <c r="F149" s="345" t="s">
        <v>1696</v>
      </c>
      <c r="G149" s="345" t="s">
        <v>1646</v>
      </c>
      <c r="H149" s="345" t="s">
        <v>1697</v>
      </c>
      <c r="I149" s="344" t="s">
        <v>1698</v>
      </c>
      <c r="J149" s="345" t="s">
        <v>1699</v>
      </c>
      <c r="K149" s="345" t="s">
        <v>973</v>
      </c>
      <c r="L149" s="344" t="s">
        <v>1700</v>
      </c>
      <c r="M149" s="345" t="s">
        <v>1697</v>
      </c>
      <c r="N149" s="345"/>
      <c r="O149" s="344"/>
      <c r="P149" s="345"/>
      <c r="Q149" s="345"/>
      <c r="R149" s="346"/>
      <c r="S149" s="346"/>
      <c r="T149" s="346"/>
      <c r="U149" s="346"/>
      <c r="V149" s="346"/>
      <c r="W149" s="346"/>
      <c r="X149" s="346"/>
      <c r="Y149" s="346"/>
      <c r="Z149" s="346"/>
      <c r="AA149" s="346"/>
      <c r="AB149" s="346"/>
      <c r="AC149" s="346"/>
      <c r="AD149" s="346">
        <f t="shared" si="25"/>
        <v>0</v>
      </c>
      <c r="AF149" s="350"/>
      <c r="AG149" s="350"/>
      <c r="AH149" s="350"/>
      <c r="AI149" s="350"/>
      <c r="AJ149" s="350"/>
      <c r="AK149" s="350"/>
      <c r="AL149" s="350"/>
      <c r="AM149" s="350"/>
      <c r="AN149" s="350"/>
      <c r="AO149" s="350"/>
      <c r="AP149" s="350"/>
      <c r="AQ149" s="350"/>
      <c r="AR149" s="347">
        <f t="shared" si="16"/>
        <v>0</v>
      </c>
      <c r="AS149" s="350">
        <f t="shared" si="23"/>
        <v>0</v>
      </c>
      <c r="AT149" s="350">
        <f t="shared" si="24"/>
        <v>0</v>
      </c>
    </row>
    <row r="150" spans="1:46" s="341" customFormat="1" ht="16.350000000000001" customHeight="1" outlineLevel="1">
      <c r="A150" s="343" t="s">
        <v>1285</v>
      </c>
      <c r="B150" s="343" t="s">
        <v>1286</v>
      </c>
      <c r="C150" s="344" t="s">
        <v>1629</v>
      </c>
      <c r="D150" s="345" t="s">
        <v>1334</v>
      </c>
      <c r="E150" s="345" t="s">
        <v>1323</v>
      </c>
      <c r="F150" s="345" t="s">
        <v>1701</v>
      </c>
      <c r="G150" s="345" t="s">
        <v>1646</v>
      </c>
      <c r="H150" s="345" t="s">
        <v>1702</v>
      </c>
      <c r="I150" s="344" t="s">
        <v>1703</v>
      </c>
      <c r="J150" s="345" t="s">
        <v>1704</v>
      </c>
      <c r="K150" s="345" t="s">
        <v>1422</v>
      </c>
      <c r="L150" s="344" t="s">
        <v>1705</v>
      </c>
      <c r="M150" s="345" t="s">
        <v>1706</v>
      </c>
      <c r="N150" s="345"/>
      <c r="O150" s="344"/>
      <c r="P150" s="345"/>
      <c r="Q150" s="345"/>
      <c r="R150" s="346"/>
      <c r="S150" s="346"/>
      <c r="T150" s="346"/>
      <c r="U150" s="346"/>
      <c r="V150" s="346"/>
      <c r="W150" s="346"/>
      <c r="X150" s="346"/>
      <c r="Y150" s="346"/>
      <c r="Z150" s="346"/>
      <c r="AA150" s="346"/>
      <c r="AB150" s="346"/>
      <c r="AC150" s="346"/>
      <c r="AD150" s="346">
        <f t="shared" si="25"/>
        <v>0</v>
      </c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47">
        <f t="shared" si="16"/>
        <v>0</v>
      </c>
      <c r="AS150" s="350">
        <f t="shared" si="23"/>
        <v>0</v>
      </c>
      <c r="AT150" s="350">
        <f t="shared" si="24"/>
        <v>0</v>
      </c>
    </row>
    <row r="151" spans="1:46" s="341" customFormat="1" ht="16.350000000000001" customHeight="1" outlineLevel="1">
      <c r="A151" s="343" t="s">
        <v>1285</v>
      </c>
      <c r="B151" s="343" t="s">
        <v>1286</v>
      </c>
      <c r="C151" s="344" t="s">
        <v>1629</v>
      </c>
      <c r="D151" s="345" t="s">
        <v>1334</v>
      </c>
      <c r="E151" s="345" t="s">
        <v>1323</v>
      </c>
      <c r="F151" s="345" t="s">
        <v>1701</v>
      </c>
      <c r="G151" s="345" t="s">
        <v>1646</v>
      </c>
      <c r="H151" s="345" t="s">
        <v>1702</v>
      </c>
      <c r="I151" s="344" t="s">
        <v>1707</v>
      </c>
      <c r="J151" s="345" t="s">
        <v>1708</v>
      </c>
      <c r="K151" s="345" t="s">
        <v>1422</v>
      </c>
      <c r="L151" s="344" t="s">
        <v>1709</v>
      </c>
      <c r="M151" s="345" t="s">
        <v>1702</v>
      </c>
      <c r="N151" s="345"/>
      <c r="O151" s="344"/>
      <c r="P151" s="345"/>
      <c r="Q151" s="345"/>
      <c r="R151" s="346"/>
      <c r="S151" s="346"/>
      <c r="T151" s="346"/>
      <c r="U151" s="346"/>
      <c r="V151" s="346"/>
      <c r="W151" s="346"/>
      <c r="X151" s="346"/>
      <c r="Y151" s="346"/>
      <c r="Z151" s="346"/>
      <c r="AA151" s="346"/>
      <c r="AB151" s="346"/>
      <c r="AC151" s="346"/>
      <c r="AD151" s="346">
        <f t="shared" si="25"/>
        <v>0</v>
      </c>
      <c r="AF151" s="350"/>
      <c r="AG151" s="350"/>
      <c r="AH151" s="350"/>
      <c r="AI151" s="350"/>
      <c r="AJ151" s="350"/>
      <c r="AK151" s="350"/>
      <c r="AL151" s="350"/>
      <c r="AM151" s="350"/>
      <c r="AN151" s="350"/>
      <c r="AO151" s="350"/>
      <c r="AP151" s="350"/>
      <c r="AQ151" s="350"/>
      <c r="AR151" s="347">
        <f t="shared" si="16"/>
        <v>0</v>
      </c>
      <c r="AS151" s="350">
        <f t="shared" si="23"/>
        <v>0</v>
      </c>
      <c r="AT151" s="350">
        <f t="shared" si="24"/>
        <v>0</v>
      </c>
    </row>
    <row r="152" spans="1:46" s="341" customFormat="1" ht="16.350000000000001" customHeight="1" outlineLevel="1">
      <c r="A152" s="343" t="s">
        <v>1285</v>
      </c>
      <c r="B152" s="343" t="s">
        <v>1286</v>
      </c>
      <c r="C152" s="344" t="s">
        <v>1629</v>
      </c>
      <c r="D152" s="345" t="s">
        <v>1334</v>
      </c>
      <c r="E152" s="345" t="s">
        <v>1323</v>
      </c>
      <c r="F152" s="345" t="s">
        <v>1701</v>
      </c>
      <c r="G152" s="345" t="s">
        <v>1646</v>
      </c>
      <c r="H152" s="345" t="s">
        <v>1702</v>
      </c>
      <c r="I152" s="344" t="s">
        <v>1710</v>
      </c>
      <c r="J152" s="345" t="s">
        <v>1708</v>
      </c>
      <c r="K152" s="345" t="s">
        <v>1422</v>
      </c>
      <c r="L152" s="344" t="s">
        <v>1709</v>
      </c>
      <c r="M152" s="345" t="s">
        <v>1702</v>
      </c>
      <c r="N152" s="345"/>
      <c r="O152" s="344"/>
      <c r="P152" s="345"/>
      <c r="Q152" s="345"/>
      <c r="R152" s="346"/>
      <c r="S152" s="346"/>
      <c r="T152" s="346"/>
      <c r="U152" s="346"/>
      <c r="V152" s="346"/>
      <c r="W152" s="346"/>
      <c r="X152" s="346"/>
      <c r="Y152" s="346"/>
      <c r="Z152" s="346"/>
      <c r="AA152" s="346"/>
      <c r="AB152" s="346"/>
      <c r="AC152" s="346"/>
      <c r="AD152" s="346">
        <f t="shared" si="25"/>
        <v>0</v>
      </c>
      <c r="AF152" s="350"/>
      <c r="AG152" s="350"/>
      <c r="AH152" s="350"/>
      <c r="AI152" s="350"/>
      <c r="AJ152" s="350"/>
      <c r="AK152" s="350"/>
      <c r="AL152" s="350"/>
      <c r="AM152" s="350"/>
      <c r="AN152" s="350"/>
      <c r="AO152" s="350"/>
      <c r="AP152" s="350"/>
      <c r="AQ152" s="350"/>
      <c r="AR152" s="347">
        <f t="shared" si="16"/>
        <v>0</v>
      </c>
      <c r="AS152" s="350">
        <f t="shared" si="23"/>
        <v>0</v>
      </c>
      <c r="AT152" s="350">
        <f t="shared" si="24"/>
        <v>0</v>
      </c>
    </row>
    <row r="153" spans="1:46" s="341" customFormat="1" ht="16.350000000000001" customHeight="1" outlineLevel="1">
      <c r="A153" s="343" t="s">
        <v>1285</v>
      </c>
      <c r="B153" s="343" t="s">
        <v>1286</v>
      </c>
      <c r="C153" s="344" t="s">
        <v>1629</v>
      </c>
      <c r="D153" s="345" t="s">
        <v>1334</v>
      </c>
      <c r="E153" s="345" t="s">
        <v>1323</v>
      </c>
      <c r="F153" s="345" t="s">
        <v>1701</v>
      </c>
      <c r="G153" s="345" t="s">
        <v>1646</v>
      </c>
      <c r="H153" s="345" t="s">
        <v>1702</v>
      </c>
      <c r="I153" s="344" t="s">
        <v>1711</v>
      </c>
      <c r="J153" s="345" t="s">
        <v>1708</v>
      </c>
      <c r="K153" s="345" t="s">
        <v>1422</v>
      </c>
      <c r="L153" s="344" t="s">
        <v>1709</v>
      </c>
      <c r="M153" s="345" t="s">
        <v>1702</v>
      </c>
      <c r="N153" s="345"/>
      <c r="O153" s="344"/>
      <c r="P153" s="345"/>
      <c r="Q153" s="345"/>
      <c r="R153" s="346"/>
      <c r="S153" s="346"/>
      <c r="T153" s="346"/>
      <c r="U153" s="346"/>
      <c r="V153" s="346"/>
      <c r="W153" s="346"/>
      <c r="X153" s="346"/>
      <c r="Y153" s="346"/>
      <c r="Z153" s="346"/>
      <c r="AA153" s="346"/>
      <c r="AB153" s="346"/>
      <c r="AC153" s="346"/>
      <c r="AD153" s="346">
        <f t="shared" si="25"/>
        <v>0</v>
      </c>
      <c r="AF153" s="350"/>
      <c r="AG153" s="350"/>
      <c r="AH153" s="350"/>
      <c r="AI153" s="350"/>
      <c r="AJ153" s="350"/>
      <c r="AK153" s="350"/>
      <c r="AL153" s="350"/>
      <c r="AM153" s="350"/>
      <c r="AN153" s="350"/>
      <c r="AO153" s="350"/>
      <c r="AP153" s="350"/>
      <c r="AQ153" s="350"/>
      <c r="AR153" s="347">
        <f t="shared" si="16"/>
        <v>0</v>
      </c>
      <c r="AS153" s="350">
        <f t="shared" si="23"/>
        <v>0</v>
      </c>
      <c r="AT153" s="350">
        <f t="shared" si="24"/>
        <v>0</v>
      </c>
    </row>
    <row r="154" spans="1:46" s="341" customFormat="1" ht="16.350000000000001" customHeight="1">
      <c r="A154" s="336" t="s">
        <v>1285</v>
      </c>
      <c r="B154" s="336" t="s">
        <v>1286</v>
      </c>
      <c r="C154" s="337" t="s">
        <v>1629</v>
      </c>
      <c r="D154" s="337"/>
      <c r="E154" s="337"/>
      <c r="F154" s="337"/>
      <c r="G154" s="337"/>
      <c r="H154" s="338" t="s">
        <v>1712</v>
      </c>
      <c r="I154" s="338" t="s">
        <v>1713</v>
      </c>
      <c r="J154" s="351"/>
      <c r="K154" s="337"/>
      <c r="L154" s="337"/>
      <c r="M154" s="337"/>
      <c r="N154" s="351"/>
      <c r="O154" s="338" t="s">
        <v>1713</v>
      </c>
      <c r="P154" s="351"/>
      <c r="Q154" s="351"/>
      <c r="R154" s="340">
        <f t="shared" ref="R154:AC154" si="26">SUM(R155:R231)</f>
        <v>0</v>
      </c>
      <c r="S154" s="340">
        <f t="shared" si="26"/>
        <v>0</v>
      </c>
      <c r="T154" s="340">
        <f t="shared" si="26"/>
        <v>0</v>
      </c>
      <c r="U154" s="340">
        <f t="shared" si="26"/>
        <v>0</v>
      </c>
      <c r="V154" s="340">
        <f t="shared" si="26"/>
        <v>0</v>
      </c>
      <c r="W154" s="340">
        <f t="shared" si="26"/>
        <v>0</v>
      </c>
      <c r="X154" s="340">
        <f t="shared" si="26"/>
        <v>0</v>
      </c>
      <c r="Y154" s="340">
        <f t="shared" si="26"/>
        <v>0</v>
      </c>
      <c r="Z154" s="340">
        <f t="shared" si="26"/>
        <v>0</v>
      </c>
      <c r="AA154" s="340">
        <f t="shared" si="26"/>
        <v>0</v>
      </c>
      <c r="AB154" s="340">
        <f t="shared" si="26"/>
        <v>0</v>
      </c>
      <c r="AC154" s="340">
        <f t="shared" si="26"/>
        <v>0</v>
      </c>
      <c r="AD154" s="340">
        <f t="shared" si="25"/>
        <v>0</v>
      </c>
      <c r="AF154" s="340">
        <f t="shared" ref="AF154:AR154" si="27">SUM(AF155:AF231)</f>
        <v>0</v>
      </c>
      <c r="AG154" s="340">
        <f t="shared" si="27"/>
        <v>0</v>
      </c>
      <c r="AH154" s="340">
        <f t="shared" si="27"/>
        <v>0</v>
      </c>
      <c r="AI154" s="340">
        <f t="shared" si="27"/>
        <v>0</v>
      </c>
      <c r="AJ154" s="340">
        <f t="shared" si="27"/>
        <v>0</v>
      </c>
      <c r="AK154" s="340">
        <f t="shared" si="27"/>
        <v>0</v>
      </c>
      <c r="AL154" s="340">
        <f t="shared" si="27"/>
        <v>0</v>
      </c>
      <c r="AM154" s="340">
        <f t="shared" si="27"/>
        <v>0</v>
      </c>
      <c r="AN154" s="340">
        <f t="shared" si="27"/>
        <v>0</v>
      </c>
      <c r="AO154" s="340">
        <f t="shared" si="27"/>
        <v>0</v>
      </c>
      <c r="AP154" s="340">
        <f t="shared" si="27"/>
        <v>0</v>
      </c>
      <c r="AQ154" s="340">
        <f t="shared" si="27"/>
        <v>0</v>
      </c>
      <c r="AR154" s="340">
        <f t="shared" si="27"/>
        <v>0</v>
      </c>
      <c r="AS154" s="340">
        <f t="shared" si="23"/>
        <v>0</v>
      </c>
      <c r="AT154" s="340">
        <f t="shared" si="24"/>
        <v>0</v>
      </c>
    </row>
    <row r="155" spans="1:46" s="341" customFormat="1" ht="16.350000000000001" customHeight="1" outlineLevel="1">
      <c r="A155" s="343" t="s">
        <v>1285</v>
      </c>
      <c r="B155" s="343" t="s">
        <v>1286</v>
      </c>
      <c r="C155" s="344" t="s">
        <v>1629</v>
      </c>
      <c r="D155" s="345" t="s">
        <v>1322</v>
      </c>
      <c r="E155" s="345" t="s">
        <v>1323</v>
      </c>
      <c r="F155" s="345" t="s">
        <v>1378</v>
      </c>
      <c r="G155" s="345" t="s">
        <v>1646</v>
      </c>
      <c r="H155" s="345" t="s">
        <v>1358</v>
      </c>
      <c r="I155" s="344" t="s">
        <v>1714</v>
      </c>
      <c r="J155" s="345" t="s">
        <v>1384</v>
      </c>
      <c r="K155" s="345" t="s">
        <v>493</v>
      </c>
      <c r="L155" s="344" t="s">
        <v>1381</v>
      </c>
      <c r="M155" s="345" t="s">
        <v>1382</v>
      </c>
      <c r="N155" s="345"/>
      <c r="O155" s="344"/>
      <c r="P155" s="345"/>
      <c r="Q155" s="345"/>
      <c r="R155" s="346"/>
      <c r="S155" s="346"/>
      <c r="T155" s="346"/>
      <c r="U155" s="346"/>
      <c r="V155" s="346"/>
      <c r="W155" s="346"/>
      <c r="X155" s="346"/>
      <c r="Y155" s="346"/>
      <c r="Z155" s="346"/>
      <c r="AA155" s="346"/>
      <c r="AB155" s="346"/>
      <c r="AC155" s="346"/>
      <c r="AD155" s="346">
        <f t="shared" si="25"/>
        <v>0</v>
      </c>
      <c r="AF155" s="350"/>
      <c r="AG155" s="350"/>
      <c r="AH155" s="350"/>
      <c r="AI155" s="350"/>
      <c r="AJ155" s="350"/>
      <c r="AK155" s="350"/>
      <c r="AL155" s="350"/>
      <c r="AM155" s="350"/>
      <c r="AN155" s="350"/>
      <c r="AO155" s="350"/>
      <c r="AP155" s="350"/>
      <c r="AQ155" s="350"/>
      <c r="AR155" s="347">
        <f t="shared" si="16"/>
        <v>0</v>
      </c>
      <c r="AS155" s="350">
        <f t="shared" si="23"/>
        <v>0</v>
      </c>
      <c r="AT155" s="350">
        <f t="shared" si="24"/>
        <v>0</v>
      </c>
    </row>
    <row r="156" spans="1:46" s="341" customFormat="1" ht="16.350000000000001" customHeight="1" outlineLevel="1">
      <c r="A156" s="343" t="s">
        <v>1285</v>
      </c>
      <c r="B156" s="343" t="s">
        <v>1286</v>
      </c>
      <c r="C156" s="344" t="s">
        <v>1629</v>
      </c>
      <c r="D156" s="345" t="s">
        <v>1322</v>
      </c>
      <c r="E156" s="345" t="s">
        <v>1323</v>
      </c>
      <c r="F156" s="345" t="s">
        <v>1424</v>
      </c>
      <c r="G156" s="345" t="s">
        <v>1646</v>
      </c>
      <c r="H156" s="345" t="s">
        <v>1425</v>
      </c>
      <c r="I156" s="344" t="s">
        <v>937</v>
      </c>
      <c r="J156" s="345" t="s">
        <v>735</v>
      </c>
      <c r="K156" s="345" t="s">
        <v>736</v>
      </c>
      <c r="L156" s="344" t="s">
        <v>1426</v>
      </c>
      <c r="M156" s="345" t="s">
        <v>1425</v>
      </c>
      <c r="N156" s="345"/>
      <c r="O156" s="344"/>
      <c r="P156" s="345"/>
      <c r="Q156" s="345"/>
      <c r="R156" s="346"/>
      <c r="S156" s="346"/>
      <c r="T156" s="346"/>
      <c r="U156" s="346"/>
      <c r="V156" s="346"/>
      <c r="W156" s="346"/>
      <c r="X156" s="346"/>
      <c r="Y156" s="346"/>
      <c r="Z156" s="346"/>
      <c r="AA156" s="346"/>
      <c r="AB156" s="346"/>
      <c r="AC156" s="346"/>
      <c r="AD156" s="346">
        <f t="shared" si="25"/>
        <v>0</v>
      </c>
      <c r="AF156" s="350"/>
      <c r="AG156" s="350"/>
      <c r="AH156" s="350"/>
      <c r="AI156" s="350"/>
      <c r="AJ156" s="350"/>
      <c r="AK156" s="350"/>
      <c r="AL156" s="350"/>
      <c r="AM156" s="350"/>
      <c r="AN156" s="350"/>
      <c r="AO156" s="350"/>
      <c r="AP156" s="350"/>
      <c r="AQ156" s="350"/>
      <c r="AR156" s="347">
        <f t="shared" si="16"/>
        <v>0</v>
      </c>
      <c r="AS156" s="350">
        <f t="shared" si="23"/>
        <v>0</v>
      </c>
      <c r="AT156" s="350">
        <f t="shared" si="24"/>
        <v>0</v>
      </c>
    </row>
    <row r="157" spans="1:46" s="341" customFormat="1" ht="16.350000000000001" customHeight="1" outlineLevel="1">
      <c r="A157" s="343" t="s">
        <v>1285</v>
      </c>
      <c r="B157" s="343" t="s">
        <v>1286</v>
      </c>
      <c r="C157" s="344" t="s">
        <v>1629</v>
      </c>
      <c r="D157" s="345" t="s">
        <v>1322</v>
      </c>
      <c r="E157" s="345" t="s">
        <v>1323</v>
      </c>
      <c r="F157" s="345" t="s">
        <v>1427</v>
      </c>
      <c r="G157" s="345" t="s">
        <v>1646</v>
      </c>
      <c r="H157" s="345" t="s">
        <v>740</v>
      </c>
      <c r="I157" s="344" t="s">
        <v>1715</v>
      </c>
      <c r="J157" s="345" t="s">
        <v>982</v>
      </c>
      <c r="K157" s="345" t="s">
        <v>741</v>
      </c>
      <c r="L157" s="344" t="s">
        <v>1430</v>
      </c>
      <c r="M157" s="345" t="s">
        <v>740</v>
      </c>
      <c r="N157" s="345"/>
      <c r="O157" s="344"/>
      <c r="P157" s="345"/>
      <c r="Q157" s="345"/>
      <c r="R157" s="346"/>
      <c r="S157" s="346"/>
      <c r="T157" s="346"/>
      <c r="U157" s="346"/>
      <c r="V157" s="346"/>
      <c r="W157" s="346"/>
      <c r="X157" s="346"/>
      <c r="Y157" s="346"/>
      <c r="Z157" s="346"/>
      <c r="AA157" s="346"/>
      <c r="AB157" s="346"/>
      <c r="AC157" s="346"/>
      <c r="AD157" s="346">
        <f t="shared" si="25"/>
        <v>0</v>
      </c>
      <c r="AF157" s="350"/>
      <c r="AG157" s="350"/>
      <c r="AH157" s="350"/>
      <c r="AI157" s="350"/>
      <c r="AJ157" s="350"/>
      <c r="AK157" s="350"/>
      <c r="AL157" s="350"/>
      <c r="AM157" s="350"/>
      <c r="AN157" s="350"/>
      <c r="AO157" s="350"/>
      <c r="AP157" s="350"/>
      <c r="AQ157" s="350"/>
      <c r="AR157" s="347">
        <f t="shared" si="16"/>
        <v>0</v>
      </c>
      <c r="AS157" s="350">
        <f t="shared" si="23"/>
        <v>0</v>
      </c>
      <c r="AT157" s="350">
        <f t="shared" si="24"/>
        <v>0</v>
      </c>
    </row>
    <row r="158" spans="1:46" s="341" customFormat="1" ht="16.350000000000001" customHeight="1" outlineLevel="1">
      <c r="A158" s="343" t="s">
        <v>1285</v>
      </c>
      <c r="B158" s="343" t="s">
        <v>1286</v>
      </c>
      <c r="C158" s="344" t="s">
        <v>1629</v>
      </c>
      <c r="D158" s="345" t="s">
        <v>1322</v>
      </c>
      <c r="E158" s="345" t="s">
        <v>1323</v>
      </c>
      <c r="F158" s="345" t="s">
        <v>1427</v>
      </c>
      <c r="G158" s="345" t="s">
        <v>1646</v>
      </c>
      <c r="H158" s="345" t="s">
        <v>740</v>
      </c>
      <c r="I158" s="344" t="s">
        <v>1716</v>
      </c>
      <c r="J158" s="345" t="s">
        <v>982</v>
      </c>
      <c r="K158" s="345" t="s">
        <v>741</v>
      </c>
      <c r="L158" s="344" t="s">
        <v>1430</v>
      </c>
      <c r="M158" s="345" t="s">
        <v>740</v>
      </c>
      <c r="N158" s="345"/>
      <c r="O158" s="344"/>
      <c r="P158" s="345"/>
      <c r="Q158" s="345"/>
      <c r="R158" s="346"/>
      <c r="S158" s="346"/>
      <c r="T158" s="346"/>
      <c r="U158" s="346"/>
      <c r="V158" s="346"/>
      <c r="W158" s="346"/>
      <c r="X158" s="346"/>
      <c r="Y158" s="346"/>
      <c r="Z158" s="346"/>
      <c r="AA158" s="346"/>
      <c r="AB158" s="346"/>
      <c r="AC158" s="346"/>
      <c r="AD158" s="346">
        <f t="shared" si="25"/>
        <v>0</v>
      </c>
      <c r="AF158" s="350"/>
      <c r="AG158" s="350"/>
      <c r="AH158" s="350"/>
      <c r="AI158" s="350"/>
      <c r="AJ158" s="350"/>
      <c r="AK158" s="350"/>
      <c r="AL158" s="350"/>
      <c r="AM158" s="350"/>
      <c r="AN158" s="350"/>
      <c r="AO158" s="350"/>
      <c r="AP158" s="350"/>
      <c r="AQ158" s="350"/>
      <c r="AR158" s="347">
        <f t="shared" si="16"/>
        <v>0</v>
      </c>
      <c r="AS158" s="350">
        <f t="shared" si="23"/>
        <v>0</v>
      </c>
      <c r="AT158" s="350">
        <f t="shared" si="24"/>
        <v>0</v>
      </c>
    </row>
    <row r="159" spans="1:46" s="341" customFormat="1" ht="16.350000000000001" customHeight="1" outlineLevel="1">
      <c r="A159" s="343" t="s">
        <v>1285</v>
      </c>
      <c r="B159" s="343" t="s">
        <v>1286</v>
      </c>
      <c r="C159" s="344" t="s">
        <v>1629</v>
      </c>
      <c r="D159" s="345" t="s">
        <v>1322</v>
      </c>
      <c r="E159" s="345" t="s">
        <v>1323</v>
      </c>
      <c r="F159" s="345" t="s">
        <v>1717</v>
      </c>
      <c r="G159" s="345" t="s">
        <v>1646</v>
      </c>
      <c r="H159" s="345" t="s">
        <v>1718</v>
      </c>
      <c r="I159" s="344" t="s">
        <v>1719</v>
      </c>
      <c r="J159" s="345" t="s">
        <v>1720</v>
      </c>
      <c r="K159" s="345" t="s">
        <v>732</v>
      </c>
      <c r="L159" s="344" t="s">
        <v>1721</v>
      </c>
      <c r="M159" s="345" t="s">
        <v>1722</v>
      </c>
      <c r="N159" s="345"/>
      <c r="O159" s="344"/>
      <c r="P159" s="345"/>
      <c r="Q159" s="345"/>
      <c r="R159" s="346"/>
      <c r="S159" s="346"/>
      <c r="T159" s="346"/>
      <c r="U159" s="346"/>
      <c r="V159" s="346"/>
      <c r="W159" s="346"/>
      <c r="X159" s="346"/>
      <c r="Y159" s="346"/>
      <c r="Z159" s="346"/>
      <c r="AA159" s="346"/>
      <c r="AB159" s="346"/>
      <c r="AC159" s="346"/>
      <c r="AD159" s="346">
        <f t="shared" si="25"/>
        <v>0</v>
      </c>
      <c r="AF159" s="350"/>
      <c r="AG159" s="350"/>
      <c r="AH159" s="350"/>
      <c r="AI159" s="350"/>
      <c r="AJ159" s="350"/>
      <c r="AK159" s="350"/>
      <c r="AL159" s="350"/>
      <c r="AM159" s="350"/>
      <c r="AN159" s="350"/>
      <c r="AO159" s="350"/>
      <c r="AP159" s="350"/>
      <c r="AQ159" s="350"/>
      <c r="AR159" s="347">
        <f t="shared" si="16"/>
        <v>0</v>
      </c>
      <c r="AS159" s="350">
        <f t="shared" si="23"/>
        <v>0</v>
      </c>
      <c r="AT159" s="350">
        <f t="shared" si="24"/>
        <v>0</v>
      </c>
    </row>
    <row r="160" spans="1:46" s="341" customFormat="1" ht="16.350000000000001" customHeight="1" outlineLevel="1">
      <c r="A160" s="343" t="s">
        <v>1285</v>
      </c>
      <c r="B160" s="343" t="s">
        <v>1286</v>
      </c>
      <c r="C160" s="344" t="s">
        <v>1629</v>
      </c>
      <c r="D160" s="345" t="s">
        <v>1322</v>
      </c>
      <c r="E160" s="345" t="s">
        <v>1323</v>
      </c>
      <c r="F160" s="345" t="s">
        <v>1717</v>
      </c>
      <c r="G160" s="345" t="s">
        <v>1646</v>
      </c>
      <c r="H160" s="345" t="s">
        <v>1718</v>
      </c>
      <c r="I160" s="344" t="s">
        <v>1723</v>
      </c>
      <c r="J160" s="345" t="s">
        <v>964</v>
      </c>
      <c r="K160" s="345" t="s">
        <v>1009</v>
      </c>
      <c r="L160" s="344" t="s">
        <v>1724</v>
      </c>
      <c r="M160" s="345" t="s">
        <v>1725</v>
      </c>
      <c r="N160" s="345"/>
      <c r="O160" s="344"/>
      <c r="P160" s="345"/>
      <c r="Q160" s="345"/>
      <c r="R160" s="346"/>
      <c r="S160" s="346"/>
      <c r="T160" s="346"/>
      <c r="U160" s="346"/>
      <c r="V160" s="346"/>
      <c r="W160" s="346"/>
      <c r="X160" s="346"/>
      <c r="Y160" s="346"/>
      <c r="Z160" s="346"/>
      <c r="AA160" s="346"/>
      <c r="AB160" s="346"/>
      <c r="AC160" s="346"/>
      <c r="AD160" s="346">
        <f t="shared" si="25"/>
        <v>0</v>
      </c>
      <c r="AF160" s="350"/>
      <c r="AG160" s="350"/>
      <c r="AH160" s="350"/>
      <c r="AI160" s="350"/>
      <c r="AJ160" s="350"/>
      <c r="AK160" s="350"/>
      <c r="AL160" s="350"/>
      <c r="AM160" s="350"/>
      <c r="AN160" s="350"/>
      <c r="AO160" s="350"/>
      <c r="AP160" s="350"/>
      <c r="AQ160" s="350"/>
      <c r="AR160" s="347">
        <f t="shared" si="16"/>
        <v>0</v>
      </c>
      <c r="AS160" s="350">
        <f t="shared" si="23"/>
        <v>0</v>
      </c>
      <c r="AT160" s="350">
        <f t="shared" si="24"/>
        <v>0</v>
      </c>
    </row>
    <row r="161" spans="1:46" s="341" customFormat="1" ht="16.350000000000001" customHeight="1" outlineLevel="1">
      <c r="A161" s="343" t="s">
        <v>1285</v>
      </c>
      <c r="B161" s="343" t="s">
        <v>1286</v>
      </c>
      <c r="C161" s="344" t="s">
        <v>1629</v>
      </c>
      <c r="D161" s="345" t="s">
        <v>1322</v>
      </c>
      <c r="E161" s="345" t="s">
        <v>1323</v>
      </c>
      <c r="F161" s="345" t="s">
        <v>1431</v>
      </c>
      <c r="G161" s="345" t="s">
        <v>1646</v>
      </c>
      <c r="H161" s="345" t="s">
        <v>1726</v>
      </c>
      <c r="I161" s="344" t="s">
        <v>1727</v>
      </c>
      <c r="J161" s="345" t="s">
        <v>1004</v>
      </c>
      <c r="K161" s="345" t="s">
        <v>1005</v>
      </c>
      <c r="L161" s="344" t="s">
        <v>1728</v>
      </c>
      <c r="M161" s="345" t="s">
        <v>1729</v>
      </c>
      <c r="N161" s="345"/>
      <c r="O161" s="344"/>
      <c r="P161" s="345"/>
      <c r="Q161" s="345"/>
      <c r="R161" s="346"/>
      <c r="S161" s="346"/>
      <c r="T161" s="346"/>
      <c r="U161" s="346"/>
      <c r="V161" s="346"/>
      <c r="W161" s="346"/>
      <c r="X161" s="346"/>
      <c r="Y161" s="346"/>
      <c r="Z161" s="346"/>
      <c r="AA161" s="346"/>
      <c r="AB161" s="346"/>
      <c r="AC161" s="346"/>
      <c r="AD161" s="346">
        <f t="shared" si="25"/>
        <v>0</v>
      </c>
      <c r="AF161" s="350"/>
      <c r="AG161" s="350"/>
      <c r="AH161" s="350"/>
      <c r="AI161" s="350"/>
      <c r="AJ161" s="350"/>
      <c r="AK161" s="350"/>
      <c r="AL161" s="350"/>
      <c r="AM161" s="350"/>
      <c r="AN161" s="350"/>
      <c r="AO161" s="350"/>
      <c r="AP161" s="350"/>
      <c r="AQ161" s="350"/>
      <c r="AR161" s="347">
        <f t="shared" si="16"/>
        <v>0</v>
      </c>
      <c r="AS161" s="350">
        <f t="shared" si="23"/>
        <v>0</v>
      </c>
      <c r="AT161" s="350">
        <f t="shared" si="24"/>
        <v>0</v>
      </c>
    </row>
    <row r="162" spans="1:46" s="341" customFormat="1" ht="16.350000000000001" customHeight="1" outlineLevel="1">
      <c r="A162" s="343" t="s">
        <v>1285</v>
      </c>
      <c r="B162" s="343" t="s">
        <v>1286</v>
      </c>
      <c r="C162" s="344" t="s">
        <v>1629</v>
      </c>
      <c r="D162" s="345" t="s">
        <v>1322</v>
      </c>
      <c r="E162" s="345" t="s">
        <v>1323</v>
      </c>
      <c r="F162" s="345" t="s">
        <v>1431</v>
      </c>
      <c r="G162" s="345" t="s">
        <v>1646</v>
      </c>
      <c r="H162" s="345" t="s">
        <v>1726</v>
      </c>
      <c r="I162" s="344" t="s">
        <v>1730</v>
      </c>
      <c r="J162" s="345" t="s">
        <v>1016</v>
      </c>
      <c r="K162" s="345" t="s">
        <v>1017</v>
      </c>
      <c r="L162" s="344" t="s">
        <v>1434</v>
      </c>
      <c r="M162" s="345" t="s">
        <v>1435</v>
      </c>
      <c r="N162" s="345"/>
      <c r="O162" s="344"/>
      <c r="P162" s="345"/>
      <c r="Q162" s="345"/>
      <c r="R162" s="346"/>
      <c r="S162" s="346"/>
      <c r="T162" s="346"/>
      <c r="U162" s="346"/>
      <c r="V162" s="346"/>
      <c r="W162" s="346"/>
      <c r="X162" s="346"/>
      <c r="Y162" s="346"/>
      <c r="Z162" s="346"/>
      <c r="AA162" s="346"/>
      <c r="AB162" s="346"/>
      <c r="AC162" s="346"/>
      <c r="AD162" s="346">
        <f t="shared" si="25"/>
        <v>0</v>
      </c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47">
        <f t="shared" si="16"/>
        <v>0</v>
      </c>
      <c r="AS162" s="350">
        <f t="shared" si="23"/>
        <v>0</v>
      </c>
      <c r="AT162" s="350">
        <f t="shared" si="24"/>
        <v>0</v>
      </c>
    </row>
    <row r="163" spans="1:46" s="341" customFormat="1" ht="16.350000000000001" customHeight="1" outlineLevel="1">
      <c r="A163" s="343" t="s">
        <v>1285</v>
      </c>
      <c r="B163" s="343" t="s">
        <v>1286</v>
      </c>
      <c r="C163" s="344" t="s">
        <v>1629</v>
      </c>
      <c r="D163" s="345" t="s">
        <v>1322</v>
      </c>
      <c r="E163" s="345" t="s">
        <v>1323</v>
      </c>
      <c r="F163" s="345" t="s">
        <v>1431</v>
      </c>
      <c r="G163" s="345" t="s">
        <v>1646</v>
      </c>
      <c r="H163" s="345" t="s">
        <v>1726</v>
      </c>
      <c r="I163" s="344" t="s">
        <v>1731</v>
      </c>
      <c r="J163" s="345" t="s">
        <v>1021</v>
      </c>
      <c r="K163" s="345" t="s">
        <v>732</v>
      </c>
      <c r="L163" s="344" t="s">
        <v>1732</v>
      </c>
      <c r="M163" s="345" t="s">
        <v>1733</v>
      </c>
      <c r="N163" s="345"/>
      <c r="O163" s="344"/>
      <c r="P163" s="345"/>
      <c r="Q163" s="345"/>
      <c r="R163" s="346"/>
      <c r="S163" s="346"/>
      <c r="T163" s="346"/>
      <c r="U163" s="346"/>
      <c r="V163" s="346"/>
      <c r="W163" s="346"/>
      <c r="X163" s="346"/>
      <c r="Y163" s="346"/>
      <c r="Z163" s="346"/>
      <c r="AA163" s="346"/>
      <c r="AB163" s="346"/>
      <c r="AC163" s="346"/>
      <c r="AD163" s="346">
        <f t="shared" si="25"/>
        <v>0</v>
      </c>
      <c r="AF163" s="350"/>
      <c r="AG163" s="350"/>
      <c r="AH163" s="350"/>
      <c r="AI163" s="350"/>
      <c r="AJ163" s="350"/>
      <c r="AK163" s="350"/>
      <c r="AL163" s="350"/>
      <c r="AM163" s="350"/>
      <c r="AN163" s="350"/>
      <c r="AO163" s="350"/>
      <c r="AP163" s="350"/>
      <c r="AQ163" s="350"/>
      <c r="AR163" s="347">
        <f t="shared" si="16"/>
        <v>0</v>
      </c>
      <c r="AS163" s="350">
        <f t="shared" si="23"/>
        <v>0</v>
      </c>
      <c r="AT163" s="350">
        <f t="shared" si="24"/>
        <v>0</v>
      </c>
    </row>
    <row r="164" spans="1:46" s="341" customFormat="1" ht="16.350000000000001" customHeight="1" outlineLevel="1">
      <c r="A164" s="343" t="s">
        <v>1285</v>
      </c>
      <c r="B164" s="343" t="s">
        <v>1286</v>
      </c>
      <c r="C164" s="344" t="s">
        <v>1629</v>
      </c>
      <c r="D164" s="345" t="s">
        <v>1322</v>
      </c>
      <c r="E164" s="345" t="s">
        <v>1323</v>
      </c>
      <c r="F164" s="345" t="s">
        <v>1734</v>
      </c>
      <c r="G164" s="345" t="s">
        <v>1646</v>
      </c>
      <c r="H164" s="345" t="s">
        <v>1735</v>
      </c>
      <c r="I164" s="344" t="s">
        <v>1736</v>
      </c>
      <c r="J164" s="345" t="s">
        <v>1737</v>
      </c>
      <c r="K164" s="345" t="s">
        <v>998</v>
      </c>
      <c r="L164" s="344" t="s">
        <v>1738</v>
      </c>
      <c r="M164" s="345" t="s">
        <v>1739</v>
      </c>
      <c r="N164" s="345"/>
      <c r="O164" s="344"/>
      <c r="P164" s="345"/>
      <c r="Q164" s="345"/>
      <c r="R164" s="346"/>
      <c r="S164" s="346"/>
      <c r="T164" s="346"/>
      <c r="U164" s="346"/>
      <c r="V164" s="346"/>
      <c r="W164" s="346"/>
      <c r="X164" s="346"/>
      <c r="Y164" s="346"/>
      <c r="Z164" s="346"/>
      <c r="AA164" s="346"/>
      <c r="AB164" s="346"/>
      <c r="AC164" s="346"/>
      <c r="AD164" s="346">
        <f t="shared" si="25"/>
        <v>0</v>
      </c>
      <c r="AF164" s="350"/>
      <c r="AG164" s="350"/>
      <c r="AH164" s="350"/>
      <c r="AI164" s="350"/>
      <c r="AJ164" s="350"/>
      <c r="AK164" s="350"/>
      <c r="AL164" s="350"/>
      <c r="AM164" s="350"/>
      <c r="AN164" s="350"/>
      <c r="AO164" s="350"/>
      <c r="AP164" s="350"/>
      <c r="AQ164" s="350"/>
      <c r="AR164" s="347">
        <f t="shared" si="16"/>
        <v>0</v>
      </c>
      <c r="AS164" s="350">
        <f t="shared" si="23"/>
        <v>0</v>
      </c>
      <c r="AT164" s="350">
        <f t="shared" si="24"/>
        <v>0</v>
      </c>
    </row>
    <row r="165" spans="1:46" s="341" customFormat="1" ht="16.350000000000001" customHeight="1" outlineLevel="1">
      <c r="A165" s="343" t="s">
        <v>1285</v>
      </c>
      <c r="B165" s="343" t="s">
        <v>1286</v>
      </c>
      <c r="C165" s="344" t="s">
        <v>1629</v>
      </c>
      <c r="D165" s="345" t="s">
        <v>1322</v>
      </c>
      <c r="E165" s="345" t="s">
        <v>1323</v>
      </c>
      <c r="F165" s="345" t="s">
        <v>1734</v>
      </c>
      <c r="G165" s="345" t="s">
        <v>1646</v>
      </c>
      <c r="H165" s="345" t="s">
        <v>1735</v>
      </c>
      <c r="I165" s="344" t="s">
        <v>1740</v>
      </c>
      <c r="J165" s="345" t="s">
        <v>1741</v>
      </c>
      <c r="K165" s="345" t="s">
        <v>998</v>
      </c>
      <c r="L165" s="344" t="s">
        <v>1742</v>
      </c>
      <c r="M165" s="345" t="s">
        <v>1743</v>
      </c>
      <c r="N165" s="345"/>
      <c r="O165" s="344"/>
      <c r="P165" s="345"/>
      <c r="Q165" s="345"/>
      <c r="R165" s="346"/>
      <c r="S165" s="346"/>
      <c r="T165" s="346"/>
      <c r="U165" s="346"/>
      <c r="V165" s="346"/>
      <c r="W165" s="346"/>
      <c r="X165" s="346"/>
      <c r="Y165" s="346"/>
      <c r="Z165" s="346"/>
      <c r="AA165" s="346"/>
      <c r="AB165" s="346"/>
      <c r="AC165" s="346"/>
      <c r="AD165" s="346">
        <f t="shared" si="25"/>
        <v>0</v>
      </c>
      <c r="AF165" s="350"/>
      <c r="AG165" s="350"/>
      <c r="AH165" s="350"/>
      <c r="AI165" s="350"/>
      <c r="AJ165" s="350"/>
      <c r="AK165" s="350"/>
      <c r="AL165" s="350"/>
      <c r="AM165" s="350"/>
      <c r="AN165" s="350"/>
      <c r="AO165" s="350"/>
      <c r="AP165" s="350"/>
      <c r="AQ165" s="350"/>
      <c r="AR165" s="347">
        <f t="shared" si="16"/>
        <v>0</v>
      </c>
      <c r="AS165" s="350">
        <f t="shared" si="23"/>
        <v>0</v>
      </c>
      <c r="AT165" s="350">
        <f t="shared" si="24"/>
        <v>0</v>
      </c>
    </row>
    <row r="166" spans="1:46" s="341" customFormat="1" ht="16.350000000000001" customHeight="1" outlineLevel="1">
      <c r="A166" s="343" t="s">
        <v>1285</v>
      </c>
      <c r="B166" s="343" t="s">
        <v>1286</v>
      </c>
      <c r="C166" s="344" t="s">
        <v>1629</v>
      </c>
      <c r="D166" s="345" t="s">
        <v>1322</v>
      </c>
      <c r="E166" s="345" t="s">
        <v>1323</v>
      </c>
      <c r="F166" s="345" t="s">
        <v>1734</v>
      </c>
      <c r="G166" s="345" t="s">
        <v>1646</v>
      </c>
      <c r="H166" s="345" t="s">
        <v>1735</v>
      </c>
      <c r="I166" s="344" t="s">
        <v>1744</v>
      </c>
      <c r="J166" s="345" t="s">
        <v>997</v>
      </c>
      <c r="K166" s="345" t="s">
        <v>998</v>
      </c>
      <c r="L166" s="344" t="s">
        <v>1745</v>
      </c>
      <c r="M166" s="345" t="s">
        <v>1746</v>
      </c>
      <c r="N166" s="345"/>
      <c r="O166" s="344"/>
      <c r="P166" s="345"/>
      <c r="Q166" s="345"/>
      <c r="R166" s="346"/>
      <c r="S166" s="346"/>
      <c r="T166" s="346"/>
      <c r="U166" s="346"/>
      <c r="V166" s="346"/>
      <c r="W166" s="346"/>
      <c r="X166" s="346"/>
      <c r="Y166" s="346"/>
      <c r="Z166" s="346"/>
      <c r="AA166" s="346"/>
      <c r="AB166" s="346"/>
      <c r="AC166" s="346"/>
      <c r="AD166" s="346">
        <f t="shared" si="25"/>
        <v>0</v>
      </c>
      <c r="AF166" s="350"/>
      <c r="AG166" s="350"/>
      <c r="AH166" s="350"/>
      <c r="AI166" s="350"/>
      <c r="AJ166" s="350"/>
      <c r="AK166" s="350"/>
      <c r="AL166" s="350"/>
      <c r="AM166" s="350"/>
      <c r="AN166" s="350"/>
      <c r="AO166" s="350"/>
      <c r="AP166" s="350"/>
      <c r="AQ166" s="350"/>
      <c r="AR166" s="347">
        <f t="shared" si="16"/>
        <v>0</v>
      </c>
      <c r="AS166" s="350">
        <f t="shared" si="23"/>
        <v>0</v>
      </c>
      <c r="AT166" s="350">
        <f t="shared" si="24"/>
        <v>0</v>
      </c>
    </row>
    <row r="167" spans="1:46" s="341" customFormat="1" ht="16.350000000000001" customHeight="1" outlineLevel="1">
      <c r="A167" s="343" t="s">
        <v>1285</v>
      </c>
      <c r="B167" s="343" t="s">
        <v>1286</v>
      </c>
      <c r="C167" s="344" t="s">
        <v>1629</v>
      </c>
      <c r="D167" s="345" t="s">
        <v>1322</v>
      </c>
      <c r="E167" s="345" t="s">
        <v>1323</v>
      </c>
      <c r="F167" s="345" t="s">
        <v>1734</v>
      </c>
      <c r="G167" s="345" t="s">
        <v>1646</v>
      </c>
      <c r="H167" s="345" t="s">
        <v>1735</v>
      </c>
      <c r="I167" s="344" t="s">
        <v>1747</v>
      </c>
      <c r="J167" s="345" t="s">
        <v>997</v>
      </c>
      <c r="K167" s="345" t="s">
        <v>998</v>
      </c>
      <c r="L167" s="344" t="s">
        <v>1745</v>
      </c>
      <c r="M167" s="345" t="s">
        <v>1746</v>
      </c>
      <c r="N167" s="345"/>
      <c r="O167" s="344"/>
      <c r="P167" s="345"/>
      <c r="Q167" s="345"/>
      <c r="R167" s="346"/>
      <c r="S167" s="346"/>
      <c r="T167" s="346"/>
      <c r="U167" s="346"/>
      <c r="V167" s="346"/>
      <c r="W167" s="346"/>
      <c r="X167" s="346"/>
      <c r="Y167" s="346"/>
      <c r="Z167" s="346"/>
      <c r="AA167" s="346"/>
      <c r="AB167" s="346"/>
      <c r="AC167" s="346"/>
      <c r="AD167" s="346">
        <f t="shared" si="25"/>
        <v>0</v>
      </c>
      <c r="AF167" s="350"/>
      <c r="AG167" s="350"/>
      <c r="AH167" s="350"/>
      <c r="AI167" s="350"/>
      <c r="AJ167" s="350"/>
      <c r="AK167" s="350"/>
      <c r="AL167" s="350"/>
      <c r="AM167" s="350"/>
      <c r="AN167" s="350"/>
      <c r="AO167" s="350"/>
      <c r="AP167" s="350"/>
      <c r="AQ167" s="350"/>
      <c r="AR167" s="347">
        <f t="shared" si="16"/>
        <v>0</v>
      </c>
      <c r="AS167" s="350">
        <f t="shared" si="23"/>
        <v>0</v>
      </c>
      <c r="AT167" s="350">
        <f t="shared" si="24"/>
        <v>0</v>
      </c>
    </row>
    <row r="168" spans="1:46" s="341" customFormat="1" ht="16.350000000000001" customHeight="1" outlineLevel="1">
      <c r="A168" s="343" t="s">
        <v>1285</v>
      </c>
      <c r="B168" s="343" t="s">
        <v>1286</v>
      </c>
      <c r="C168" s="344" t="s">
        <v>1629</v>
      </c>
      <c r="D168" s="345" t="s">
        <v>1322</v>
      </c>
      <c r="E168" s="345" t="s">
        <v>1323</v>
      </c>
      <c r="F168" s="345" t="s">
        <v>1734</v>
      </c>
      <c r="G168" s="345" t="s">
        <v>1646</v>
      </c>
      <c r="H168" s="345" t="s">
        <v>1735</v>
      </c>
      <c r="I168" s="344" t="s">
        <v>1748</v>
      </c>
      <c r="J168" s="345" t="s">
        <v>1749</v>
      </c>
      <c r="K168" s="345" t="s">
        <v>998</v>
      </c>
      <c r="L168" s="344" t="s">
        <v>1750</v>
      </c>
      <c r="M168" s="345" t="s">
        <v>1751</v>
      </c>
      <c r="N168" s="345"/>
      <c r="O168" s="344"/>
      <c r="P168" s="345"/>
      <c r="Q168" s="345"/>
      <c r="R168" s="346"/>
      <c r="S168" s="346"/>
      <c r="T168" s="346"/>
      <c r="U168" s="346"/>
      <c r="V168" s="346"/>
      <c r="W168" s="346"/>
      <c r="X168" s="346"/>
      <c r="Y168" s="346"/>
      <c r="Z168" s="346"/>
      <c r="AA168" s="346"/>
      <c r="AB168" s="346"/>
      <c r="AC168" s="346"/>
      <c r="AD168" s="346">
        <f t="shared" si="25"/>
        <v>0</v>
      </c>
      <c r="AF168" s="350"/>
      <c r="AG168" s="350"/>
      <c r="AH168" s="350"/>
      <c r="AI168" s="350"/>
      <c r="AJ168" s="350"/>
      <c r="AK168" s="350"/>
      <c r="AL168" s="350"/>
      <c r="AM168" s="350"/>
      <c r="AN168" s="350"/>
      <c r="AO168" s="350"/>
      <c r="AP168" s="350"/>
      <c r="AQ168" s="350"/>
      <c r="AR168" s="347">
        <f t="shared" si="16"/>
        <v>0</v>
      </c>
      <c r="AS168" s="350">
        <f t="shared" si="23"/>
        <v>0</v>
      </c>
      <c r="AT168" s="350">
        <f t="shared" si="24"/>
        <v>0</v>
      </c>
    </row>
    <row r="169" spans="1:46" s="341" customFormat="1" ht="16.350000000000001" customHeight="1" outlineLevel="1">
      <c r="A169" s="343" t="s">
        <v>1285</v>
      </c>
      <c r="B169" s="343" t="s">
        <v>1286</v>
      </c>
      <c r="C169" s="344" t="s">
        <v>1629</v>
      </c>
      <c r="D169" s="345" t="s">
        <v>1322</v>
      </c>
      <c r="E169" s="345" t="s">
        <v>1323</v>
      </c>
      <c r="F169" s="345" t="s">
        <v>1734</v>
      </c>
      <c r="G169" s="345" t="s">
        <v>1646</v>
      </c>
      <c r="H169" s="345" t="s">
        <v>1735</v>
      </c>
      <c r="I169" s="344" t="s">
        <v>1752</v>
      </c>
      <c r="J169" s="345" t="s">
        <v>1753</v>
      </c>
      <c r="K169" s="345" t="s">
        <v>1754</v>
      </c>
      <c r="L169" s="344" t="s">
        <v>1755</v>
      </c>
      <c r="M169" s="345" t="s">
        <v>1756</v>
      </c>
      <c r="N169" s="345"/>
      <c r="O169" s="344"/>
      <c r="P169" s="345"/>
      <c r="Q169" s="345"/>
      <c r="R169" s="346"/>
      <c r="S169" s="346"/>
      <c r="T169" s="346"/>
      <c r="U169" s="346"/>
      <c r="V169" s="346"/>
      <c r="W169" s="346"/>
      <c r="X169" s="346"/>
      <c r="Y169" s="346"/>
      <c r="Z169" s="346"/>
      <c r="AA169" s="346"/>
      <c r="AB169" s="346"/>
      <c r="AC169" s="346"/>
      <c r="AD169" s="346">
        <f t="shared" si="25"/>
        <v>0</v>
      </c>
      <c r="AF169" s="350"/>
      <c r="AG169" s="350"/>
      <c r="AH169" s="350"/>
      <c r="AI169" s="350"/>
      <c r="AJ169" s="350"/>
      <c r="AK169" s="350"/>
      <c r="AL169" s="350"/>
      <c r="AM169" s="350"/>
      <c r="AN169" s="350"/>
      <c r="AO169" s="350"/>
      <c r="AP169" s="350"/>
      <c r="AQ169" s="350"/>
      <c r="AR169" s="347">
        <f t="shared" si="16"/>
        <v>0</v>
      </c>
      <c r="AS169" s="350">
        <f t="shared" si="23"/>
        <v>0</v>
      </c>
      <c r="AT169" s="350">
        <f t="shared" si="24"/>
        <v>0</v>
      </c>
    </row>
    <row r="170" spans="1:46" s="341" customFormat="1" ht="16.350000000000001" customHeight="1" outlineLevel="1">
      <c r="A170" s="343" t="s">
        <v>1285</v>
      </c>
      <c r="B170" s="343" t="s">
        <v>1286</v>
      </c>
      <c r="C170" s="344" t="s">
        <v>1629</v>
      </c>
      <c r="D170" s="345" t="s">
        <v>1322</v>
      </c>
      <c r="E170" s="345" t="s">
        <v>1323</v>
      </c>
      <c r="F170" s="345" t="s">
        <v>1734</v>
      </c>
      <c r="G170" s="345" t="s">
        <v>1646</v>
      </c>
      <c r="H170" s="345" t="s">
        <v>1735</v>
      </c>
      <c r="I170" s="344" t="s">
        <v>1757</v>
      </c>
      <c r="J170" s="345" t="s">
        <v>1758</v>
      </c>
      <c r="K170" s="345" t="s">
        <v>998</v>
      </c>
      <c r="L170" s="344" t="s">
        <v>1759</v>
      </c>
      <c r="M170" s="345" t="s">
        <v>1760</v>
      </c>
      <c r="N170" s="345"/>
      <c r="O170" s="344"/>
      <c r="P170" s="345"/>
      <c r="Q170" s="345"/>
      <c r="R170" s="346"/>
      <c r="S170" s="346"/>
      <c r="T170" s="346"/>
      <c r="U170" s="346"/>
      <c r="V170" s="346"/>
      <c r="W170" s="346"/>
      <c r="X170" s="346"/>
      <c r="Y170" s="346"/>
      <c r="Z170" s="346"/>
      <c r="AA170" s="346"/>
      <c r="AB170" s="346"/>
      <c r="AC170" s="346"/>
      <c r="AD170" s="346">
        <f t="shared" si="25"/>
        <v>0</v>
      </c>
      <c r="AF170" s="350"/>
      <c r="AG170" s="350"/>
      <c r="AH170" s="350"/>
      <c r="AI170" s="350"/>
      <c r="AJ170" s="350"/>
      <c r="AK170" s="350"/>
      <c r="AL170" s="350"/>
      <c r="AM170" s="350"/>
      <c r="AN170" s="350"/>
      <c r="AO170" s="350"/>
      <c r="AP170" s="350"/>
      <c r="AQ170" s="350"/>
      <c r="AR170" s="347">
        <f t="shared" si="16"/>
        <v>0</v>
      </c>
      <c r="AS170" s="350">
        <f t="shared" si="23"/>
        <v>0</v>
      </c>
      <c r="AT170" s="350">
        <f t="shared" si="24"/>
        <v>0</v>
      </c>
    </row>
    <row r="171" spans="1:46" s="341" customFormat="1" ht="16.350000000000001" customHeight="1" outlineLevel="1">
      <c r="A171" s="343" t="s">
        <v>1285</v>
      </c>
      <c r="B171" s="343" t="s">
        <v>1286</v>
      </c>
      <c r="C171" s="344" t="s">
        <v>1629</v>
      </c>
      <c r="D171" s="345" t="s">
        <v>1322</v>
      </c>
      <c r="E171" s="345" t="s">
        <v>1323</v>
      </c>
      <c r="F171" s="345" t="s">
        <v>1436</v>
      </c>
      <c r="G171" s="345" t="s">
        <v>1646</v>
      </c>
      <c r="H171" s="345" t="s">
        <v>1437</v>
      </c>
      <c r="I171" s="344" t="s">
        <v>1761</v>
      </c>
      <c r="J171" s="345" t="s">
        <v>1762</v>
      </c>
      <c r="K171" s="345" t="s">
        <v>741</v>
      </c>
      <c r="L171" s="344" t="s">
        <v>1449</v>
      </c>
      <c r="M171" s="345" t="s">
        <v>1450</v>
      </c>
      <c r="N171" s="345"/>
      <c r="O171" s="344"/>
      <c r="P171" s="345"/>
      <c r="Q171" s="345"/>
      <c r="R171" s="346"/>
      <c r="S171" s="346"/>
      <c r="T171" s="346"/>
      <c r="U171" s="346"/>
      <c r="V171" s="346"/>
      <c r="W171" s="346"/>
      <c r="X171" s="346"/>
      <c r="Y171" s="346"/>
      <c r="Z171" s="346"/>
      <c r="AA171" s="346"/>
      <c r="AB171" s="346"/>
      <c r="AC171" s="346"/>
      <c r="AD171" s="346">
        <f t="shared" si="25"/>
        <v>0</v>
      </c>
      <c r="AF171" s="350"/>
      <c r="AG171" s="350"/>
      <c r="AH171" s="350"/>
      <c r="AI171" s="350"/>
      <c r="AJ171" s="350"/>
      <c r="AK171" s="350"/>
      <c r="AL171" s="350"/>
      <c r="AM171" s="350"/>
      <c r="AN171" s="350"/>
      <c r="AO171" s="350"/>
      <c r="AP171" s="350"/>
      <c r="AQ171" s="350"/>
      <c r="AR171" s="347">
        <f t="shared" ref="AR171:AR234" si="28">SUM(AF171:AQ171)</f>
        <v>0</v>
      </c>
      <c r="AS171" s="350">
        <f t="shared" si="23"/>
        <v>0</v>
      </c>
      <c r="AT171" s="350">
        <f t="shared" si="24"/>
        <v>0</v>
      </c>
    </row>
    <row r="172" spans="1:46" s="341" customFormat="1" ht="16.350000000000001" customHeight="1" outlineLevel="1">
      <c r="A172" s="343" t="s">
        <v>1285</v>
      </c>
      <c r="B172" s="343" t="s">
        <v>1286</v>
      </c>
      <c r="C172" s="344" t="s">
        <v>1629</v>
      </c>
      <c r="D172" s="345" t="s">
        <v>1322</v>
      </c>
      <c r="E172" s="345" t="s">
        <v>1323</v>
      </c>
      <c r="F172" s="345" t="s">
        <v>1436</v>
      </c>
      <c r="G172" s="345" t="s">
        <v>1646</v>
      </c>
      <c r="H172" s="345" t="s">
        <v>1437</v>
      </c>
      <c r="I172" s="344" t="s">
        <v>1763</v>
      </c>
      <c r="J172" s="345" t="s">
        <v>1762</v>
      </c>
      <c r="K172" s="345" t="s">
        <v>741</v>
      </c>
      <c r="L172" s="344" t="s">
        <v>1449</v>
      </c>
      <c r="M172" s="345" t="s">
        <v>1450</v>
      </c>
      <c r="N172" s="345"/>
      <c r="O172" s="344"/>
      <c r="P172" s="345"/>
      <c r="Q172" s="345"/>
      <c r="R172" s="346"/>
      <c r="S172" s="346"/>
      <c r="T172" s="346"/>
      <c r="U172" s="346"/>
      <c r="V172" s="346"/>
      <c r="W172" s="346"/>
      <c r="X172" s="346"/>
      <c r="Y172" s="346"/>
      <c r="Z172" s="346"/>
      <c r="AA172" s="346"/>
      <c r="AB172" s="346"/>
      <c r="AC172" s="346"/>
      <c r="AD172" s="346">
        <f t="shared" si="25"/>
        <v>0</v>
      </c>
      <c r="AF172" s="350"/>
      <c r="AG172" s="350"/>
      <c r="AH172" s="350"/>
      <c r="AI172" s="350"/>
      <c r="AJ172" s="350"/>
      <c r="AK172" s="350"/>
      <c r="AL172" s="350"/>
      <c r="AM172" s="350"/>
      <c r="AN172" s="350"/>
      <c r="AO172" s="350"/>
      <c r="AP172" s="350"/>
      <c r="AQ172" s="350"/>
      <c r="AR172" s="347">
        <f t="shared" si="28"/>
        <v>0</v>
      </c>
      <c r="AS172" s="350">
        <f t="shared" si="23"/>
        <v>0</v>
      </c>
      <c r="AT172" s="350">
        <f t="shared" si="24"/>
        <v>0</v>
      </c>
    </row>
    <row r="173" spans="1:46" s="341" customFormat="1" ht="16.350000000000001" customHeight="1" outlineLevel="1">
      <c r="A173" s="343" t="s">
        <v>1285</v>
      </c>
      <c r="B173" s="343" t="s">
        <v>1286</v>
      </c>
      <c r="C173" s="344" t="s">
        <v>1629</v>
      </c>
      <c r="D173" s="345" t="s">
        <v>1322</v>
      </c>
      <c r="E173" s="345" t="s">
        <v>1323</v>
      </c>
      <c r="F173" s="345" t="s">
        <v>1461</v>
      </c>
      <c r="G173" s="345" t="s">
        <v>1646</v>
      </c>
      <c r="H173" s="345" t="s">
        <v>1462</v>
      </c>
      <c r="I173" s="344" t="s">
        <v>1764</v>
      </c>
      <c r="J173" s="345" t="s">
        <v>754</v>
      </c>
      <c r="K173" s="345" t="s">
        <v>728</v>
      </c>
      <c r="L173" s="344" t="s">
        <v>1463</v>
      </c>
      <c r="M173" s="345" t="s">
        <v>1464</v>
      </c>
      <c r="N173" s="345"/>
      <c r="O173" s="344"/>
      <c r="P173" s="345"/>
      <c r="Q173" s="345"/>
      <c r="R173" s="346"/>
      <c r="S173" s="346"/>
      <c r="T173" s="346"/>
      <c r="U173" s="346"/>
      <c r="V173" s="346"/>
      <c r="W173" s="346"/>
      <c r="X173" s="346"/>
      <c r="Y173" s="346"/>
      <c r="Z173" s="346"/>
      <c r="AA173" s="346"/>
      <c r="AB173" s="346"/>
      <c r="AC173" s="346"/>
      <c r="AD173" s="346">
        <f t="shared" si="25"/>
        <v>0</v>
      </c>
      <c r="AF173" s="350"/>
      <c r="AG173" s="350"/>
      <c r="AH173" s="350"/>
      <c r="AI173" s="350"/>
      <c r="AJ173" s="350"/>
      <c r="AK173" s="350"/>
      <c r="AL173" s="350"/>
      <c r="AM173" s="350"/>
      <c r="AN173" s="350"/>
      <c r="AO173" s="350"/>
      <c r="AP173" s="350"/>
      <c r="AQ173" s="350"/>
      <c r="AR173" s="347">
        <f t="shared" si="28"/>
        <v>0</v>
      </c>
      <c r="AS173" s="350">
        <f t="shared" si="23"/>
        <v>0</v>
      </c>
      <c r="AT173" s="350">
        <f t="shared" si="24"/>
        <v>0</v>
      </c>
    </row>
    <row r="174" spans="1:46" s="341" customFormat="1" ht="16.350000000000001" customHeight="1" outlineLevel="1">
      <c r="A174" s="343" t="s">
        <v>1285</v>
      </c>
      <c r="B174" s="343" t="s">
        <v>1286</v>
      </c>
      <c r="C174" s="344" t="s">
        <v>1629</v>
      </c>
      <c r="D174" s="345" t="s">
        <v>1322</v>
      </c>
      <c r="E174" s="345" t="s">
        <v>1323</v>
      </c>
      <c r="F174" s="345" t="s">
        <v>1461</v>
      </c>
      <c r="G174" s="345" t="s">
        <v>1646</v>
      </c>
      <c r="H174" s="345" t="s">
        <v>1462</v>
      </c>
      <c r="I174" s="344" t="s">
        <v>1765</v>
      </c>
      <c r="J174" s="345" t="s">
        <v>981</v>
      </c>
      <c r="K174" s="345" t="s">
        <v>728</v>
      </c>
      <c r="L174" s="344" t="s">
        <v>1468</v>
      </c>
      <c r="M174" s="345" t="s">
        <v>1469</v>
      </c>
      <c r="N174" s="345"/>
      <c r="O174" s="344"/>
      <c r="P174" s="345"/>
      <c r="Q174" s="345"/>
      <c r="R174" s="346"/>
      <c r="S174" s="346"/>
      <c r="T174" s="346"/>
      <c r="U174" s="346"/>
      <c r="V174" s="346"/>
      <c r="W174" s="346"/>
      <c r="X174" s="346"/>
      <c r="Y174" s="346"/>
      <c r="Z174" s="346"/>
      <c r="AA174" s="346"/>
      <c r="AB174" s="346"/>
      <c r="AC174" s="346"/>
      <c r="AD174" s="346">
        <f t="shared" si="25"/>
        <v>0</v>
      </c>
      <c r="AF174" s="350"/>
      <c r="AG174" s="350"/>
      <c r="AH174" s="350"/>
      <c r="AI174" s="350"/>
      <c r="AJ174" s="350"/>
      <c r="AK174" s="350"/>
      <c r="AL174" s="350"/>
      <c r="AM174" s="350"/>
      <c r="AN174" s="350"/>
      <c r="AO174" s="350"/>
      <c r="AP174" s="350"/>
      <c r="AQ174" s="350"/>
      <c r="AR174" s="347">
        <f t="shared" si="28"/>
        <v>0</v>
      </c>
      <c r="AS174" s="350">
        <f t="shared" si="23"/>
        <v>0</v>
      </c>
      <c r="AT174" s="350">
        <f t="shared" si="24"/>
        <v>0</v>
      </c>
    </row>
    <row r="175" spans="1:46" s="341" customFormat="1" ht="16.350000000000001" customHeight="1" outlineLevel="1">
      <c r="A175" s="343" t="s">
        <v>1285</v>
      </c>
      <c r="B175" s="343" t="s">
        <v>1286</v>
      </c>
      <c r="C175" s="344" t="s">
        <v>1629</v>
      </c>
      <c r="D175" s="345" t="s">
        <v>1322</v>
      </c>
      <c r="E175" s="345" t="s">
        <v>1323</v>
      </c>
      <c r="F175" s="345" t="s">
        <v>1461</v>
      </c>
      <c r="G175" s="345" t="s">
        <v>1646</v>
      </c>
      <c r="H175" s="345" t="s">
        <v>1462</v>
      </c>
      <c r="I175" s="344" t="s">
        <v>1766</v>
      </c>
      <c r="J175" s="345" t="s">
        <v>981</v>
      </c>
      <c r="K175" s="345" t="s">
        <v>728</v>
      </c>
      <c r="L175" s="344" t="s">
        <v>1468</v>
      </c>
      <c r="M175" s="345" t="s">
        <v>1469</v>
      </c>
      <c r="N175" s="345"/>
      <c r="O175" s="344"/>
      <c r="P175" s="345"/>
      <c r="Q175" s="345"/>
      <c r="R175" s="346"/>
      <c r="S175" s="346"/>
      <c r="T175" s="346"/>
      <c r="U175" s="346"/>
      <c r="V175" s="346"/>
      <c r="W175" s="346"/>
      <c r="X175" s="346"/>
      <c r="Y175" s="346"/>
      <c r="Z175" s="346"/>
      <c r="AA175" s="346"/>
      <c r="AB175" s="346"/>
      <c r="AC175" s="346"/>
      <c r="AD175" s="346">
        <f t="shared" si="25"/>
        <v>0</v>
      </c>
      <c r="AF175" s="350"/>
      <c r="AG175" s="350"/>
      <c r="AH175" s="350"/>
      <c r="AI175" s="350"/>
      <c r="AJ175" s="350"/>
      <c r="AK175" s="350"/>
      <c r="AL175" s="350"/>
      <c r="AM175" s="350"/>
      <c r="AN175" s="350"/>
      <c r="AO175" s="350"/>
      <c r="AP175" s="350"/>
      <c r="AQ175" s="350"/>
      <c r="AR175" s="347">
        <f t="shared" si="28"/>
        <v>0</v>
      </c>
      <c r="AS175" s="350">
        <f t="shared" si="23"/>
        <v>0</v>
      </c>
      <c r="AT175" s="350">
        <f t="shared" si="24"/>
        <v>0</v>
      </c>
    </row>
    <row r="176" spans="1:46" s="341" customFormat="1" ht="16.350000000000001" customHeight="1" outlineLevel="1">
      <c r="A176" s="343" t="s">
        <v>1285</v>
      </c>
      <c r="B176" s="343" t="s">
        <v>1286</v>
      </c>
      <c r="C176" s="344" t="s">
        <v>1629</v>
      </c>
      <c r="D176" s="345" t="s">
        <v>1322</v>
      </c>
      <c r="E176" s="345" t="s">
        <v>1323</v>
      </c>
      <c r="F176" s="345" t="s">
        <v>1471</v>
      </c>
      <c r="G176" s="345" t="s">
        <v>1646</v>
      </c>
      <c r="H176" s="345" t="s">
        <v>1472</v>
      </c>
      <c r="I176" s="344" t="s">
        <v>1767</v>
      </c>
      <c r="J176" s="345" t="s">
        <v>1012</v>
      </c>
      <c r="K176" s="345" t="s">
        <v>493</v>
      </c>
      <c r="L176" s="344" t="s">
        <v>1474</v>
      </c>
      <c r="M176" s="345" t="s">
        <v>1475</v>
      </c>
      <c r="N176" s="345"/>
      <c r="O176" s="344"/>
      <c r="P176" s="345"/>
      <c r="Q176" s="345"/>
      <c r="R176" s="346"/>
      <c r="S176" s="346"/>
      <c r="T176" s="346"/>
      <c r="U176" s="346"/>
      <c r="V176" s="346"/>
      <c r="W176" s="346"/>
      <c r="X176" s="346"/>
      <c r="Y176" s="346"/>
      <c r="Z176" s="346"/>
      <c r="AA176" s="346"/>
      <c r="AB176" s="346"/>
      <c r="AC176" s="346"/>
      <c r="AD176" s="346">
        <f t="shared" si="25"/>
        <v>0</v>
      </c>
      <c r="AF176" s="350"/>
      <c r="AG176" s="350"/>
      <c r="AH176" s="350"/>
      <c r="AI176" s="350"/>
      <c r="AJ176" s="350"/>
      <c r="AK176" s="350"/>
      <c r="AL176" s="350"/>
      <c r="AM176" s="350"/>
      <c r="AN176" s="350"/>
      <c r="AO176" s="350"/>
      <c r="AP176" s="350"/>
      <c r="AQ176" s="350"/>
      <c r="AR176" s="347">
        <f t="shared" si="28"/>
        <v>0</v>
      </c>
      <c r="AS176" s="350">
        <f t="shared" si="23"/>
        <v>0</v>
      </c>
      <c r="AT176" s="350">
        <f t="shared" si="24"/>
        <v>0</v>
      </c>
    </row>
    <row r="177" spans="1:46" s="341" customFormat="1" ht="16.350000000000001" customHeight="1" outlineLevel="1">
      <c r="A177" s="343" t="s">
        <v>1285</v>
      </c>
      <c r="B177" s="343" t="s">
        <v>1286</v>
      </c>
      <c r="C177" s="344" t="s">
        <v>1629</v>
      </c>
      <c r="D177" s="345" t="s">
        <v>1322</v>
      </c>
      <c r="E177" s="345" t="s">
        <v>1323</v>
      </c>
      <c r="F177" s="345" t="s">
        <v>1476</v>
      </c>
      <c r="G177" s="345" t="s">
        <v>1646</v>
      </c>
      <c r="H177" s="345" t="s">
        <v>750</v>
      </c>
      <c r="I177" s="344" t="s">
        <v>1768</v>
      </c>
      <c r="J177" s="345" t="s">
        <v>943</v>
      </c>
      <c r="K177" s="345" t="s">
        <v>741</v>
      </c>
      <c r="L177" s="344" t="s">
        <v>1477</v>
      </c>
      <c r="M177" s="345" t="s">
        <v>1478</v>
      </c>
      <c r="N177" s="345"/>
      <c r="O177" s="344"/>
      <c r="P177" s="345"/>
      <c r="Q177" s="345"/>
      <c r="R177" s="346"/>
      <c r="S177" s="346"/>
      <c r="T177" s="346"/>
      <c r="U177" s="346"/>
      <c r="V177" s="346"/>
      <c r="W177" s="346"/>
      <c r="X177" s="346"/>
      <c r="Y177" s="346"/>
      <c r="Z177" s="346"/>
      <c r="AA177" s="346"/>
      <c r="AB177" s="346"/>
      <c r="AC177" s="346"/>
      <c r="AD177" s="346">
        <f t="shared" si="25"/>
        <v>0</v>
      </c>
      <c r="AF177" s="350"/>
      <c r="AG177" s="350"/>
      <c r="AH177" s="350"/>
      <c r="AI177" s="350"/>
      <c r="AJ177" s="350"/>
      <c r="AK177" s="350"/>
      <c r="AL177" s="350"/>
      <c r="AM177" s="350"/>
      <c r="AN177" s="350"/>
      <c r="AO177" s="350"/>
      <c r="AP177" s="350"/>
      <c r="AQ177" s="350"/>
      <c r="AR177" s="347">
        <f t="shared" si="28"/>
        <v>0</v>
      </c>
      <c r="AS177" s="350">
        <f t="shared" si="23"/>
        <v>0</v>
      </c>
      <c r="AT177" s="350">
        <f t="shared" si="24"/>
        <v>0</v>
      </c>
    </row>
    <row r="178" spans="1:46" s="341" customFormat="1" ht="16.350000000000001" customHeight="1" outlineLevel="1">
      <c r="A178" s="343" t="s">
        <v>1285</v>
      </c>
      <c r="B178" s="343" t="s">
        <v>1286</v>
      </c>
      <c r="C178" s="344" t="s">
        <v>1629</v>
      </c>
      <c r="D178" s="345" t="s">
        <v>1322</v>
      </c>
      <c r="E178" s="345" t="s">
        <v>1323</v>
      </c>
      <c r="F178" s="345" t="s">
        <v>1476</v>
      </c>
      <c r="G178" s="345" t="s">
        <v>1646</v>
      </c>
      <c r="H178" s="345" t="s">
        <v>750</v>
      </c>
      <c r="I178" s="344" t="s">
        <v>1769</v>
      </c>
      <c r="J178" s="345" t="s">
        <v>943</v>
      </c>
      <c r="K178" s="345" t="s">
        <v>741</v>
      </c>
      <c r="L178" s="344" t="s">
        <v>1477</v>
      </c>
      <c r="M178" s="345" t="s">
        <v>1478</v>
      </c>
      <c r="N178" s="345"/>
      <c r="O178" s="344"/>
      <c r="P178" s="345"/>
      <c r="Q178" s="345"/>
      <c r="R178" s="346"/>
      <c r="S178" s="346"/>
      <c r="T178" s="346"/>
      <c r="U178" s="346"/>
      <c r="V178" s="346"/>
      <c r="W178" s="346"/>
      <c r="X178" s="346"/>
      <c r="Y178" s="346"/>
      <c r="Z178" s="346"/>
      <c r="AA178" s="346"/>
      <c r="AB178" s="346"/>
      <c r="AC178" s="346"/>
      <c r="AD178" s="346">
        <f t="shared" si="25"/>
        <v>0</v>
      </c>
      <c r="AF178" s="350"/>
      <c r="AG178" s="350"/>
      <c r="AH178" s="350"/>
      <c r="AI178" s="350"/>
      <c r="AJ178" s="350"/>
      <c r="AK178" s="350"/>
      <c r="AL178" s="350"/>
      <c r="AM178" s="350"/>
      <c r="AN178" s="350"/>
      <c r="AO178" s="350"/>
      <c r="AP178" s="350"/>
      <c r="AQ178" s="350"/>
      <c r="AR178" s="347">
        <f t="shared" si="28"/>
        <v>0</v>
      </c>
      <c r="AS178" s="350">
        <f t="shared" si="23"/>
        <v>0</v>
      </c>
      <c r="AT178" s="350">
        <f t="shared" si="24"/>
        <v>0</v>
      </c>
    </row>
    <row r="179" spans="1:46" s="341" customFormat="1" ht="16.350000000000001" customHeight="1" outlineLevel="1">
      <c r="A179" s="343" t="s">
        <v>1285</v>
      </c>
      <c r="B179" s="343" t="s">
        <v>1286</v>
      </c>
      <c r="C179" s="344" t="s">
        <v>1629</v>
      </c>
      <c r="D179" s="345" t="s">
        <v>1322</v>
      </c>
      <c r="E179" s="345" t="s">
        <v>1323</v>
      </c>
      <c r="F179" s="345" t="s">
        <v>1476</v>
      </c>
      <c r="G179" s="345" t="s">
        <v>1646</v>
      </c>
      <c r="H179" s="345" t="s">
        <v>750</v>
      </c>
      <c r="I179" s="344" t="s">
        <v>1770</v>
      </c>
      <c r="J179" s="345" t="s">
        <v>1771</v>
      </c>
      <c r="K179" s="345" t="s">
        <v>741</v>
      </c>
      <c r="L179" s="344" t="s">
        <v>1481</v>
      </c>
      <c r="M179" s="345" t="s">
        <v>1482</v>
      </c>
      <c r="N179" s="345"/>
      <c r="O179" s="344"/>
      <c r="P179" s="345"/>
      <c r="Q179" s="345"/>
      <c r="R179" s="346"/>
      <c r="S179" s="346"/>
      <c r="T179" s="346"/>
      <c r="U179" s="346"/>
      <c r="V179" s="346"/>
      <c r="W179" s="346"/>
      <c r="X179" s="346"/>
      <c r="Y179" s="346"/>
      <c r="Z179" s="346"/>
      <c r="AA179" s="346"/>
      <c r="AB179" s="346"/>
      <c r="AC179" s="346"/>
      <c r="AD179" s="346">
        <f t="shared" si="25"/>
        <v>0</v>
      </c>
      <c r="AF179" s="350"/>
      <c r="AG179" s="350"/>
      <c r="AH179" s="350"/>
      <c r="AI179" s="350"/>
      <c r="AJ179" s="350"/>
      <c r="AK179" s="350"/>
      <c r="AL179" s="350"/>
      <c r="AM179" s="350"/>
      <c r="AN179" s="350"/>
      <c r="AO179" s="350"/>
      <c r="AP179" s="350"/>
      <c r="AQ179" s="350"/>
      <c r="AR179" s="347">
        <f t="shared" si="28"/>
        <v>0</v>
      </c>
      <c r="AS179" s="350">
        <f t="shared" si="23"/>
        <v>0</v>
      </c>
      <c r="AT179" s="350">
        <f t="shared" si="24"/>
        <v>0</v>
      </c>
    </row>
    <row r="180" spans="1:46" s="341" customFormat="1" ht="16.350000000000001" customHeight="1" outlineLevel="1">
      <c r="A180" s="343" t="s">
        <v>1285</v>
      </c>
      <c r="B180" s="343" t="s">
        <v>1286</v>
      </c>
      <c r="C180" s="344" t="s">
        <v>1629</v>
      </c>
      <c r="D180" s="345" t="s">
        <v>1322</v>
      </c>
      <c r="E180" s="345" t="s">
        <v>1323</v>
      </c>
      <c r="F180" s="345" t="s">
        <v>1476</v>
      </c>
      <c r="G180" s="345" t="s">
        <v>1646</v>
      </c>
      <c r="H180" s="345" t="s">
        <v>750</v>
      </c>
      <c r="I180" s="344" t="s">
        <v>1772</v>
      </c>
      <c r="J180" s="345" t="s">
        <v>1771</v>
      </c>
      <c r="K180" s="345" t="s">
        <v>741</v>
      </c>
      <c r="L180" s="344" t="s">
        <v>1481</v>
      </c>
      <c r="M180" s="345" t="s">
        <v>1482</v>
      </c>
      <c r="N180" s="345"/>
      <c r="O180" s="344"/>
      <c r="P180" s="345"/>
      <c r="Q180" s="345"/>
      <c r="R180" s="346"/>
      <c r="S180" s="346"/>
      <c r="T180" s="346"/>
      <c r="U180" s="346"/>
      <c r="V180" s="346"/>
      <c r="W180" s="346"/>
      <c r="X180" s="346"/>
      <c r="Y180" s="346"/>
      <c r="Z180" s="346"/>
      <c r="AA180" s="346"/>
      <c r="AB180" s="346"/>
      <c r="AC180" s="346"/>
      <c r="AD180" s="346">
        <f t="shared" si="25"/>
        <v>0</v>
      </c>
      <c r="AF180" s="350"/>
      <c r="AG180" s="350"/>
      <c r="AH180" s="350"/>
      <c r="AI180" s="350"/>
      <c r="AJ180" s="350"/>
      <c r="AK180" s="350"/>
      <c r="AL180" s="350"/>
      <c r="AM180" s="350"/>
      <c r="AN180" s="350"/>
      <c r="AO180" s="350"/>
      <c r="AP180" s="350"/>
      <c r="AQ180" s="350"/>
      <c r="AR180" s="347">
        <f t="shared" si="28"/>
        <v>0</v>
      </c>
      <c r="AS180" s="350">
        <f t="shared" si="23"/>
        <v>0</v>
      </c>
      <c r="AT180" s="350">
        <f t="shared" si="24"/>
        <v>0</v>
      </c>
    </row>
    <row r="181" spans="1:46" s="341" customFormat="1" ht="16.350000000000001" customHeight="1" outlineLevel="1">
      <c r="A181" s="343" t="s">
        <v>1285</v>
      </c>
      <c r="B181" s="343" t="s">
        <v>1286</v>
      </c>
      <c r="C181" s="344" t="s">
        <v>1629</v>
      </c>
      <c r="D181" s="345" t="s">
        <v>1322</v>
      </c>
      <c r="E181" s="345" t="s">
        <v>1323</v>
      </c>
      <c r="F181" s="345" t="s">
        <v>1476</v>
      </c>
      <c r="G181" s="345" t="s">
        <v>1646</v>
      </c>
      <c r="H181" s="345" t="s">
        <v>750</v>
      </c>
      <c r="I181" s="344" t="s">
        <v>1773</v>
      </c>
      <c r="J181" s="345" t="s">
        <v>1774</v>
      </c>
      <c r="K181" s="345" t="s">
        <v>741</v>
      </c>
      <c r="L181" s="344" t="s">
        <v>1775</v>
      </c>
      <c r="M181" s="345" t="s">
        <v>1776</v>
      </c>
      <c r="N181" s="345"/>
      <c r="O181" s="344"/>
      <c r="P181" s="345"/>
      <c r="Q181" s="345"/>
      <c r="R181" s="346"/>
      <c r="S181" s="346"/>
      <c r="T181" s="346"/>
      <c r="U181" s="346"/>
      <c r="V181" s="346"/>
      <c r="W181" s="346"/>
      <c r="X181" s="346"/>
      <c r="Y181" s="346"/>
      <c r="Z181" s="346"/>
      <c r="AA181" s="346"/>
      <c r="AB181" s="346"/>
      <c r="AC181" s="346"/>
      <c r="AD181" s="346">
        <f t="shared" si="25"/>
        <v>0</v>
      </c>
      <c r="AF181" s="350"/>
      <c r="AG181" s="350"/>
      <c r="AH181" s="350"/>
      <c r="AI181" s="350"/>
      <c r="AJ181" s="350"/>
      <c r="AK181" s="350"/>
      <c r="AL181" s="350"/>
      <c r="AM181" s="350"/>
      <c r="AN181" s="350"/>
      <c r="AO181" s="350"/>
      <c r="AP181" s="350"/>
      <c r="AQ181" s="350"/>
      <c r="AR181" s="347">
        <f t="shared" si="28"/>
        <v>0</v>
      </c>
      <c r="AS181" s="350">
        <f t="shared" si="23"/>
        <v>0</v>
      </c>
      <c r="AT181" s="350">
        <f t="shared" si="24"/>
        <v>0</v>
      </c>
    </row>
    <row r="182" spans="1:46" s="341" customFormat="1" ht="16.350000000000001" customHeight="1" outlineLevel="1">
      <c r="A182" s="343" t="s">
        <v>1285</v>
      </c>
      <c r="B182" s="343" t="s">
        <v>1286</v>
      </c>
      <c r="C182" s="344" t="s">
        <v>1629</v>
      </c>
      <c r="D182" s="345" t="s">
        <v>1322</v>
      </c>
      <c r="E182" s="345" t="s">
        <v>1323</v>
      </c>
      <c r="F182" s="345" t="s">
        <v>1476</v>
      </c>
      <c r="G182" s="345" t="s">
        <v>1646</v>
      </c>
      <c r="H182" s="345" t="s">
        <v>750</v>
      </c>
      <c r="I182" s="344" t="s">
        <v>1777</v>
      </c>
      <c r="J182" s="345" t="s">
        <v>1778</v>
      </c>
      <c r="K182" s="345" t="s">
        <v>741</v>
      </c>
      <c r="L182" s="344" t="s">
        <v>1779</v>
      </c>
      <c r="M182" s="345" t="s">
        <v>1780</v>
      </c>
      <c r="N182" s="345"/>
      <c r="O182" s="344"/>
      <c r="P182" s="345"/>
      <c r="Q182" s="345"/>
      <c r="R182" s="346"/>
      <c r="S182" s="346"/>
      <c r="T182" s="346"/>
      <c r="U182" s="346"/>
      <c r="V182" s="346"/>
      <c r="W182" s="346"/>
      <c r="X182" s="346"/>
      <c r="Y182" s="346"/>
      <c r="Z182" s="346"/>
      <c r="AA182" s="346"/>
      <c r="AB182" s="346"/>
      <c r="AC182" s="346"/>
      <c r="AD182" s="346">
        <f t="shared" si="25"/>
        <v>0</v>
      </c>
      <c r="AF182" s="350"/>
      <c r="AG182" s="350"/>
      <c r="AH182" s="350"/>
      <c r="AI182" s="350"/>
      <c r="AJ182" s="350"/>
      <c r="AK182" s="350"/>
      <c r="AL182" s="350"/>
      <c r="AM182" s="350"/>
      <c r="AN182" s="350"/>
      <c r="AO182" s="350"/>
      <c r="AP182" s="350"/>
      <c r="AQ182" s="350"/>
      <c r="AR182" s="347">
        <f t="shared" si="28"/>
        <v>0</v>
      </c>
      <c r="AS182" s="350">
        <f t="shared" si="23"/>
        <v>0</v>
      </c>
      <c r="AT182" s="350">
        <f t="shared" si="24"/>
        <v>0</v>
      </c>
    </row>
    <row r="183" spans="1:46" s="341" customFormat="1" ht="16.350000000000001" customHeight="1" outlineLevel="1">
      <c r="A183" s="343" t="s">
        <v>1285</v>
      </c>
      <c r="B183" s="343" t="s">
        <v>1286</v>
      </c>
      <c r="C183" s="344" t="s">
        <v>1629</v>
      </c>
      <c r="D183" s="345" t="s">
        <v>1322</v>
      </c>
      <c r="E183" s="345" t="s">
        <v>1323</v>
      </c>
      <c r="F183" s="345" t="s">
        <v>1476</v>
      </c>
      <c r="G183" s="345" t="s">
        <v>1646</v>
      </c>
      <c r="H183" s="345" t="s">
        <v>750</v>
      </c>
      <c r="I183" s="344" t="s">
        <v>1781</v>
      </c>
      <c r="J183" s="345" t="s">
        <v>1778</v>
      </c>
      <c r="K183" s="345" t="s">
        <v>741</v>
      </c>
      <c r="L183" s="344" t="s">
        <v>1779</v>
      </c>
      <c r="M183" s="345" t="s">
        <v>1780</v>
      </c>
      <c r="N183" s="345"/>
      <c r="O183" s="344"/>
      <c r="P183" s="345"/>
      <c r="Q183" s="345"/>
      <c r="R183" s="346"/>
      <c r="S183" s="346"/>
      <c r="T183" s="346"/>
      <c r="U183" s="346"/>
      <c r="V183" s="346"/>
      <c r="W183" s="346"/>
      <c r="X183" s="346"/>
      <c r="Y183" s="346"/>
      <c r="Z183" s="346"/>
      <c r="AA183" s="346"/>
      <c r="AB183" s="346"/>
      <c r="AC183" s="346"/>
      <c r="AD183" s="346">
        <f t="shared" si="25"/>
        <v>0</v>
      </c>
      <c r="AF183" s="350"/>
      <c r="AG183" s="350"/>
      <c r="AH183" s="350"/>
      <c r="AI183" s="350"/>
      <c r="AJ183" s="350"/>
      <c r="AK183" s="350"/>
      <c r="AL183" s="350"/>
      <c r="AM183" s="350"/>
      <c r="AN183" s="350"/>
      <c r="AO183" s="350"/>
      <c r="AP183" s="350"/>
      <c r="AQ183" s="350"/>
      <c r="AR183" s="347">
        <f t="shared" si="28"/>
        <v>0</v>
      </c>
      <c r="AS183" s="350">
        <f t="shared" si="23"/>
        <v>0</v>
      </c>
      <c r="AT183" s="350">
        <f t="shared" si="24"/>
        <v>0</v>
      </c>
    </row>
    <row r="184" spans="1:46" s="341" customFormat="1" ht="16.350000000000001" customHeight="1" outlineLevel="1">
      <c r="A184" s="343" t="s">
        <v>1285</v>
      </c>
      <c r="B184" s="343" t="s">
        <v>1286</v>
      </c>
      <c r="C184" s="344" t="s">
        <v>1629</v>
      </c>
      <c r="D184" s="345" t="s">
        <v>1322</v>
      </c>
      <c r="E184" s="345" t="s">
        <v>1323</v>
      </c>
      <c r="F184" s="345" t="s">
        <v>1476</v>
      </c>
      <c r="G184" s="345" t="s">
        <v>1646</v>
      </c>
      <c r="H184" s="345" t="s">
        <v>750</v>
      </c>
      <c r="I184" s="344" t="s">
        <v>1782</v>
      </c>
      <c r="J184" s="345" t="s">
        <v>1783</v>
      </c>
      <c r="K184" s="345" t="s">
        <v>741</v>
      </c>
      <c r="L184" s="344" t="s">
        <v>1784</v>
      </c>
      <c r="M184" s="345" t="s">
        <v>1785</v>
      </c>
      <c r="N184" s="345"/>
      <c r="O184" s="344"/>
      <c r="P184" s="345"/>
      <c r="Q184" s="345"/>
      <c r="R184" s="346"/>
      <c r="S184" s="346"/>
      <c r="T184" s="346"/>
      <c r="U184" s="346"/>
      <c r="V184" s="346"/>
      <c r="W184" s="346"/>
      <c r="X184" s="346"/>
      <c r="Y184" s="346"/>
      <c r="Z184" s="346"/>
      <c r="AA184" s="346"/>
      <c r="AB184" s="346"/>
      <c r="AC184" s="346"/>
      <c r="AD184" s="346">
        <f t="shared" si="25"/>
        <v>0</v>
      </c>
      <c r="AF184" s="350"/>
      <c r="AG184" s="350"/>
      <c r="AH184" s="350"/>
      <c r="AI184" s="350"/>
      <c r="AJ184" s="350"/>
      <c r="AK184" s="350"/>
      <c r="AL184" s="350"/>
      <c r="AM184" s="350"/>
      <c r="AN184" s="350"/>
      <c r="AO184" s="350"/>
      <c r="AP184" s="350"/>
      <c r="AQ184" s="350"/>
      <c r="AR184" s="347">
        <f t="shared" si="28"/>
        <v>0</v>
      </c>
      <c r="AS184" s="350">
        <f t="shared" si="23"/>
        <v>0</v>
      </c>
      <c r="AT184" s="350">
        <f t="shared" si="24"/>
        <v>0</v>
      </c>
    </row>
    <row r="185" spans="1:46" s="341" customFormat="1" ht="16.350000000000001" customHeight="1" outlineLevel="1">
      <c r="A185" s="343" t="s">
        <v>1285</v>
      </c>
      <c r="B185" s="343" t="s">
        <v>1286</v>
      </c>
      <c r="C185" s="344" t="s">
        <v>1629</v>
      </c>
      <c r="D185" s="345" t="s">
        <v>1322</v>
      </c>
      <c r="E185" s="345" t="s">
        <v>1323</v>
      </c>
      <c r="F185" s="345" t="s">
        <v>1476</v>
      </c>
      <c r="G185" s="345" t="s">
        <v>1646</v>
      </c>
      <c r="H185" s="345" t="s">
        <v>750</v>
      </c>
      <c r="I185" s="344" t="s">
        <v>1786</v>
      </c>
      <c r="J185" s="345" t="s">
        <v>1787</v>
      </c>
      <c r="K185" s="345" t="s">
        <v>741</v>
      </c>
      <c r="L185" s="344" t="s">
        <v>1788</v>
      </c>
      <c r="M185" s="345" t="s">
        <v>1789</v>
      </c>
      <c r="N185" s="345"/>
      <c r="O185" s="344"/>
      <c r="P185" s="345"/>
      <c r="Q185" s="345"/>
      <c r="R185" s="346"/>
      <c r="S185" s="346"/>
      <c r="T185" s="346"/>
      <c r="U185" s="346"/>
      <c r="V185" s="346"/>
      <c r="W185" s="346"/>
      <c r="X185" s="346"/>
      <c r="Y185" s="346"/>
      <c r="Z185" s="346"/>
      <c r="AA185" s="346"/>
      <c r="AB185" s="346"/>
      <c r="AC185" s="346"/>
      <c r="AD185" s="346">
        <f t="shared" si="25"/>
        <v>0</v>
      </c>
      <c r="AF185" s="350"/>
      <c r="AG185" s="350"/>
      <c r="AH185" s="350"/>
      <c r="AI185" s="350"/>
      <c r="AJ185" s="350"/>
      <c r="AK185" s="350"/>
      <c r="AL185" s="350"/>
      <c r="AM185" s="350"/>
      <c r="AN185" s="350"/>
      <c r="AO185" s="350"/>
      <c r="AP185" s="350"/>
      <c r="AQ185" s="350"/>
      <c r="AR185" s="347">
        <f t="shared" si="28"/>
        <v>0</v>
      </c>
      <c r="AS185" s="350">
        <f t="shared" si="23"/>
        <v>0</v>
      </c>
      <c r="AT185" s="350">
        <f t="shared" si="24"/>
        <v>0</v>
      </c>
    </row>
    <row r="186" spans="1:46" s="341" customFormat="1" ht="16.350000000000001" customHeight="1" outlineLevel="1">
      <c r="A186" s="343" t="s">
        <v>1285</v>
      </c>
      <c r="B186" s="343" t="s">
        <v>1286</v>
      </c>
      <c r="C186" s="344" t="s">
        <v>1629</v>
      </c>
      <c r="D186" s="345" t="s">
        <v>1322</v>
      </c>
      <c r="E186" s="345" t="s">
        <v>1323</v>
      </c>
      <c r="F186" s="345" t="s">
        <v>1790</v>
      </c>
      <c r="G186" s="345" t="s">
        <v>1646</v>
      </c>
      <c r="H186" s="345" t="s">
        <v>1791</v>
      </c>
      <c r="I186" s="344" t="s">
        <v>1792</v>
      </c>
      <c r="J186" s="345" t="s">
        <v>1026</v>
      </c>
      <c r="K186" s="345" t="s">
        <v>1027</v>
      </c>
      <c r="L186" s="344" t="s">
        <v>1793</v>
      </c>
      <c r="M186" s="345" t="s">
        <v>1794</v>
      </c>
      <c r="N186" s="345"/>
      <c r="O186" s="344"/>
      <c r="P186" s="345"/>
      <c r="Q186" s="345"/>
      <c r="R186" s="346"/>
      <c r="S186" s="346"/>
      <c r="T186" s="346"/>
      <c r="U186" s="346"/>
      <c r="V186" s="346"/>
      <c r="W186" s="346"/>
      <c r="X186" s="346"/>
      <c r="Y186" s="346"/>
      <c r="Z186" s="346"/>
      <c r="AA186" s="346"/>
      <c r="AB186" s="346"/>
      <c r="AC186" s="346"/>
      <c r="AD186" s="346">
        <f t="shared" si="25"/>
        <v>0</v>
      </c>
      <c r="AF186" s="350"/>
      <c r="AG186" s="350"/>
      <c r="AH186" s="350"/>
      <c r="AI186" s="350"/>
      <c r="AJ186" s="350"/>
      <c r="AK186" s="350"/>
      <c r="AL186" s="350"/>
      <c r="AM186" s="350"/>
      <c r="AN186" s="350"/>
      <c r="AO186" s="350"/>
      <c r="AP186" s="350"/>
      <c r="AQ186" s="350"/>
      <c r="AR186" s="347">
        <f t="shared" si="28"/>
        <v>0</v>
      </c>
      <c r="AS186" s="350">
        <f t="shared" si="23"/>
        <v>0</v>
      </c>
      <c r="AT186" s="350">
        <f t="shared" si="24"/>
        <v>0</v>
      </c>
    </row>
    <row r="187" spans="1:46" s="341" customFormat="1" ht="16.350000000000001" customHeight="1" outlineLevel="1">
      <c r="A187" s="343" t="s">
        <v>1285</v>
      </c>
      <c r="B187" s="343" t="s">
        <v>1286</v>
      </c>
      <c r="C187" s="344" t="s">
        <v>1629</v>
      </c>
      <c r="D187" s="345" t="s">
        <v>1322</v>
      </c>
      <c r="E187" s="345" t="s">
        <v>1323</v>
      </c>
      <c r="F187" s="345" t="s">
        <v>1790</v>
      </c>
      <c r="G187" s="345" t="s">
        <v>1646</v>
      </c>
      <c r="H187" s="345" t="s">
        <v>1791</v>
      </c>
      <c r="I187" s="344" t="s">
        <v>1795</v>
      </c>
      <c r="J187" s="345" t="s">
        <v>1003</v>
      </c>
      <c r="K187" s="345" t="s">
        <v>998</v>
      </c>
      <c r="L187" s="344" t="s">
        <v>1796</v>
      </c>
      <c r="M187" s="345" t="s">
        <v>1797</v>
      </c>
      <c r="N187" s="345"/>
      <c r="O187" s="344"/>
      <c r="P187" s="345"/>
      <c r="Q187" s="345"/>
      <c r="R187" s="346"/>
      <c r="S187" s="346"/>
      <c r="T187" s="346"/>
      <c r="U187" s="346"/>
      <c r="V187" s="346"/>
      <c r="W187" s="346"/>
      <c r="X187" s="346"/>
      <c r="Y187" s="346"/>
      <c r="Z187" s="346"/>
      <c r="AA187" s="346"/>
      <c r="AB187" s="346"/>
      <c r="AC187" s="346"/>
      <c r="AD187" s="346">
        <f t="shared" si="25"/>
        <v>0</v>
      </c>
      <c r="AF187" s="350"/>
      <c r="AG187" s="350"/>
      <c r="AH187" s="350"/>
      <c r="AI187" s="350"/>
      <c r="AJ187" s="350"/>
      <c r="AK187" s="350"/>
      <c r="AL187" s="350"/>
      <c r="AM187" s="350"/>
      <c r="AN187" s="350"/>
      <c r="AO187" s="350"/>
      <c r="AP187" s="350"/>
      <c r="AQ187" s="350"/>
      <c r="AR187" s="347">
        <f t="shared" si="28"/>
        <v>0</v>
      </c>
      <c r="AS187" s="350">
        <f t="shared" si="23"/>
        <v>0</v>
      </c>
      <c r="AT187" s="350">
        <f t="shared" si="24"/>
        <v>0</v>
      </c>
    </row>
    <row r="188" spans="1:46" s="341" customFormat="1" ht="16.350000000000001" customHeight="1" outlineLevel="1">
      <c r="A188" s="343" t="s">
        <v>1285</v>
      </c>
      <c r="B188" s="343" t="s">
        <v>1286</v>
      </c>
      <c r="C188" s="344" t="s">
        <v>1629</v>
      </c>
      <c r="D188" s="345" t="s">
        <v>1322</v>
      </c>
      <c r="E188" s="345" t="s">
        <v>1323</v>
      </c>
      <c r="F188" s="345" t="s">
        <v>1368</v>
      </c>
      <c r="G188" s="345" t="s">
        <v>1646</v>
      </c>
      <c r="H188" s="345" t="s">
        <v>1369</v>
      </c>
      <c r="I188" s="344" t="s">
        <v>1798</v>
      </c>
      <c r="J188" s="345" t="s">
        <v>944</v>
      </c>
      <c r="K188" s="345" t="s">
        <v>1013</v>
      </c>
      <c r="L188" s="344" t="s">
        <v>1484</v>
      </c>
      <c r="M188" s="345" t="s">
        <v>1485</v>
      </c>
      <c r="N188" s="345"/>
      <c r="O188" s="344"/>
      <c r="P188" s="345"/>
      <c r="Q188" s="345"/>
      <c r="R188" s="346"/>
      <c r="S188" s="346"/>
      <c r="T188" s="346"/>
      <c r="U188" s="346"/>
      <c r="V188" s="346"/>
      <c r="W188" s="346"/>
      <c r="X188" s="346"/>
      <c r="Y188" s="346"/>
      <c r="Z188" s="346"/>
      <c r="AA188" s="346"/>
      <c r="AB188" s="346"/>
      <c r="AC188" s="346"/>
      <c r="AD188" s="346">
        <f t="shared" si="25"/>
        <v>0</v>
      </c>
      <c r="AF188" s="350"/>
      <c r="AG188" s="350"/>
      <c r="AH188" s="350"/>
      <c r="AI188" s="350"/>
      <c r="AJ188" s="350"/>
      <c r="AK188" s="350"/>
      <c r="AL188" s="350"/>
      <c r="AM188" s="350"/>
      <c r="AN188" s="350"/>
      <c r="AO188" s="350"/>
      <c r="AP188" s="350"/>
      <c r="AQ188" s="350"/>
      <c r="AR188" s="347">
        <f t="shared" si="28"/>
        <v>0</v>
      </c>
      <c r="AS188" s="350">
        <f t="shared" si="23"/>
        <v>0</v>
      </c>
      <c r="AT188" s="350">
        <f t="shared" si="24"/>
        <v>0</v>
      </c>
    </row>
    <row r="189" spans="1:46" s="341" customFormat="1" ht="16.350000000000001" customHeight="1" outlineLevel="1">
      <c r="A189" s="343" t="s">
        <v>1285</v>
      </c>
      <c r="B189" s="343" t="s">
        <v>1286</v>
      </c>
      <c r="C189" s="344" t="s">
        <v>1629</v>
      </c>
      <c r="D189" s="345" t="s">
        <v>1322</v>
      </c>
      <c r="E189" s="345" t="s">
        <v>1323</v>
      </c>
      <c r="F189" s="345" t="s">
        <v>1368</v>
      </c>
      <c r="G189" s="345" t="s">
        <v>1646</v>
      </c>
      <c r="H189" s="345" t="s">
        <v>1369</v>
      </c>
      <c r="I189" s="344" t="s">
        <v>1799</v>
      </c>
      <c r="J189" s="345" t="s">
        <v>948</v>
      </c>
      <c r="K189" s="345" t="s">
        <v>1014</v>
      </c>
      <c r="L189" s="344" t="s">
        <v>1487</v>
      </c>
      <c r="M189" s="345" t="s">
        <v>1488</v>
      </c>
      <c r="N189" s="345"/>
      <c r="O189" s="344"/>
      <c r="P189" s="345"/>
      <c r="Q189" s="345"/>
      <c r="R189" s="346"/>
      <c r="S189" s="346"/>
      <c r="T189" s="346"/>
      <c r="U189" s="346"/>
      <c r="V189" s="346"/>
      <c r="W189" s="346"/>
      <c r="X189" s="346"/>
      <c r="Y189" s="346"/>
      <c r="Z189" s="346"/>
      <c r="AA189" s="346"/>
      <c r="AB189" s="346"/>
      <c r="AC189" s="346"/>
      <c r="AD189" s="346">
        <f t="shared" si="25"/>
        <v>0</v>
      </c>
      <c r="AF189" s="350"/>
      <c r="AG189" s="350"/>
      <c r="AH189" s="350"/>
      <c r="AI189" s="350"/>
      <c r="AJ189" s="350"/>
      <c r="AK189" s="350"/>
      <c r="AL189" s="350"/>
      <c r="AM189" s="350"/>
      <c r="AN189" s="350"/>
      <c r="AO189" s="350"/>
      <c r="AP189" s="350"/>
      <c r="AQ189" s="350"/>
      <c r="AR189" s="347">
        <f t="shared" si="28"/>
        <v>0</v>
      </c>
      <c r="AS189" s="350">
        <f t="shared" si="23"/>
        <v>0</v>
      </c>
      <c r="AT189" s="350">
        <f t="shared" si="24"/>
        <v>0</v>
      </c>
    </row>
    <row r="190" spans="1:46" s="341" customFormat="1" ht="16.350000000000001" customHeight="1" outlineLevel="1">
      <c r="A190" s="343" t="s">
        <v>1285</v>
      </c>
      <c r="B190" s="343" t="s">
        <v>1286</v>
      </c>
      <c r="C190" s="344" t="s">
        <v>1629</v>
      </c>
      <c r="D190" s="345" t="s">
        <v>1322</v>
      </c>
      <c r="E190" s="345" t="s">
        <v>1323</v>
      </c>
      <c r="F190" s="345" t="s">
        <v>1368</v>
      </c>
      <c r="G190" s="345" t="s">
        <v>1646</v>
      </c>
      <c r="H190" s="345" t="s">
        <v>1369</v>
      </c>
      <c r="I190" s="344" t="s">
        <v>1800</v>
      </c>
      <c r="J190" s="345" t="s">
        <v>1029</v>
      </c>
      <c r="K190" s="345" t="s">
        <v>1013</v>
      </c>
      <c r="L190" s="344" t="s">
        <v>1490</v>
      </c>
      <c r="M190" s="345" t="s">
        <v>1491</v>
      </c>
      <c r="N190" s="345"/>
      <c r="O190" s="344"/>
      <c r="P190" s="345"/>
      <c r="Q190" s="345"/>
      <c r="R190" s="346"/>
      <c r="S190" s="346"/>
      <c r="T190" s="346"/>
      <c r="U190" s="346"/>
      <c r="V190" s="346"/>
      <c r="W190" s="346"/>
      <c r="X190" s="346"/>
      <c r="Y190" s="346"/>
      <c r="Z190" s="346"/>
      <c r="AA190" s="346"/>
      <c r="AB190" s="346"/>
      <c r="AC190" s="346"/>
      <c r="AD190" s="346">
        <f t="shared" si="25"/>
        <v>0</v>
      </c>
      <c r="AF190" s="350"/>
      <c r="AG190" s="350"/>
      <c r="AH190" s="350"/>
      <c r="AI190" s="350"/>
      <c r="AJ190" s="350"/>
      <c r="AK190" s="350"/>
      <c r="AL190" s="350"/>
      <c r="AM190" s="350"/>
      <c r="AN190" s="350"/>
      <c r="AO190" s="350"/>
      <c r="AP190" s="350"/>
      <c r="AQ190" s="350"/>
      <c r="AR190" s="347">
        <f t="shared" si="28"/>
        <v>0</v>
      </c>
      <c r="AS190" s="350">
        <f t="shared" si="23"/>
        <v>0</v>
      </c>
      <c r="AT190" s="350">
        <f t="shared" si="24"/>
        <v>0</v>
      </c>
    </row>
    <row r="191" spans="1:46" s="341" customFormat="1" ht="16.350000000000001" customHeight="1" outlineLevel="1">
      <c r="A191" s="343" t="s">
        <v>1285</v>
      </c>
      <c r="B191" s="343" t="s">
        <v>1286</v>
      </c>
      <c r="C191" s="344" t="s">
        <v>1629</v>
      </c>
      <c r="D191" s="345" t="s">
        <v>1322</v>
      </c>
      <c r="E191" s="345" t="s">
        <v>1323</v>
      </c>
      <c r="F191" s="345" t="s">
        <v>1492</v>
      </c>
      <c r="G191" s="345" t="s">
        <v>1646</v>
      </c>
      <c r="H191" s="345" t="s">
        <v>1493</v>
      </c>
      <c r="I191" s="344" t="s">
        <v>1801</v>
      </c>
      <c r="J191" s="345" t="s">
        <v>1010</v>
      </c>
      <c r="K191" s="345" t="s">
        <v>1011</v>
      </c>
      <c r="L191" s="344" t="s">
        <v>1495</v>
      </c>
      <c r="M191" s="345" t="s">
        <v>1493</v>
      </c>
      <c r="N191" s="345"/>
      <c r="O191" s="344"/>
      <c r="P191" s="345"/>
      <c r="Q191" s="345"/>
      <c r="R191" s="346"/>
      <c r="S191" s="346"/>
      <c r="T191" s="346"/>
      <c r="U191" s="346"/>
      <c r="V191" s="346"/>
      <c r="W191" s="346"/>
      <c r="X191" s="346"/>
      <c r="Y191" s="346"/>
      <c r="Z191" s="346"/>
      <c r="AA191" s="346"/>
      <c r="AB191" s="346"/>
      <c r="AC191" s="346"/>
      <c r="AD191" s="346">
        <f t="shared" si="25"/>
        <v>0</v>
      </c>
      <c r="AF191" s="350"/>
      <c r="AG191" s="350"/>
      <c r="AH191" s="350"/>
      <c r="AI191" s="350"/>
      <c r="AJ191" s="350"/>
      <c r="AK191" s="350"/>
      <c r="AL191" s="350"/>
      <c r="AM191" s="350"/>
      <c r="AN191" s="350"/>
      <c r="AO191" s="350"/>
      <c r="AP191" s="350"/>
      <c r="AQ191" s="350"/>
      <c r="AR191" s="347">
        <f t="shared" si="28"/>
        <v>0</v>
      </c>
      <c r="AS191" s="350">
        <f t="shared" si="23"/>
        <v>0</v>
      </c>
      <c r="AT191" s="350">
        <f t="shared" si="24"/>
        <v>0</v>
      </c>
    </row>
    <row r="192" spans="1:46" s="341" customFormat="1" ht="16.350000000000001" customHeight="1" outlineLevel="1">
      <c r="A192" s="343" t="s">
        <v>1285</v>
      </c>
      <c r="B192" s="343" t="s">
        <v>1286</v>
      </c>
      <c r="C192" s="344" t="s">
        <v>1629</v>
      </c>
      <c r="D192" s="345" t="s">
        <v>1322</v>
      </c>
      <c r="E192" s="345" t="s">
        <v>1323</v>
      </c>
      <c r="F192" s="345" t="s">
        <v>1492</v>
      </c>
      <c r="G192" s="345" t="s">
        <v>1646</v>
      </c>
      <c r="H192" s="345" t="s">
        <v>1493</v>
      </c>
      <c r="I192" s="344" t="s">
        <v>1802</v>
      </c>
      <c r="J192" s="345" t="s">
        <v>1010</v>
      </c>
      <c r="K192" s="345" t="s">
        <v>1011</v>
      </c>
      <c r="L192" s="344" t="s">
        <v>1495</v>
      </c>
      <c r="M192" s="345" t="s">
        <v>1493</v>
      </c>
      <c r="N192" s="345"/>
      <c r="O192" s="344"/>
      <c r="P192" s="345"/>
      <c r="Q192" s="345"/>
      <c r="R192" s="346"/>
      <c r="S192" s="346"/>
      <c r="T192" s="346"/>
      <c r="U192" s="346"/>
      <c r="V192" s="346"/>
      <c r="W192" s="346"/>
      <c r="X192" s="346"/>
      <c r="Y192" s="346"/>
      <c r="Z192" s="346"/>
      <c r="AA192" s="346"/>
      <c r="AB192" s="346"/>
      <c r="AC192" s="346"/>
      <c r="AD192" s="346">
        <f t="shared" si="25"/>
        <v>0</v>
      </c>
      <c r="AF192" s="350"/>
      <c r="AG192" s="350"/>
      <c r="AH192" s="350"/>
      <c r="AI192" s="350"/>
      <c r="AJ192" s="350"/>
      <c r="AK192" s="350"/>
      <c r="AL192" s="350"/>
      <c r="AM192" s="350"/>
      <c r="AN192" s="350"/>
      <c r="AO192" s="350"/>
      <c r="AP192" s="350"/>
      <c r="AQ192" s="350"/>
      <c r="AR192" s="347">
        <f t="shared" si="28"/>
        <v>0</v>
      </c>
      <c r="AS192" s="350">
        <f t="shared" si="23"/>
        <v>0</v>
      </c>
      <c r="AT192" s="350">
        <f t="shared" si="24"/>
        <v>0</v>
      </c>
    </row>
    <row r="193" spans="1:46" s="341" customFormat="1" ht="16.350000000000001" customHeight="1" outlineLevel="1">
      <c r="A193" s="343" t="s">
        <v>1285</v>
      </c>
      <c r="B193" s="343" t="s">
        <v>1286</v>
      </c>
      <c r="C193" s="344" t="s">
        <v>1629</v>
      </c>
      <c r="D193" s="345" t="s">
        <v>1322</v>
      </c>
      <c r="E193" s="345" t="s">
        <v>1323</v>
      </c>
      <c r="F193" s="345" t="s">
        <v>1471</v>
      </c>
      <c r="G193" s="345" t="s">
        <v>1646</v>
      </c>
      <c r="H193" s="345" t="s">
        <v>1803</v>
      </c>
      <c r="I193" s="344" t="s">
        <v>1804</v>
      </c>
      <c r="J193" s="345" t="s">
        <v>947</v>
      </c>
      <c r="K193" s="345" t="s">
        <v>493</v>
      </c>
      <c r="L193" s="344" t="s">
        <v>1805</v>
      </c>
      <c r="M193" s="345" t="s">
        <v>1806</v>
      </c>
      <c r="N193" s="345"/>
      <c r="O193" s="344"/>
      <c r="P193" s="345"/>
      <c r="Q193" s="345"/>
      <c r="R193" s="346"/>
      <c r="S193" s="346"/>
      <c r="T193" s="346"/>
      <c r="U193" s="346"/>
      <c r="V193" s="346"/>
      <c r="W193" s="346"/>
      <c r="X193" s="346"/>
      <c r="Y193" s="346"/>
      <c r="Z193" s="346"/>
      <c r="AA193" s="346"/>
      <c r="AB193" s="346"/>
      <c r="AC193" s="346"/>
      <c r="AD193" s="346">
        <f t="shared" si="25"/>
        <v>0</v>
      </c>
      <c r="AF193" s="350"/>
      <c r="AG193" s="350"/>
      <c r="AH193" s="350"/>
      <c r="AI193" s="350"/>
      <c r="AJ193" s="350"/>
      <c r="AK193" s="350"/>
      <c r="AL193" s="350"/>
      <c r="AM193" s="350"/>
      <c r="AN193" s="350"/>
      <c r="AO193" s="350"/>
      <c r="AP193" s="350"/>
      <c r="AQ193" s="350"/>
      <c r="AR193" s="347">
        <f t="shared" si="28"/>
        <v>0</v>
      </c>
      <c r="AS193" s="350">
        <f t="shared" si="23"/>
        <v>0</v>
      </c>
      <c r="AT193" s="350">
        <f t="shared" si="24"/>
        <v>0</v>
      </c>
    </row>
    <row r="194" spans="1:46" s="341" customFormat="1" ht="16.350000000000001" customHeight="1" outlineLevel="1">
      <c r="A194" s="343" t="s">
        <v>1285</v>
      </c>
      <c r="B194" s="343" t="s">
        <v>1286</v>
      </c>
      <c r="C194" s="344" t="s">
        <v>1629</v>
      </c>
      <c r="D194" s="345" t="s">
        <v>1322</v>
      </c>
      <c r="E194" s="345" t="s">
        <v>1323</v>
      </c>
      <c r="F194" s="345" t="s">
        <v>1499</v>
      </c>
      <c r="G194" s="345" t="s">
        <v>1646</v>
      </c>
      <c r="H194" s="345" t="s">
        <v>1500</v>
      </c>
      <c r="I194" s="344" t="s">
        <v>1807</v>
      </c>
      <c r="J194" s="345" t="s">
        <v>1006</v>
      </c>
      <c r="K194" s="345" t="s">
        <v>1005</v>
      </c>
      <c r="L194" s="344" t="s">
        <v>1502</v>
      </c>
      <c r="M194" s="345" t="s">
        <v>1503</v>
      </c>
      <c r="N194" s="345"/>
      <c r="O194" s="344"/>
      <c r="P194" s="345"/>
      <c r="Q194" s="345"/>
      <c r="R194" s="346"/>
      <c r="S194" s="346"/>
      <c r="T194" s="346"/>
      <c r="U194" s="346"/>
      <c r="V194" s="346"/>
      <c r="W194" s="346"/>
      <c r="X194" s="346"/>
      <c r="Y194" s="346"/>
      <c r="Z194" s="346"/>
      <c r="AA194" s="346"/>
      <c r="AB194" s="346"/>
      <c r="AC194" s="346"/>
      <c r="AD194" s="346">
        <f t="shared" si="25"/>
        <v>0</v>
      </c>
      <c r="AF194" s="350"/>
      <c r="AG194" s="350"/>
      <c r="AH194" s="350"/>
      <c r="AI194" s="350"/>
      <c r="AJ194" s="350"/>
      <c r="AK194" s="350"/>
      <c r="AL194" s="350"/>
      <c r="AM194" s="350"/>
      <c r="AN194" s="350"/>
      <c r="AO194" s="350"/>
      <c r="AP194" s="350"/>
      <c r="AQ194" s="350"/>
      <c r="AR194" s="347">
        <f t="shared" si="28"/>
        <v>0</v>
      </c>
      <c r="AS194" s="350">
        <f t="shared" si="23"/>
        <v>0</v>
      </c>
      <c r="AT194" s="350">
        <f t="shared" si="24"/>
        <v>0</v>
      </c>
    </row>
    <row r="195" spans="1:46" s="341" customFormat="1" ht="16.350000000000001" customHeight="1" outlineLevel="1">
      <c r="A195" s="343" t="s">
        <v>1285</v>
      </c>
      <c r="B195" s="343" t="s">
        <v>1286</v>
      </c>
      <c r="C195" s="344" t="s">
        <v>1629</v>
      </c>
      <c r="D195" s="345" t="s">
        <v>1322</v>
      </c>
      <c r="E195" s="345" t="s">
        <v>1323</v>
      </c>
      <c r="F195" s="345" t="s">
        <v>1499</v>
      </c>
      <c r="G195" s="345" t="s">
        <v>1646</v>
      </c>
      <c r="H195" s="345" t="s">
        <v>1500</v>
      </c>
      <c r="I195" s="344" t="s">
        <v>1808</v>
      </c>
      <c r="J195" s="345" t="s">
        <v>1007</v>
      </c>
      <c r="K195" s="345" t="s">
        <v>493</v>
      </c>
      <c r="L195" s="344" t="s">
        <v>1504</v>
      </c>
      <c r="M195" s="345" t="s">
        <v>1505</v>
      </c>
      <c r="N195" s="345"/>
      <c r="O195" s="344"/>
      <c r="P195" s="345"/>
      <c r="Q195" s="345"/>
      <c r="R195" s="346"/>
      <c r="S195" s="346"/>
      <c r="T195" s="346"/>
      <c r="U195" s="346"/>
      <c r="V195" s="346"/>
      <c r="W195" s="346"/>
      <c r="X195" s="346"/>
      <c r="Y195" s="346"/>
      <c r="Z195" s="346"/>
      <c r="AA195" s="346"/>
      <c r="AB195" s="346"/>
      <c r="AC195" s="346"/>
      <c r="AD195" s="346">
        <f t="shared" si="25"/>
        <v>0</v>
      </c>
      <c r="AF195" s="350"/>
      <c r="AG195" s="350"/>
      <c r="AH195" s="350"/>
      <c r="AI195" s="350"/>
      <c r="AJ195" s="350"/>
      <c r="AK195" s="350"/>
      <c r="AL195" s="350"/>
      <c r="AM195" s="350"/>
      <c r="AN195" s="350"/>
      <c r="AO195" s="350"/>
      <c r="AP195" s="350"/>
      <c r="AQ195" s="350"/>
      <c r="AR195" s="347">
        <f t="shared" si="28"/>
        <v>0</v>
      </c>
      <c r="AS195" s="350">
        <f t="shared" si="23"/>
        <v>0</v>
      </c>
      <c r="AT195" s="350">
        <f t="shared" si="24"/>
        <v>0</v>
      </c>
    </row>
    <row r="196" spans="1:46" s="341" customFormat="1" ht="16.350000000000001" customHeight="1" outlineLevel="1">
      <c r="A196" s="343" t="s">
        <v>1285</v>
      </c>
      <c r="B196" s="343" t="s">
        <v>1286</v>
      </c>
      <c r="C196" s="344" t="s">
        <v>1629</v>
      </c>
      <c r="D196" s="345" t="s">
        <v>1322</v>
      </c>
      <c r="E196" s="345" t="s">
        <v>1323</v>
      </c>
      <c r="F196" s="345" t="s">
        <v>1499</v>
      </c>
      <c r="G196" s="345" t="s">
        <v>1646</v>
      </c>
      <c r="H196" s="345" t="s">
        <v>1500</v>
      </c>
      <c r="I196" s="344" t="s">
        <v>1809</v>
      </c>
      <c r="J196" s="345" t="s">
        <v>883</v>
      </c>
      <c r="K196" s="345" t="s">
        <v>1005</v>
      </c>
      <c r="L196" s="344" t="s">
        <v>1507</v>
      </c>
      <c r="M196" s="345" t="s">
        <v>883</v>
      </c>
      <c r="N196" s="345"/>
      <c r="O196" s="344"/>
      <c r="P196" s="345"/>
      <c r="Q196" s="345"/>
      <c r="R196" s="346"/>
      <c r="S196" s="346"/>
      <c r="T196" s="346"/>
      <c r="U196" s="346"/>
      <c r="V196" s="346"/>
      <c r="W196" s="346"/>
      <c r="X196" s="346"/>
      <c r="Y196" s="346"/>
      <c r="Z196" s="346"/>
      <c r="AA196" s="346"/>
      <c r="AB196" s="346"/>
      <c r="AC196" s="346"/>
      <c r="AD196" s="346">
        <f t="shared" si="25"/>
        <v>0</v>
      </c>
      <c r="AF196" s="350"/>
      <c r="AG196" s="350"/>
      <c r="AH196" s="350"/>
      <c r="AI196" s="350"/>
      <c r="AJ196" s="350"/>
      <c r="AK196" s="350"/>
      <c r="AL196" s="350"/>
      <c r="AM196" s="350"/>
      <c r="AN196" s="350"/>
      <c r="AO196" s="350"/>
      <c r="AP196" s="350"/>
      <c r="AQ196" s="350"/>
      <c r="AR196" s="347">
        <f t="shared" si="28"/>
        <v>0</v>
      </c>
      <c r="AS196" s="350">
        <f t="shared" si="23"/>
        <v>0</v>
      </c>
      <c r="AT196" s="350">
        <f t="shared" si="24"/>
        <v>0</v>
      </c>
    </row>
    <row r="197" spans="1:46" s="341" customFormat="1" ht="16.350000000000001" customHeight="1" outlineLevel="1">
      <c r="A197" s="343" t="s">
        <v>1285</v>
      </c>
      <c r="B197" s="343" t="s">
        <v>1286</v>
      </c>
      <c r="C197" s="344" t="s">
        <v>1629</v>
      </c>
      <c r="D197" s="345" t="s">
        <v>1322</v>
      </c>
      <c r="E197" s="345" t="s">
        <v>1323</v>
      </c>
      <c r="F197" s="345" t="s">
        <v>1499</v>
      </c>
      <c r="G197" s="345" t="s">
        <v>1646</v>
      </c>
      <c r="H197" s="345" t="s">
        <v>1500</v>
      </c>
      <c r="I197" s="344" t="s">
        <v>1810</v>
      </c>
      <c r="J197" s="345" t="s">
        <v>744</v>
      </c>
      <c r="K197" s="345" t="s">
        <v>745</v>
      </c>
      <c r="L197" s="344" t="s">
        <v>1508</v>
      </c>
      <c r="M197" s="345" t="s">
        <v>1509</v>
      </c>
      <c r="N197" s="345"/>
      <c r="O197" s="344"/>
      <c r="P197" s="345"/>
      <c r="Q197" s="345"/>
      <c r="R197" s="346"/>
      <c r="S197" s="346"/>
      <c r="T197" s="346"/>
      <c r="U197" s="346"/>
      <c r="V197" s="346"/>
      <c r="W197" s="346"/>
      <c r="X197" s="346"/>
      <c r="Y197" s="346"/>
      <c r="Z197" s="346"/>
      <c r="AA197" s="346"/>
      <c r="AB197" s="346"/>
      <c r="AC197" s="346"/>
      <c r="AD197" s="346">
        <f t="shared" si="25"/>
        <v>0</v>
      </c>
      <c r="AF197" s="350"/>
      <c r="AG197" s="350"/>
      <c r="AH197" s="350"/>
      <c r="AI197" s="350"/>
      <c r="AJ197" s="350"/>
      <c r="AK197" s="350"/>
      <c r="AL197" s="350"/>
      <c r="AM197" s="350"/>
      <c r="AN197" s="350"/>
      <c r="AO197" s="350"/>
      <c r="AP197" s="350"/>
      <c r="AQ197" s="350"/>
      <c r="AR197" s="347">
        <f t="shared" si="28"/>
        <v>0</v>
      </c>
      <c r="AS197" s="350">
        <f t="shared" si="23"/>
        <v>0</v>
      </c>
      <c r="AT197" s="350">
        <f t="shared" si="24"/>
        <v>0</v>
      </c>
    </row>
    <row r="198" spans="1:46" s="341" customFormat="1" ht="16.350000000000001" customHeight="1" outlineLevel="1">
      <c r="A198" s="343" t="s">
        <v>1285</v>
      </c>
      <c r="B198" s="343" t="s">
        <v>1286</v>
      </c>
      <c r="C198" s="344" t="s">
        <v>1629</v>
      </c>
      <c r="D198" s="345" t="s">
        <v>1322</v>
      </c>
      <c r="E198" s="345" t="s">
        <v>1323</v>
      </c>
      <c r="F198" s="345" t="s">
        <v>1811</v>
      </c>
      <c r="G198" s="345" t="s">
        <v>1646</v>
      </c>
      <c r="H198" s="345" t="s">
        <v>1812</v>
      </c>
      <c r="I198" s="344" t="s">
        <v>1813</v>
      </c>
      <c r="J198" s="345" t="s">
        <v>1814</v>
      </c>
      <c r="K198" s="345" t="s">
        <v>1675</v>
      </c>
      <c r="L198" s="344" t="s">
        <v>1815</v>
      </c>
      <c r="M198" s="345" t="s">
        <v>1816</v>
      </c>
      <c r="N198" s="345"/>
      <c r="O198" s="344"/>
      <c r="P198" s="345"/>
      <c r="Q198" s="345"/>
      <c r="R198" s="346"/>
      <c r="S198" s="346"/>
      <c r="T198" s="346"/>
      <c r="U198" s="346"/>
      <c r="V198" s="346"/>
      <c r="W198" s="346"/>
      <c r="X198" s="346"/>
      <c r="Y198" s="346"/>
      <c r="Z198" s="346"/>
      <c r="AA198" s="346"/>
      <c r="AB198" s="346"/>
      <c r="AC198" s="346"/>
      <c r="AD198" s="346">
        <f t="shared" si="25"/>
        <v>0</v>
      </c>
      <c r="AF198" s="350"/>
      <c r="AG198" s="350"/>
      <c r="AH198" s="350"/>
      <c r="AI198" s="350"/>
      <c r="AJ198" s="350"/>
      <c r="AK198" s="350"/>
      <c r="AL198" s="350"/>
      <c r="AM198" s="350"/>
      <c r="AN198" s="350"/>
      <c r="AO198" s="350"/>
      <c r="AP198" s="350"/>
      <c r="AQ198" s="350"/>
      <c r="AR198" s="347">
        <f t="shared" si="28"/>
        <v>0</v>
      </c>
      <c r="AS198" s="350">
        <f t="shared" si="23"/>
        <v>0</v>
      </c>
      <c r="AT198" s="350">
        <f t="shared" si="24"/>
        <v>0</v>
      </c>
    </row>
    <row r="199" spans="1:46" s="341" customFormat="1" ht="16.350000000000001" customHeight="1" outlineLevel="1">
      <c r="A199" s="343" t="s">
        <v>1285</v>
      </c>
      <c r="B199" s="343" t="s">
        <v>1286</v>
      </c>
      <c r="C199" s="344" t="s">
        <v>1629</v>
      </c>
      <c r="D199" s="345" t="s">
        <v>1322</v>
      </c>
      <c r="E199" s="345" t="s">
        <v>1323</v>
      </c>
      <c r="F199" s="345" t="s">
        <v>1811</v>
      </c>
      <c r="G199" s="345" t="s">
        <v>1646</v>
      </c>
      <c r="H199" s="345" t="s">
        <v>1812</v>
      </c>
      <c r="I199" s="344" t="s">
        <v>1817</v>
      </c>
      <c r="J199" s="345" t="s">
        <v>1814</v>
      </c>
      <c r="K199" s="345" t="s">
        <v>1675</v>
      </c>
      <c r="L199" s="344" t="s">
        <v>1815</v>
      </c>
      <c r="M199" s="345" t="s">
        <v>1816</v>
      </c>
      <c r="N199" s="345"/>
      <c r="O199" s="344"/>
      <c r="P199" s="345"/>
      <c r="Q199" s="345"/>
      <c r="R199" s="346"/>
      <c r="S199" s="346"/>
      <c r="T199" s="346"/>
      <c r="U199" s="346"/>
      <c r="V199" s="346"/>
      <c r="W199" s="346"/>
      <c r="X199" s="346"/>
      <c r="Y199" s="346"/>
      <c r="Z199" s="346"/>
      <c r="AA199" s="346"/>
      <c r="AB199" s="346"/>
      <c r="AC199" s="346"/>
      <c r="AD199" s="346">
        <f t="shared" si="25"/>
        <v>0</v>
      </c>
      <c r="AF199" s="350"/>
      <c r="AG199" s="350"/>
      <c r="AH199" s="350"/>
      <c r="AI199" s="350"/>
      <c r="AJ199" s="350"/>
      <c r="AK199" s="350"/>
      <c r="AL199" s="350"/>
      <c r="AM199" s="350"/>
      <c r="AN199" s="350"/>
      <c r="AO199" s="350"/>
      <c r="AP199" s="350"/>
      <c r="AQ199" s="350"/>
      <c r="AR199" s="347">
        <f t="shared" si="28"/>
        <v>0</v>
      </c>
      <c r="AS199" s="350">
        <f t="shared" si="23"/>
        <v>0</v>
      </c>
      <c r="AT199" s="350">
        <f t="shared" si="24"/>
        <v>0</v>
      </c>
    </row>
    <row r="200" spans="1:46" s="341" customFormat="1" ht="16.350000000000001" customHeight="1" outlineLevel="1">
      <c r="A200" s="343" t="s">
        <v>1285</v>
      </c>
      <c r="B200" s="343" t="s">
        <v>1286</v>
      </c>
      <c r="C200" s="344" t="s">
        <v>1629</v>
      </c>
      <c r="D200" s="345" t="s">
        <v>1322</v>
      </c>
      <c r="E200" s="345" t="s">
        <v>1323</v>
      </c>
      <c r="F200" s="345" t="s">
        <v>1811</v>
      </c>
      <c r="G200" s="345" t="s">
        <v>1646</v>
      </c>
      <c r="H200" s="345" t="s">
        <v>1812</v>
      </c>
      <c r="I200" s="344" t="s">
        <v>1818</v>
      </c>
      <c r="J200" s="345" t="s">
        <v>1814</v>
      </c>
      <c r="K200" s="345" t="s">
        <v>1675</v>
      </c>
      <c r="L200" s="344" t="s">
        <v>1815</v>
      </c>
      <c r="M200" s="345" t="s">
        <v>1816</v>
      </c>
      <c r="N200" s="345"/>
      <c r="O200" s="344"/>
      <c r="P200" s="345"/>
      <c r="Q200" s="345"/>
      <c r="R200" s="346"/>
      <c r="S200" s="346"/>
      <c r="T200" s="346"/>
      <c r="U200" s="346"/>
      <c r="V200" s="346"/>
      <c r="W200" s="346"/>
      <c r="X200" s="346"/>
      <c r="Y200" s="346"/>
      <c r="Z200" s="346"/>
      <c r="AA200" s="346"/>
      <c r="AB200" s="346"/>
      <c r="AC200" s="346"/>
      <c r="AD200" s="346">
        <f t="shared" si="25"/>
        <v>0</v>
      </c>
      <c r="AF200" s="350"/>
      <c r="AG200" s="350"/>
      <c r="AH200" s="350"/>
      <c r="AI200" s="350"/>
      <c r="AJ200" s="350"/>
      <c r="AK200" s="350"/>
      <c r="AL200" s="350"/>
      <c r="AM200" s="350"/>
      <c r="AN200" s="350"/>
      <c r="AO200" s="350"/>
      <c r="AP200" s="350"/>
      <c r="AQ200" s="350"/>
      <c r="AR200" s="347">
        <f t="shared" si="28"/>
        <v>0</v>
      </c>
      <c r="AS200" s="350">
        <f t="shared" si="23"/>
        <v>0</v>
      </c>
      <c r="AT200" s="350">
        <f t="shared" si="24"/>
        <v>0</v>
      </c>
    </row>
    <row r="201" spans="1:46" s="341" customFormat="1" ht="16.350000000000001" customHeight="1" outlineLevel="1">
      <c r="A201" s="343" t="s">
        <v>1285</v>
      </c>
      <c r="B201" s="343" t="s">
        <v>1286</v>
      </c>
      <c r="C201" s="344" t="s">
        <v>1629</v>
      </c>
      <c r="D201" s="345" t="s">
        <v>1322</v>
      </c>
      <c r="E201" s="345" t="s">
        <v>1323</v>
      </c>
      <c r="F201" s="345" t="s">
        <v>1811</v>
      </c>
      <c r="G201" s="345" t="s">
        <v>1646</v>
      </c>
      <c r="H201" s="345" t="s">
        <v>1812</v>
      </c>
      <c r="I201" s="344" t="s">
        <v>1819</v>
      </c>
      <c r="J201" s="345" t="s">
        <v>1820</v>
      </c>
      <c r="K201" s="345" t="s">
        <v>1675</v>
      </c>
      <c r="L201" s="344" t="s">
        <v>1821</v>
      </c>
      <c r="M201" s="345" t="s">
        <v>1822</v>
      </c>
      <c r="N201" s="345"/>
      <c r="O201" s="344"/>
      <c r="P201" s="345"/>
      <c r="Q201" s="345"/>
      <c r="R201" s="346"/>
      <c r="S201" s="346"/>
      <c r="T201" s="346"/>
      <c r="U201" s="346"/>
      <c r="V201" s="346"/>
      <c r="W201" s="346"/>
      <c r="X201" s="346"/>
      <c r="Y201" s="346"/>
      <c r="Z201" s="346"/>
      <c r="AA201" s="346"/>
      <c r="AB201" s="346"/>
      <c r="AC201" s="346"/>
      <c r="AD201" s="346">
        <f t="shared" si="25"/>
        <v>0</v>
      </c>
      <c r="AF201" s="350"/>
      <c r="AG201" s="350"/>
      <c r="AH201" s="350"/>
      <c r="AI201" s="350"/>
      <c r="AJ201" s="350"/>
      <c r="AK201" s="350"/>
      <c r="AL201" s="350"/>
      <c r="AM201" s="350"/>
      <c r="AN201" s="350"/>
      <c r="AO201" s="350"/>
      <c r="AP201" s="350"/>
      <c r="AQ201" s="350"/>
      <c r="AR201" s="347">
        <f t="shared" si="28"/>
        <v>0</v>
      </c>
      <c r="AS201" s="350">
        <f t="shared" si="23"/>
        <v>0</v>
      </c>
      <c r="AT201" s="350">
        <f t="shared" si="24"/>
        <v>0</v>
      </c>
    </row>
    <row r="202" spans="1:46" s="341" customFormat="1" ht="16.350000000000001" customHeight="1" outlineLevel="1">
      <c r="A202" s="343" t="s">
        <v>1285</v>
      </c>
      <c r="B202" s="343" t="s">
        <v>1286</v>
      </c>
      <c r="C202" s="344" t="s">
        <v>1629</v>
      </c>
      <c r="D202" s="345" t="s">
        <v>1322</v>
      </c>
      <c r="E202" s="345" t="s">
        <v>1323</v>
      </c>
      <c r="F202" s="345" t="s">
        <v>1811</v>
      </c>
      <c r="G202" s="345" t="s">
        <v>1646</v>
      </c>
      <c r="H202" s="345" t="s">
        <v>1812</v>
      </c>
      <c r="I202" s="344" t="s">
        <v>1823</v>
      </c>
      <c r="J202" s="345" t="s">
        <v>1820</v>
      </c>
      <c r="K202" s="345" t="s">
        <v>1675</v>
      </c>
      <c r="L202" s="344" t="s">
        <v>1821</v>
      </c>
      <c r="M202" s="345" t="s">
        <v>1822</v>
      </c>
      <c r="N202" s="345"/>
      <c r="O202" s="344"/>
      <c r="P202" s="345"/>
      <c r="Q202" s="345"/>
      <c r="R202" s="346"/>
      <c r="S202" s="346"/>
      <c r="T202" s="346"/>
      <c r="U202" s="346"/>
      <c r="V202" s="346"/>
      <c r="W202" s="346"/>
      <c r="X202" s="346"/>
      <c r="Y202" s="346"/>
      <c r="Z202" s="346"/>
      <c r="AA202" s="346"/>
      <c r="AB202" s="346"/>
      <c r="AC202" s="346"/>
      <c r="AD202" s="346">
        <f t="shared" si="25"/>
        <v>0</v>
      </c>
      <c r="AF202" s="350"/>
      <c r="AG202" s="350"/>
      <c r="AH202" s="350"/>
      <c r="AI202" s="350"/>
      <c r="AJ202" s="350"/>
      <c r="AK202" s="350"/>
      <c r="AL202" s="350"/>
      <c r="AM202" s="350"/>
      <c r="AN202" s="350"/>
      <c r="AO202" s="350"/>
      <c r="AP202" s="350"/>
      <c r="AQ202" s="350"/>
      <c r="AR202" s="347">
        <f t="shared" si="28"/>
        <v>0</v>
      </c>
      <c r="AS202" s="350">
        <f t="shared" si="23"/>
        <v>0</v>
      </c>
      <c r="AT202" s="350">
        <f t="shared" si="24"/>
        <v>0</v>
      </c>
    </row>
    <row r="203" spans="1:46" s="341" customFormat="1" ht="16.350000000000001" customHeight="1" outlineLevel="1">
      <c r="A203" s="343" t="s">
        <v>1285</v>
      </c>
      <c r="B203" s="343" t="s">
        <v>1286</v>
      </c>
      <c r="C203" s="344" t="s">
        <v>1629</v>
      </c>
      <c r="D203" s="345" t="s">
        <v>1322</v>
      </c>
      <c r="E203" s="345" t="s">
        <v>1323</v>
      </c>
      <c r="F203" s="345" t="s">
        <v>1811</v>
      </c>
      <c r="G203" s="345" t="s">
        <v>1646</v>
      </c>
      <c r="H203" s="345" t="s">
        <v>1812</v>
      </c>
      <c r="I203" s="344" t="s">
        <v>1824</v>
      </c>
      <c r="J203" s="345" t="s">
        <v>1820</v>
      </c>
      <c r="K203" s="345" t="s">
        <v>1675</v>
      </c>
      <c r="L203" s="344" t="s">
        <v>1821</v>
      </c>
      <c r="M203" s="345" t="s">
        <v>1822</v>
      </c>
      <c r="N203" s="345"/>
      <c r="O203" s="344"/>
      <c r="P203" s="345"/>
      <c r="Q203" s="345"/>
      <c r="R203" s="346"/>
      <c r="S203" s="346"/>
      <c r="T203" s="346"/>
      <c r="U203" s="346"/>
      <c r="V203" s="346"/>
      <c r="W203" s="346"/>
      <c r="X203" s="346"/>
      <c r="Y203" s="346"/>
      <c r="Z203" s="346"/>
      <c r="AA203" s="346"/>
      <c r="AB203" s="346"/>
      <c r="AC203" s="346"/>
      <c r="AD203" s="346">
        <f t="shared" si="25"/>
        <v>0</v>
      </c>
      <c r="AF203" s="350"/>
      <c r="AG203" s="350"/>
      <c r="AH203" s="350"/>
      <c r="AI203" s="350"/>
      <c r="AJ203" s="350"/>
      <c r="AK203" s="350"/>
      <c r="AL203" s="350"/>
      <c r="AM203" s="350"/>
      <c r="AN203" s="350"/>
      <c r="AO203" s="350"/>
      <c r="AP203" s="350"/>
      <c r="AQ203" s="350"/>
      <c r="AR203" s="347">
        <f t="shared" si="28"/>
        <v>0</v>
      </c>
      <c r="AS203" s="350">
        <f t="shared" si="23"/>
        <v>0</v>
      </c>
      <c r="AT203" s="350">
        <f t="shared" si="24"/>
        <v>0</v>
      </c>
    </row>
    <row r="204" spans="1:46" s="341" customFormat="1" ht="16.350000000000001" customHeight="1" outlineLevel="1">
      <c r="A204" s="343" t="s">
        <v>1285</v>
      </c>
      <c r="B204" s="343" t="s">
        <v>1286</v>
      </c>
      <c r="C204" s="344" t="s">
        <v>1629</v>
      </c>
      <c r="D204" s="345" t="s">
        <v>1322</v>
      </c>
      <c r="E204" s="345" t="s">
        <v>1323</v>
      </c>
      <c r="F204" s="345" t="s">
        <v>1510</v>
      </c>
      <c r="G204" s="345" t="s">
        <v>1646</v>
      </c>
      <c r="H204" s="345" t="s">
        <v>1511</v>
      </c>
      <c r="I204" s="344" t="s">
        <v>1825</v>
      </c>
      <c r="J204" s="345" t="s">
        <v>902</v>
      </c>
      <c r="K204" s="345" t="s">
        <v>714</v>
      </c>
      <c r="L204" s="344" t="s">
        <v>1512</v>
      </c>
      <c r="M204" s="345" t="s">
        <v>1513</v>
      </c>
      <c r="N204" s="345"/>
      <c r="O204" s="344"/>
      <c r="P204" s="345"/>
      <c r="Q204" s="345"/>
      <c r="R204" s="346"/>
      <c r="S204" s="346"/>
      <c r="T204" s="346"/>
      <c r="U204" s="346"/>
      <c r="V204" s="346"/>
      <c r="W204" s="346"/>
      <c r="X204" s="346"/>
      <c r="Y204" s="346"/>
      <c r="Z204" s="346"/>
      <c r="AA204" s="346"/>
      <c r="AB204" s="346"/>
      <c r="AC204" s="346"/>
      <c r="AD204" s="346">
        <f t="shared" si="25"/>
        <v>0</v>
      </c>
      <c r="AF204" s="350"/>
      <c r="AG204" s="350"/>
      <c r="AH204" s="350"/>
      <c r="AI204" s="350"/>
      <c r="AJ204" s="350"/>
      <c r="AK204" s="350"/>
      <c r="AL204" s="350"/>
      <c r="AM204" s="350"/>
      <c r="AN204" s="350"/>
      <c r="AO204" s="350"/>
      <c r="AP204" s="350"/>
      <c r="AQ204" s="350"/>
      <c r="AR204" s="347">
        <f t="shared" si="28"/>
        <v>0</v>
      </c>
      <c r="AS204" s="350">
        <f t="shared" si="23"/>
        <v>0</v>
      </c>
      <c r="AT204" s="350">
        <f t="shared" si="24"/>
        <v>0</v>
      </c>
    </row>
    <row r="205" spans="1:46" s="341" customFormat="1" ht="16.350000000000001" customHeight="1" outlineLevel="1">
      <c r="A205" s="343" t="s">
        <v>1285</v>
      </c>
      <c r="B205" s="343" t="s">
        <v>1286</v>
      </c>
      <c r="C205" s="344" t="s">
        <v>1629</v>
      </c>
      <c r="D205" s="345" t="s">
        <v>1322</v>
      </c>
      <c r="E205" s="345" t="s">
        <v>1323</v>
      </c>
      <c r="F205" s="345" t="s">
        <v>1510</v>
      </c>
      <c r="G205" s="345" t="s">
        <v>1646</v>
      </c>
      <c r="H205" s="345" t="s">
        <v>1511</v>
      </c>
      <c r="I205" s="344" t="s">
        <v>1826</v>
      </c>
      <c r="J205" s="345" t="s">
        <v>902</v>
      </c>
      <c r="K205" s="345" t="s">
        <v>714</v>
      </c>
      <c r="L205" s="344" t="s">
        <v>1512</v>
      </c>
      <c r="M205" s="345" t="s">
        <v>1513</v>
      </c>
      <c r="N205" s="345"/>
      <c r="O205" s="344"/>
      <c r="P205" s="345"/>
      <c r="Q205" s="345"/>
      <c r="R205" s="346"/>
      <c r="S205" s="346"/>
      <c r="T205" s="346"/>
      <c r="U205" s="346"/>
      <c r="V205" s="346"/>
      <c r="W205" s="346"/>
      <c r="X205" s="346"/>
      <c r="Y205" s="346"/>
      <c r="Z205" s="346"/>
      <c r="AA205" s="346"/>
      <c r="AB205" s="346"/>
      <c r="AC205" s="346"/>
      <c r="AD205" s="346">
        <f t="shared" si="25"/>
        <v>0</v>
      </c>
      <c r="AF205" s="350"/>
      <c r="AG205" s="350"/>
      <c r="AH205" s="350"/>
      <c r="AI205" s="350"/>
      <c r="AJ205" s="350"/>
      <c r="AK205" s="350"/>
      <c r="AL205" s="350"/>
      <c r="AM205" s="350"/>
      <c r="AN205" s="350"/>
      <c r="AO205" s="350"/>
      <c r="AP205" s="350"/>
      <c r="AQ205" s="350"/>
      <c r="AR205" s="347">
        <f t="shared" si="28"/>
        <v>0</v>
      </c>
      <c r="AS205" s="350">
        <f t="shared" si="23"/>
        <v>0</v>
      </c>
      <c r="AT205" s="350">
        <f t="shared" si="24"/>
        <v>0</v>
      </c>
    </row>
    <row r="206" spans="1:46" s="341" customFormat="1" ht="16.350000000000001" customHeight="1" outlineLevel="1">
      <c r="A206" s="343" t="s">
        <v>1285</v>
      </c>
      <c r="B206" s="343" t="s">
        <v>1286</v>
      </c>
      <c r="C206" s="344" t="s">
        <v>1629</v>
      </c>
      <c r="D206" s="345" t="s">
        <v>1322</v>
      </c>
      <c r="E206" s="345" t="s">
        <v>1323</v>
      </c>
      <c r="F206" s="345" t="s">
        <v>1510</v>
      </c>
      <c r="G206" s="345" t="s">
        <v>1646</v>
      </c>
      <c r="H206" s="345" t="s">
        <v>1511</v>
      </c>
      <c r="I206" s="344" t="s">
        <v>1827</v>
      </c>
      <c r="J206" s="345" t="s">
        <v>931</v>
      </c>
      <c r="K206" s="345" t="s">
        <v>714</v>
      </c>
      <c r="L206" s="344" t="s">
        <v>1514</v>
      </c>
      <c r="M206" s="345" t="s">
        <v>1515</v>
      </c>
      <c r="N206" s="345"/>
      <c r="O206" s="344"/>
      <c r="P206" s="345"/>
      <c r="Q206" s="345"/>
      <c r="R206" s="346"/>
      <c r="S206" s="346"/>
      <c r="T206" s="346"/>
      <c r="U206" s="346"/>
      <c r="V206" s="346"/>
      <c r="W206" s="346"/>
      <c r="X206" s="346"/>
      <c r="Y206" s="346"/>
      <c r="Z206" s="346"/>
      <c r="AA206" s="346"/>
      <c r="AB206" s="346"/>
      <c r="AC206" s="346"/>
      <c r="AD206" s="346">
        <f t="shared" si="25"/>
        <v>0</v>
      </c>
      <c r="AF206" s="350"/>
      <c r="AG206" s="350"/>
      <c r="AH206" s="350"/>
      <c r="AI206" s="350"/>
      <c r="AJ206" s="350"/>
      <c r="AK206" s="350"/>
      <c r="AL206" s="350"/>
      <c r="AM206" s="350"/>
      <c r="AN206" s="350"/>
      <c r="AO206" s="350"/>
      <c r="AP206" s="350"/>
      <c r="AQ206" s="350"/>
      <c r="AR206" s="347">
        <f t="shared" si="28"/>
        <v>0</v>
      </c>
      <c r="AS206" s="350">
        <f t="shared" ref="AS206:AS269" si="29">AD206-AR206</f>
        <v>0</v>
      </c>
      <c r="AT206" s="350">
        <f t="shared" ref="AT206:AT269" si="30">IFERROR(AS206/AR206,0)</f>
        <v>0</v>
      </c>
    </row>
    <row r="207" spans="1:46" s="341" customFormat="1" ht="16.350000000000001" customHeight="1" outlineLevel="1">
      <c r="A207" s="343" t="s">
        <v>1285</v>
      </c>
      <c r="B207" s="343" t="s">
        <v>1286</v>
      </c>
      <c r="C207" s="344" t="s">
        <v>1629</v>
      </c>
      <c r="D207" s="345" t="s">
        <v>1322</v>
      </c>
      <c r="E207" s="345" t="s">
        <v>1323</v>
      </c>
      <c r="F207" s="345" t="s">
        <v>1516</v>
      </c>
      <c r="G207" s="345" t="s">
        <v>1646</v>
      </c>
      <c r="H207" s="345" t="s">
        <v>1517</v>
      </c>
      <c r="I207" s="344" t="s">
        <v>1828</v>
      </c>
      <c r="J207" s="345" t="s">
        <v>991</v>
      </c>
      <c r="K207" s="345" t="s">
        <v>992</v>
      </c>
      <c r="L207" s="344" t="s">
        <v>1829</v>
      </c>
      <c r="M207" s="345" t="s">
        <v>1830</v>
      </c>
      <c r="N207" s="345"/>
      <c r="O207" s="344"/>
      <c r="P207" s="345"/>
      <c r="Q207" s="345"/>
      <c r="R207" s="346"/>
      <c r="S207" s="346"/>
      <c r="T207" s="346"/>
      <c r="U207" s="346"/>
      <c r="V207" s="346"/>
      <c r="W207" s="346"/>
      <c r="X207" s="346"/>
      <c r="Y207" s="346"/>
      <c r="Z207" s="346"/>
      <c r="AA207" s="346"/>
      <c r="AB207" s="346"/>
      <c r="AC207" s="346"/>
      <c r="AD207" s="346">
        <f t="shared" si="25"/>
        <v>0</v>
      </c>
      <c r="AF207" s="350"/>
      <c r="AG207" s="350"/>
      <c r="AH207" s="350"/>
      <c r="AI207" s="350"/>
      <c r="AJ207" s="350"/>
      <c r="AK207" s="350"/>
      <c r="AL207" s="350"/>
      <c r="AM207" s="350"/>
      <c r="AN207" s="350"/>
      <c r="AO207" s="350"/>
      <c r="AP207" s="350"/>
      <c r="AQ207" s="350"/>
      <c r="AR207" s="347">
        <f t="shared" si="28"/>
        <v>0</v>
      </c>
      <c r="AS207" s="350">
        <f t="shared" si="29"/>
        <v>0</v>
      </c>
      <c r="AT207" s="350">
        <f t="shared" si="30"/>
        <v>0</v>
      </c>
    </row>
    <row r="208" spans="1:46" s="341" customFormat="1" ht="16.350000000000001" customHeight="1" outlineLevel="1">
      <c r="A208" s="343" t="s">
        <v>1285</v>
      </c>
      <c r="B208" s="343" t="s">
        <v>1286</v>
      </c>
      <c r="C208" s="344" t="s">
        <v>1629</v>
      </c>
      <c r="D208" s="345" t="s">
        <v>1322</v>
      </c>
      <c r="E208" s="345" t="s">
        <v>1323</v>
      </c>
      <c r="F208" s="345" t="s">
        <v>1516</v>
      </c>
      <c r="G208" s="345" t="s">
        <v>1646</v>
      </c>
      <c r="H208" s="345" t="s">
        <v>1517</v>
      </c>
      <c r="I208" s="344" t="s">
        <v>1831</v>
      </c>
      <c r="J208" s="345" t="s">
        <v>880</v>
      </c>
      <c r="K208" s="345" t="s">
        <v>990</v>
      </c>
      <c r="L208" s="344" t="s">
        <v>1519</v>
      </c>
      <c r="M208" s="345" t="s">
        <v>1520</v>
      </c>
      <c r="N208" s="345"/>
      <c r="O208" s="344"/>
      <c r="P208" s="345"/>
      <c r="Q208" s="345"/>
      <c r="R208" s="346"/>
      <c r="S208" s="346"/>
      <c r="T208" s="346"/>
      <c r="U208" s="346"/>
      <c r="V208" s="346"/>
      <c r="W208" s="346"/>
      <c r="X208" s="346"/>
      <c r="Y208" s="346"/>
      <c r="Z208" s="346"/>
      <c r="AA208" s="346"/>
      <c r="AB208" s="346"/>
      <c r="AC208" s="346"/>
      <c r="AD208" s="346">
        <f t="shared" ref="AD208:AD275" si="31">SUM(R208:AC208)</f>
        <v>0</v>
      </c>
      <c r="AF208" s="350"/>
      <c r="AG208" s="350"/>
      <c r="AH208" s="350"/>
      <c r="AI208" s="350"/>
      <c r="AJ208" s="350"/>
      <c r="AK208" s="350"/>
      <c r="AL208" s="350"/>
      <c r="AM208" s="350"/>
      <c r="AN208" s="350"/>
      <c r="AO208" s="350"/>
      <c r="AP208" s="350"/>
      <c r="AQ208" s="350"/>
      <c r="AR208" s="347">
        <f t="shared" si="28"/>
        <v>0</v>
      </c>
      <c r="AS208" s="350">
        <f t="shared" si="29"/>
        <v>0</v>
      </c>
      <c r="AT208" s="350">
        <f t="shared" si="30"/>
        <v>0</v>
      </c>
    </row>
    <row r="209" spans="1:46" s="341" customFormat="1" ht="16.350000000000001" customHeight="1" outlineLevel="1">
      <c r="A209" s="343" t="s">
        <v>1285</v>
      </c>
      <c r="B209" s="343" t="s">
        <v>1286</v>
      </c>
      <c r="C209" s="344" t="s">
        <v>1629</v>
      </c>
      <c r="D209" s="345" t="s">
        <v>1322</v>
      </c>
      <c r="E209" s="345" t="s">
        <v>1323</v>
      </c>
      <c r="F209" s="345" t="s">
        <v>1526</v>
      </c>
      <c r="G209" s="345" t="s">
        <v>1646</v>
      </c>
      <c r="H209" s="345" t="s">
        <v>748</v>
      </c>
      <c r="I209" s="344" t="s">
        <v>1832</v>
      </c>
      <c r="J209" s="345" t="s">
        <v>749</v>
      </c>
      <c r="K209" s="345" t="s">
        <v>741</v>
      </c>
      <c r="L209" s="344" t="s">
        <v>1527</v>
      </c>
      <c r="M209" s="345" t="s">
        <v>1528</v>
      </c>
      <c r="N209" s="345"/>
      <c r="O209" s="344"/>
      <c r="P209" s="345"/>
      <c r="Q209" s="345"/>
      <c r="R209" s="346"/>
      <c r="S209" s="346"/>
      <c r="T209" s="346"/>
      <c r="U209" s="346"/>
      <c r="V209" s="346"/>
      <c r="W209" s="346"/>
      <c r="X209" s="346"/>
      <c r="Y209" s="346"/>
      <c r="Z209" s="346"/>
      <c r="AA209" s="346"/>
      <c r="AB209" s="346"/>
      <c r="AC209" s="346"/>
      <c r="AD209" s="346">
        <f t="shared" si="31"/>
        <v>0</v>
      </c>
      <c r="AF209" s="350"/>
      <c r="AG209" s="350"/>
      <c r="AH209" s="350"/>
      <c r="AI209" s="350"/>
      <c r="AJ209" s="350"/>
      <c r="AK209" s="350"/>
      <c r="AL209" s="350"/>
      <c r="AM209" s="350"/>
      <c r="AN209" s="350"/>
      <c r="AO209" s="350"/>
      <c r="AP209" s="350"/>
      <c r="AQ209" s="350"/>
      <c r="AR209" s="347">
        <f t="shared" si="28"/>
        <v>0</v>
      </c>
      <c r="AS209" s="350">
        <f t="shared" si="29"/>
        <v>0</v>
      </c>
      <c r="AT209" s="350">
        <f t="shared" si="30"/>
        <v>0</v>
      </c>
    </row>
    <row r="210" spans="1:46" s="341" customFormat="1" ht="16.350000000000001" customHeight="1" outlineLevel="1">
      <c r="A210" s="343" t="s">
        <v>1285</v>
      </c>
      <c r="B210" s="343" t="s">
        <v>1286</v>
      </c>
      <c r="C210" s="344" t="s">
        <v>1629</v>
      </c>
      <c r="D210" s="345" t="s">
        <v>1322</v>
      </c>
      <c r="E210" s="345" t="s">
        <v>1323</v>
      </c>
      <c r="F210" s="345" t="s">
        <v>1529</v>
      </c>
      <c r="G210" s="345" t="s">
        <v>1646</v>
      </c>
      <c r="H210" s="345" t="s">
        <v>1530</v>
      </c>
      <c r="I210" s="344" t="s">
        <v>1833</v>
      </c>
      <c r="J210" s="345" t="s">
        <v>1834</v>
      </c>
      <c r="K210" s="345" t="s">
        <v>1675</v>
      </c>
      <c r="L210" s="344" t="s">
        <v>1835</v>
      </c>
      <c r="M210" s="345" t="s">
        <v>1836</v>
      </c>
      <c r="N210" s="345"/>
      <c r="O210" s="344"/>
      <c r="P210" s="345"/>
      <c r="Q210" s="345"/>
      <c r="R210" s="346"/>
      <c r="S210" s="346"/>
      <c r="T210" s="346"/>
      <c r="U210" s="346"/>
      <c r="V210" s="346"/>
      <c r="W210" s="346"/>
      <c r="X210" s="346"/>
      <c r="Y210" s="346"/>
      <c r="Z210" s="346"/>
      <c r="AA210" s="346"/>
      <c r="AB210" s="346"/>
      <c r="AC210" s="346"/>
      <c r="AD210" s="346">
        <f t="shared" si="31"/>
        <v>0</v>
      </c>
      <c r="AF210" s="350"/>
      <c r="AG210" s="350"/>
      <c r="AH210" s="350"/>
      <c r="AI210" s="350"/>
      <c r="AJ210" s="350"/>
      <c r="AK210" s="350"/>
      <c r="AL210" s="350"/>
      <c r="AM210" s="350"/>
      <c r="AN210" s="350"/>
      <c r="AO210" s="350"/>
      <c r="AP210" s="350"/>
      <c r="AQ210" s="350"/>
      <c r="AR210" s="347">
        <f t="shared" si="28"/>
        <v>0</v>
      </c>
      <c r="AS210" s="350">
        <f t="shared" si="29"/>
        <v>0</v>
      </c>
      <c r="AT210" s="350">
        <f t="shared" si="30"/>
        <v>0</v>
      </c>
    </row>
    <row r="211" spans="1:46" s="341" customFormat="1" ht="16.350000000000001" customHeight="1" outlineLevel="1">
      <c r="A211" s="343" t="s">
        <v>1285</v>
      </c>
      <c r="B211" s="343" t="s">
        <v>1286</v>
      </c>
      <c r="C211" s="344" t="s">
        <v>1629</v>
      </c>
      <c r="D211" s="345" t="s">
        <v>1322</v>
      </c>
      <c r="E211" s="345" t="s">
        <v>1323</v>
      </c>
      <c r="F211" s="345" t="s">
        <v>1529</v>
      </c>
      <c r="G211" s="345" t="s">
        <v>1646</v>
      </c>
      <c r="H211" s="345" t="s">
        <v>1530</v>
      </c>
      <c r="I211" s="344" t="s">
        <v>1837</v>
      </c>
      <c r="J211" s="345" t="s">
        <v>1023</v>
      </c>
      <c r="K211" s="345" t="s">
        <v>1024</v>
      </c>
      <c r="L211" s="344" t="s">
        <v>1838</v>
      </c>
      <c r="M211" s="345" t="s">
        <v>1839</v>
      </c>
      <c r="N211" s="345"/>
      <c r="O211" s="344"/>
      <c r="P211" s="345"/>
      <c r="Q211" s="345"/>
      <c r="R211" s="346"/>
      <c r="S211" s="346"/>
      <c r="T211" s="346"/>
      <c r="U211" s="346"/>
      <c r="V211" s="346"/>
      <c r="W211" s="346"/>
      <c r="X211" s="346"/>
      <c r="Y211" s="346"/>
      <c r="Z211" s="346"/>
      <c r="AA211" s="346"/>
      <c r="AB211" s="346"/>
      <c r="AC211" s="346"/>
      <c r="AD211" s="346">
        <f t="shared" si="31"/>
        <v>0</v>
      </c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47">
        <f t="shared" si="28"/>
        <v>0</v>
      </c>
      <c r="AS211" s="350">
        <f t="shared" si="29"/>
        <v>0</v>
      </c>
      <c r="AT211" s="350">
        <f t="shared" si="30"/>
        <v>0</v>
      </c>
    </row>
    <row r="212" spans="1:46" s="341" customFormat="1" ht="16.350000000000001" customHeight="1" outlineLevel="1">
      <c r="A212" s="343" t="s">
        <v>1285</v>
      </c>
      <c r="B212" s="343" t="s">
        <v>1286</v>
      </c>
      <c r="C212" s="344" t="s">
        <v>1629</v>
      </c>
      <c r="D212" s="345" t="s">
        <v>1322</v>
      </c>
      <c r="E212" s="345" t="s">
        <v>1323</v>
      </c>
      <c r="F212" s="345" t="s">
        <v>1529</v>
      </c>
      <c r="G212" s="345" t="s">
        <v>1646</v>
      </c>
      <c r="H212" s="345" t="s">
        <v>1530</v>
      </c>
      <c r="I212" s="344" t="s">
        <v>1840</v>
      </c>
      <c r="J212" s="345" t="s">
        <v>1028</v>
      </c>
      <c r="K212" s="345" t="s">
        <v>758</v>
      </c>
      <c r="L212" s="344" t="s">
        <v>1532</v>
      </c>
      <c r="M212" s="345" t="s">
        <v>1533</v>
      </c>
      <c r="N212" s="345"/>
      <c r="O212" s="344"/>
      <c r="P212" s="345"/>
      <c r="Q212" s="345"/>
      <c r="R212" s="346"/>
      <c r="S212" s="346"/>
      <c r="T212" s="346"/>
      <c r="U212" s="346"/>
      <c r="V212" s="346"/>
      <c r="W212" s="346"/>
      <c r="X212" s="346"/>
      <c r="Y212" s="346"/>
      <c r="Z212" s="346"/>
      <c r="AA212" s="346"/>
      <c r="AB212" s="346"/>
      <c r="AC212" s="346"/>
      <c r="AD212" s="346">
        <f t="shared" si="31"/>
        <v>0</v>
      </c>
      <c r="AF212" s="350"/>
      <c r="AG212" s="350"/>
      <c r="AH212" s="350"/>
      <c r="AI212" s="350"/>
      <c r="AJ212" s="350"/>
      <c r="AK212" s="350"/>
      <c r="AL212" s="350"/>
      <c r="AM212" s="350"/>
      <c r="AN212" s="350"/>
      <c r="AO212" s="350"/>
      <c r="AP212" s="350"/>
      <c r="AQ212" s="350"/>
      <c r="AR212" s="347">
        <f t="shared" si="28"/>
        <v>0</v>
      </c>
      <c r="AS212" s="350">
        <f t="shared" si="29"/>
        <v>0</v>
      </c>
      <c r="AT212" s="350">
        <f t="shared" si="30"/>
        <v>0</v>
      </c>
    </row>
    <row r="213" spans="1:46" s="341" customFormat="1" ht="16.350000000000001" customHeight="1" outlineLevel="1">
      <c r="A213" s="343" t="s">
        <v>1285</v>
      </c>
      <c r="B213" s="343" t="s">
        <v>1286</v>
      </c>
      <c r="C213" s="344" t="s">
        <v>1629</v>
      </c>
      <c r="D213" s="345" t="s">
        <v>1322</v>
      </c>
      <c r="E213" s="345" t="s">
        <v>1323</v>
      </c>
      <c r="F213" s="345" t="s">
        <v>1529</v>
      </c>
      <c r="G213" s="345" t="s">
        <v>1646</v>
      </c>
      <c r="H213" s="345" t="s">
        <v>1530</v>
      </c>
      <c r="I213" s="344" t="s">
        <v>1841</v>
      </c>
      <c r="J213" s="345" t="s">
        <v>1535</v>
      </c>
      <c r="K213" s="345" t="s">
        <v>758</v>
      </c>
      <c r="L213" s="344" t="s">
        <v>1536</v>
      </c>
      <c r="M213" s="345" t="s">
        <v>1537</v>
      </c>
      <c r="N213" s="345"/>
      <c r="O213" s="344"/>
      <c r="P213" s="345"/>
      <c r="Q213" s="345"/>
      <c r="R213" s="346"/>
      <c r="S213" s="346"/>
      <c r="T213" s="346"/>
      <c r="U213" s="346"/>
      <c r="V213" s="346"/>
      <c r="W213" s="346"/>
      <c r="X213" s="346"/>
      <c r="Y213" s="346"/>
      <c r="Z213" s="346"/>
      <c r="AA213" s="346"/>
      <c r="AB213" s="346"/>
      <c r="AC213" s="346"/>
      <c r="AD213" s="346">
        <f t="shared" si="31"/>
        <v>0</v>
      </c>
      <c r="AF213" s="350"/>
      <c r="AG213" s="350"/>
      <c r="AH213" s="350"/>
      <c r="AI213" s="350"/>
      <c r="AJ213" s="350"/>
      <c r="AK213" s="350"/>
      <c r="AL213" s="350"/>
      <c r="AM213" s="350"/>
      <c r="AN213" s="350"/>
      <c r="AO213" s="350"/>
      <c r="AP213" s="350"/>
      <c r="AQ213" s="350"/>
      <c r="AR213" s="347">
        <f t="shared" si="28"/>
        <v>0</v>
      </c>
      <c r="AS213" s="350">
        <f t="shared" si="29"/>
        <v>0</v>
      </c>
      <c r="AT213" s="350">
        <f t="shared" si="30"/>
        <v>0</v>
      </c>
    </row>
    <row r="214" spans="1:46" s="341" customFormat="1" ht="16.350000000000001" customHeight="1" outlineLevel="1">
      <c r="A214" s="343" t="s">
        <v>1285</v>
      </c>
      <c r="B214" s="343" t="s">
        <v>1286</v>
      </c>
      <c r="C214" s="344" t="s">
        <v>1629</v>
      </c>
      <c r="D214" s="345" t="s">
        <v>1322</v>
      </c>
      <c r="E214" s="345" t="s">
        <v>1323</v>
      </c>
      <c r="F214" s="345" t="s">
        <v>1529</v>
      </c>
      <c r="G214" s="345" t="s">
        <v>1646</v>
      </c>
      <c r="H214" s="345" t="s">
        <v>1530</v>
      </c>
      <c r="I214" s="344" t="s">
        <v>1842</v>
      </c>
      <c r="J214" s="345" t="s">
        <v>1535</v>
      </c>
      <c r="K214" s="345" t="s">
        <v>758</v>
      </c>
      <c r="L214" s="344" t="s">
        <v>1536</v>
      </c>
      <c r="M214" s="345" t="s">
        <v>1537</v>
      </c>
      <c r="N214" s="345"/>
      <c r="O214" s="344"/>
      <c r="P214" s="345"/>
      <c r="Q214" s="345"/>
      <c r="R214" s="346"/>
      <c r="S214" s="346"/>
      <c r="T214" s="346"/>
      <c r="U214" s="346"/>
      <c r="V214" s="346"/>
      <c r="W214" s="346"/>
      <c r="X214" s="346"/>
      <c r="Y214" s="346"/>
      <c r="Z214" s="346"/>
      <c r="AA214" s="346"/>
      <c r="AB214" s="346"/>
      <c r="AC214" s="346"/>
      <c r="AD214" s="346">
        <f t="shared" si="31"/>
        <v>0</v>
      </c>
      <c r="AF214" s="350"/>
      <c r="AG214" s="350"/>
      <c r="AH214" s="350"/>
      <c r="AI214" s="350"/>
      <c r="AJ214" s="350"/>
      <c r="AK214" s="350"/>
      <c r="AL214" s="350"/>
      <c r="AM214" s="350"/>
      <c r="AN214" s="350"/>
      <c r="AO214" s="350"/>
      <c r="AP214" s="350"/>
      <c r="AQ214" s="350"/>
      <c r="AR214" s="347">
        <f t="shared" si="28"/>
        <v>0</v>
      </c>
      <c r="AS214" s="350">
        <f t="shared" si="29"/>
        <v>0</v>
      </c>
      <c r="AT214" s="350">
        <f t="shared" si="30"/>
        <v>0</v>
      </c>
    </row>
    <row r="215" spans="1:46" s="341" customFormat="1" ht="16.350000000000001" customHeight="1" outlineLevel="1">
      <c r="A215" s="343" t="s">
        <v>1285</v>
      </c>
      <c r="B215" s="343" t="s">
        <v>1286</v>
      </c>
      <c r="C215" s="344" t="s">
        <v>1629</v>
      </c>
      <c r="D215" s="345" t="s">
        <v>1322</v>
      </c>
      <c r="E215" s="345" t="s">
        <v>1323</v>
      </c>
      <c r="F215" s="345" t="s">
        <v>1529</v>
      </c>
      <c r="G215" s="345" t="s">
        <v>1646</v>
      </c>
      <c r="H215" s="345" t="s">
        <v>1530</v>
      </c>
      <c r="I215" s="344" t="s">
        <v>1843</v>
      </c>
      <c r="J215" s="345" t="s">
        <v>1535</v>
      </c>
      <c r="K215" s="345" t="s">
        <v>758</v>
      </c>
      <c r="L215" s="344" t="s">
        <v>1536</v>
      </c>
      <c r="M215" s="345" t="s">
        <v>1537</v>
      </c>
      <c r="N215" s="345"/>
      <c r="O215" s="344"/>
      <c r="P215" s="345"/>
      <c r="Q215" s="345"/>
      <c r="R215" s="346"/>
      <c r="S215" s="346"/>
      <c r="T215" s="346"/>
      <c r="U215" s="346"/>
      <c r="V215" s="346"/>
      <c r="W215" s="346"/>
      <c r="X215" s="346"/>
      <c r="Y215" s="346"/>
      <c r="Z215" s="346"/>
      <c r="AA215" s="346"/>
      <c r="AB215" s="346"/>
      <c r="AC215" s="346"/>
      <c r="AD215" s="346">
        <f t="shared" si="31"/>
        <v>0</v>
      </c>
      <c r="AF215" s="350"/>
      <c r="AG215" s="350"/>
      <c r="AH215" s="350"/>
      <c r="AI215" s="350"/>
      <c r="AJ215" s="350"/>
      <c r="AK215" s="350"/>
      <c r="AL215" s="350"/>
      <c r="AM215" s="350"/>
      <c r="AN215" s="350"/>
      <c r="AO215" s="350"/>
      <c r="AP215" s="350"/>
      <c r="AQ215" s="350"/>
      <c r="AR215" s="347">
        <f t="shared" si="28"/>
        <v>0</v>
      </c>
      <c r="AS215" s="350">
        <f t="shared" si="29"/>
        <v>0</v>
      </c>
      <c r="AT215" s="350">
        <f t="shared" si="30"/>
        <v>0</v>
      </c>
    </row>
    <row r="216" spans="1:46" s="341" customFormat="1" ht="16.350000000000001" customHeight="1" outlineLevel="1">
      <c r="A216" s="343" t="s">
        <v>1285</v>
      </c>
      <c r="B216" s="343" t="s">
        <v>1286</v>
      </c>
      <c r="C216" s="344" t="s">
        <v>1629</v>
      </c>
      <c r="D216" s="345" t="s">
        <v>1322</v>
      </c>
      <c r="E216" s="345" t="s">
        <v>1323</v>
      </c>
      <c r="F216" s="345" t="s">
        <v>1529</v>
      </c>
      <c r="G216" s="345" t="s">
        <v>1646</v>
      </c>
      <c r="H216" s="345" t="s">
        <v>1530</v>
      </c>
      <c r="I216" s="344" t="s">
        <v>1844</v>
      </c>
      <c r="J216" s="345" t="s">
        <v>1540</v>
      </c>
      <c r="K216" s="345" t="s">
        <v>758</v>
      </c>
      <c r="L216" s="344" t="s">
        <v>1541</v>
      </c>
      <c r="M216" s="345" t="s">
        <v>1542</v>
      </c>
      <c r="N216" s="345"/>
      <c r="O216" s="344"/>
      <c r="P216" s="345"/>
      <c r="Q216" s="345"/>
      <c r="R216" s="346"/>
      <c r="S216" s="346"/>
      <c r="T216" s="346"/>
      <c r="U216" s="346"/>
      <c r="V216" s="346"/>
      <c r="W216" s="346"/>
      <c r="X216" s="346"/>
      <c r="Y216" s="346"/>
      <c r="Z216" s="346"/>
      <c r="AA216" s="346"/>
      <c r="AB216" s="346"/>
      <c r="AC216" s="346"/>
      <c r="AD216" s="346">
        <f t="shared" si="31"/>
        <v>0</v>
      </c>
      <c r="AF216" s="350"/>
      <c r="AG216" s="350"/>
      <c r="AH216" s="350"/>
      <c r="AI216" s="350"/>
      <c r="AJ216" s="350"/>
      <c r="AK216" s="350"/>
      <c r="AL216" s="350"/>
      <c r="AM216" s="350"/>
      <c r="AN216" s="350"/>
      <c r="AO216" s="350"/>
      <c r="AP216" s="350"/>
      <c r="AQ216" s="350"/>
      <c r="AR216" s="347">
        <f t="shared" si="28"/>
        <v>0</v>
      </c>
      <c r="AS216" s="350">
        <f t="shared" si="29"/>
        <v>0</v>
      </c>
      <c r="AT216" s="350">
        <f t="shared" si="30"/>
        <v>0</v>
      </c>
    </row>
    <row r="217" spans="1:46" s="341" customFormat="1" ht="16.350000000000001" customHeight="1" outlineLevel="1">
      <c r="A217" s="343" t="s">
        <v>1285</v>
      </c>
      <c r="B217" s="343" t="s">
        <v>1286</v>
      </c>
      <c r="C217" s="344" t="s">
        <v>1629</v>
      </c>
      <c r="D217" s="345" t="s">
        <v>1322</v>
      </c>
      <c r="E217" s="345" t="s">
        <v>1323</v>
      </c>
      <c r="F217" s="345" t="s">
        <v>1529</v>
      </c>
      <c r="G217" s="345" t="s">
        <v>1646</v>
      </c>
      <c r="H217" s="345" t="s">
        <v>1530</v>
      </c>
      <c r="I217" s="344" t="s">
        <v>1845</v>
      </c>
      <c r="J217" s="345" t="s">
        <v>1540</v>
      </c>
      <c r="K217" s="345" t="s">
        <v>758</v>
      </c>
      <c r="L217" s="344" t="s">
        <v>1541</v>
      </c>
      <c r="M217" s="345" t="s">
        <v>1542</v>
      </c>
      <c r="N217" s="345"/>
      <c r="O217" s="344"/>
      <c r="P217" s="345"/>
      <c r="Q217" s="345"/>
      <c r="R217" s="346"/>
      <c r="S217" s="346"/>
      <c r="T217" s="346"/>
      <c r="U217" s="346"/>
      <c r="V217" s="346"/>
      <c r="W217" s="346"/>
      <c r="X217" s="346"/>
      <c r="Y217" s="346"/>
      <c r="Z217" s="346"/>
      <c r="AA217" s="346"/>
      <c r="AB217" s="346"/>
      <c r="AC217" s="346"/>
      <c r="AD217" s="346">
        <f t="shared" si="31"/>
        <v>0</v>
      </c>
      <c r="AF217" s="350"/>
      <c r="AG217" s="350"/>
      <c r="AH217" s="350"/>
      <c r="AI217" s="350"/>
      <c r="AJ217" s="350"/>
      <c r="AK217" s="350"/>
      <c r="AL217" s="350"/>
      <c r="AM217" s="350"/>
      <c r="AN217" s="350"/>
      <c r="AO217" s="350"/>
      <c r="AP217" s="350"/>
      <c r="AQ217" s="350"/>
      <c r="AR217" s="347">
        <f t="shared" si="28"/>
        <v>0</v>
      </c>
      <c r="AS217" s="350">
        <f t="shared" si="29"/>
        <v>0</v>
      </c>
      <c r="AT217" s="350">
        <f t="shared" si="30"/>
        <v>0</v>
      </c>
    </row>
    <row r="218" spans="1:46" s="341" customFormat="1" ht="16.350000000000001" customHeight="1" outlineLevel="1">
      <c r="A218" s="343" t="s">
        <v>1285</v>
      </c>
      <c r="B218" s="343" t="s">
        <v>1286</v>
      </c>
      <c r="C218" s="344" t="s">
        <v>1629</v>
      </c>
      <c r="D218" s="345" t="s">
        <v>1322</v>
      </c>
      <c r="E218" s="345" t="s">
        <v>1323</v>
      </c>
      <c r="F218" s="345" t="s">
        <v>1529</v>
      </c>
      <c r="G218" s="345" t="s">
        <v>1646</v>
      </c>
      <c r="H218" s="345" t="s">
        <v>1530</v>
      </c>
      <c r="I218" s="344" t="s">
        <v>1846</v>
      </c>
      <c r="J218" s="345" t="s">
        <v>1540</v>
      </c>
      <c r="K218" s="345" t="s">
        <v>758</v>
      </c>
      <c r="L218" s="344" t="s">
        <v>1541</v>
      </c>
      <c r="M218" s="345" t="s">
        <v>1542</v>
      </c>
      <c r="N218" s="345"/>
      <c r="O218" s="344"/>
      <c r="P218" s="345"/>
      <c r="Q218" s="345"/>
      <c r="R218" s="346"/>
      <c r="S218" s="346"/>
      <c r="T218" s="346"/>
      <c r="U218" s="346"/>
      <c r="V218" s="346"/>
      <c r="W218" s="346"/>
      <c r="X218" s="346"/>
      <c r="Y218" s="346"/>
      <c r="Z218" s="346"/>
      <c r="AA218" s="346"/>
      <c r="AB218" s="346"/>
      <c r="AC218" s="346"/>
      <c r="AD218" s="346">
        <f t="shared" si="31"/>
        <v>0</v>
      </c>
      <c r="AF218" s="350"/>
      <c r="AG218" s="350"/>
      <c r="AH218" s="350"/>
      <c r="AI218" s="350"/>
      <c r="AJ218" s="350"/>
      <c r="AK218" s="350"/>
      <c r="AL218" s="350"/>
      <c r="AM218" s="350"/>
      <c r="AN218" s="350"/>
      <c r="AO218" s="350"/>
      <c r="AP218" s="350"/>
      <c r="AQ218" s="350"/>
      <c r="AR218" s="347">
        <f t="shared" si="28"/>
        <v>0</v>
      </c>
      <c r="AS218" s="350">
        <f t="shared" si="29"/>
        <v>0</v>
      </c>
      <c r="AT218" s="350">
        <f t="shared" si="30"/>
        <v>0</v>
      </c>
    </row>
    <row r="219" spans="1:46" s="341" customFormat="1" ht="16.350000000000001" customHeight="1" outlineLevel="1">
      <c r="A219" s="343" t="s">
        <v>1285</v>
      </c>
      <c r="B219" s="343" t="s">
        <v>1286</v>
      </c>
      <c r="C219" s="344" t="s">
        <v>1629</v>
      </c>
      <c r="D219" s="345" t="s">
        <v>1334</v>
      </c>
      <c r="E219" s="345" t="s">
        <v>1323</v>
      </c>
      <c r="F219" s="345" t="s">
        <v>1847</v>
      </c>
      <c r="G219" s="345" t="s">
        <v>1646</v>
      </c>
      <c r="H219" s="345" t="s">
        <v>1549</v>
      </c>
      <c r="I219" s="344" t="s">
        <v>1848</v>
      </c>
      <c r="J219" s="345" t="s">
        <v>994</v>
      </c>
      <c r="K219" s="345" t="s">
        <v>973</v>
      </c>
      <c r="L219" s="344" t="s">
        <v>1849</v>
      </c>
      <c r="M219" s="345" t="s">
        <v>1850</v>
      </c>
      <c r="N219" s="345"/>
      <c r="O219" s="344"/>
      <c r="P219" s="345"/>
      <c r="Q219" s="345"/>
      <c r="R219" s="346"/>
      <c r="S219" s="346"/>
      <c r="T219" s="346"/>
      <c r="U219" s="346"/>
      <c r="V219" s="346"/>
      <c r="W219" s="346"/>
      <c r="X219" s="346"/>
      <c r="Y219" s="346"/>
      <c r="Z219" s="346"/>
      <c r="AA219" s="346"/>
      <c r="AB219" s="346"/>
      <c r="AC219" s="346"/>
      <c r="AD219" s="346">
        <f t="shared" si="31"/>
        <v>0</v>
      </c>
      <c r="AF219" s="350"/>
      <c r="AG219" s="350"/>
      <c r="AH219" s="350"/>
      <c r="AI219" s="350"/>
      <c r="AJ219" s="350"/>
      <c r="AK219" s="350"/>
      <c r="AL219" s="350"/>
      <c r="AM219" s="350"/>
      <c r="AN219" s="350"/>
      <c r="AO219" s="350"/>
      <c r="AP219" s="350"/>
      <c r="AQ219" s="350"/>
      <c r="AR219" s="347">
        <f t="shared" si="28"/>
        <v>0</v>
      </c>
      <c r="AS219" s="350">
        <f t="shared" si="29"/>
        <v>0</v>
      </c>
      <c r="AT219" s="350">
        <f t="shared" si="30"/>
        <v>0</v>
      </c>
    </row>
    <row r="220" spans="1:46" s="341" customFormat="1" ht="16.350000000000001" customHeight="1" outlineLevel="1">
      <c r="A220" s="343" t="s">
        <v>1285</v>
      </c>
      <c r="B220" s="343" t="s">
        <v>1286</v>
      </c>
      <c r="C220" s="344" t="s">
        <v>1629</v>
      </c>
      <c r="D220" s="345" t="s">
        <v>1322</v>
      </c>
      <c r="E220" s="345" t="s">
        <v>1323</v>
      </c>
      <c r="F220" s="345" t="s">
        <v>1548</v>
      </c>
      <c r="G220" s="345" t="s">
        <v>1646</v>
      </c>
      <c r="H220" s="345" t="s">
        <v>1549</v>
      </c>
      <c r="I220" s="344" t="s">
        <v>1851</v>
      </c>
      <c r="J220" s="345" t="s">
        <v>996</v>
      </c>
      <c r="K220" s="345" t="s">
        <v>758</v>
      </c>
      <c r="L220" s="344" t="s">
        <v>1852</v>
      </c>
      <c r="M220" s="345" t="s">
        <v>1853</v>
      </c>
      <c r="N220" s="345"/>
      <c r="O220" s="344"/>
      <c r="P220" s="345"/>
      <c r="Q220" s="345"/>
      <c r="R220" s="346"/>
      <c r="S220" s="346"/>
      <c r="T220" s="346"/>
      <c r="U220" s="346"/>
      <c r="V220" s="346"/>
      <c r="W220" s="346"/>
      <c r="X220" s="346"/>
      <c r="Y220" s="346"/>
      <c r="Z220" s="346"/>
      <c r="AA220" s="346"/>
      <c r="AB220" s="346"/>
      <c r="AC220" s="346"/>
      <c r="AD220" s="346">
        <f t="shared" si="31"/>
        <v>0</v>
      </c>
      <c r="AF220" s="350"/>
      <c r="AG220" s="350"/>
      <c r="AH220" s="350"/>
      <c r="AI220" s="350"/>
      <c r="AJ220" s="350"/>
      <c r="AK220" s="350"/>
      <c r="AL220" s="350"/>
      <c r="AM220" s="350"/>
      <c r="AN220" s="350"/>
      <c r="AO220" s="350"/>
      <c r="AP220" s="350"/>
      <c r="AQ220" s="350"/>
      <c r="AR220" s="347">
        <f t="shared" si="28"/>
        <v>0</v>
      </c>
      <c r="AS220" s="350">
        <f t="shared" si="29"/>
        <v>0</v>
      </c>
      <c r="AT220" s="350">
        <f t="shared" si="30"/>
        <v>0</v>
      </c>
    </row>
    <row r="221" spans="1:46" s="341" customFormat="1" ht="16.350000000000001" customHeight="1" outlineLevel="1">
      <c r="A221" s="343" t="s">
        <v>1285</v>
      </c>
      <c r="B221" s="343" t="s">
        <v>1286</v>
      </c>
      <c r="C221" s="344" t="s">
        <v>1629</v>
      </c>
      <c r="D221" s="345" t="s">
        <v>1334</v>
      </c>
      <c r="E221" s="345" t="s">
        <v>1323</v>
      </c>
      <c r="F221" s="345" t="s">
        <v>1847</v>
      </c>
      <c r="G221" s="345" t="s">
        <v>1646</v>
      </c>
      <c r="H221" s="345" t="s">
        <v>1553</v>
      </c>
      <c r="I221" s="344" t="s">
        <v>955</v>
      </c>
      <c r="J221" s="345" t="s">
        <v>1854</v>
      </c>
      <c r="K221" s="345" t="s">
        <v>973</v>
      </c>
      <c r="L221" s="344" t="s">
        <v>1855</v>
      </c>
      <c r="M221" s="345" t="s">
        <v>1856</v>
      </c>
      <c r="N221" s="345"/>
      <c r="O221" s="344"/>
      <c r="P221" s="345"/>
      <c r="Q221" s="345"/>
      <c r="R221" s="346"/>
      <c r="S221" s="346"/>
      <c r="T221" s="346"/>
      <c r="U221" s="346"/>
      <c r="V221" s="346"/>
      <c r="W221" s="346"/>
      <c r="X221" s="346"/>
      <c r="Y221" s="346"/>
      <c r="Z221" s="346"/>
      <c r="AA221" s="346"/>
      <c r="AB221" s="346"/>
      <c r="AC221" s="346"/>
      <c r="AD221" s="346">
        <f t="shared" si="31"/>
        <v>0</v>
      </c>
      <c r="AF221" s="350"/>
      <c r="AG221" s="350"/>
      <c r="AH221" s="350"/>
      <c r="AI221" s="350"/>
      <c r="AJ221" s="350"/>
      <c r="AK221" s="350"/>
      <c r="AL221" s="350"/>
      <c r="AM221" s="350"/>
      <c r="AN221" s="350"/>
      <c r="AO221" s="350"/>
      <c r="AP221" s="350"/>
      <c r="AQ221" s="350"/>
      <c r="AR221" s="347">
        <f t="shared" si="28"/>
        <v>0</v>
      </c>
      <c r="AS221" s="350">
        <f t="shared" si="29"/>
        <v>0</v>
      </c>
      <c r="AT221" s="350">
        <f t="shared" si="30"/>
        <v>0</v>
      </c>
    </row>
    <row r="222" spans="1:46" s="341" customFormat="1" ht="16.350000000000001" customHeight="1" outlineLevel="1">
      <c r="A222" s="343" t="s">
        <v>1285</v>
      </c>
      <c r="B222" s="343" t="s">
        <v>1286</v>
      </c>
      <c r="C222" s="344" t="s">
        <v>1629</v>
      </c>
      <c r="D222" s="345" t="s">
        <v>1334</v>
      </c>
      <c r="E222" s="345" t="s">
        <v>1323</v>
      </c>
      <c r="F222" s="345" t="s">
        <v>1847</v>
      </c>
      <c r="G222" s="345" t="s">
        <v>1646</v>
      </c>
      <c r="H222" s="345" t="s">
        <v>1553</v>
      </c>
      <c r="I222" s="344" t="s">
        <v>957</v>
      </c>
      <c r="J222" s="345" t="s">
        <v>1854</v>
      </c>
      <c r="K222" s="345" t="s">
        <v>973</v>
      </c>
      <c r="L222" s="344" t="s">
        <v>1855</v>
      </c>
      <c r="M222" s="345" t="s">
        <v>1856</v>
      </c>
      <c r="N222" s="345"/>
      <c r="O222" s="344"/>
      <c r="P222" s="345"/>
      <c r="Q222" s="345"/>
      <c r="R222" s="346"/>
      <c r="S222" s="346"/>
      <c r="T222" s="346"/>
      <c r="U222" s="346"/>
      <c r="V222" s="346"/>
      <c r="W222" s="346"/>
      <c r="X222" s="346"/>
      <c r="Y222" s="346"/>
      <c r="Z222" s="346"/>
      <c r="AA222" s="346"/>
      <c r="AB222" s="346"/>
      <c r="AC222" s="346"/>
      <c r="AD222" s="346">
        <f t="shared" si="31"/>
        <v>0</v>
      </c>
      <c r="AF222" s="350"/>
      <c r="AG222" s="350"/>
      <c r="AH222" s="350"/>
      <c r="AI222" s="350"/>
      <c r="AJ222" s="350"/>
      <c r="AK222" s="350"/>
      <c r="AL222" s="350"/>
      <c r="AM222" s="350"/>
      <c r="AN222" s="350"/>
      <c r="AO222" s="350"/>
      <c r="AP222" s="350"/>
      <c r="AQ222" s="350"/>
      <c r="AR222" s="347">
        <f t="shared" si="28"/>
        <v>0</v>
      </c>
      <c r="AS222" s="350">
        <f t="shared" si="29"/>
        <v>0</v>
      </c>
      <c r="AT222" s="350">
        <f t="shared" si="30"/>
        <v>0</v>
      </c>
    </row>
    <row r="223" spans="1:46" s="341" customFormat="1" ht="16.350000000000001" customHeight="1" outlineLevel="1">
      <c r="A223" s="343" t="s">
        <v>1285</v>
      </c>
      <c r="B223" s="343" t="s">
        <v>1286</v>
      </c>
      <c r="C223" s="344" t="s">
        <v>1629</v>
      </c>
      <c r="D223" s="345" t="s">
        <v>1322</v>
      </c>
      <c r="E223" s="345" t="s">
        <v>1323</v>
      </c>
      <c r="F223" s="345" t="s">
        <v>1552</v>
      </c>
      <c r="G223" s="345" t="s">
        <v>1646</v>
      </c>
      <c r="H223" s="345" t="s">
        <v>1553</v>
      </c>
      <c r="I223" s="344" t="s">
        <v>1857</v>
      </c>
      <c r="J223" s="345" t="s">
        <v>733</v>
      </c>
      <c r="K223" s="345" t="s">
        <v>734</v>
      </c>
      <c r="L223" s="344" t="s">
        <v>1554</v>
      </c>
      <c r="M223" s="345" t="s">
        <v>1555</v>
      </c>
      <c r="N223" s="345"/>
      <c r="O223" s="344"/>
      <c r="P223" s="345"/>
      <c r="Q223" s="345"/>
      <c r="R223" s="346"/>
      <c r="S223" s="346"/>
      <c r="T223" s="346"/>
      <c r="U223" s="346"/>
      <c r="V223" s="346"/>
      <c r="W223" s="346"/>
      <c r="X223" s="346"/>
      <c r="Y223" s="346"/>
      <c r="Z223" s="346"/>
      <c r="AA223" s="346"/>
      <c r="AB223" s="346"/>
      <c r="AC223" s="346"/>
      <c r="AD223" s="346">
        <f t="shared" si="31"/>
        <v>0</v>
      </c>
      <c r="AF223" s="350"/>
      <c r="AG223" s="350"/>
      <c r="AH223" s="350"/>
      <c r="AI223" s="350"/>
      <c r="AJ223" s="350"/>
      <c r="AK223" s="350"/>
      <c r="AL223" s="350"/>
      <c r="AM223" s="350"/>
      <c r="AN223" s="350"/>
      <c r="AO223" s="350"/>
      <c r="AP223" s="350"/>
      <c r="AQ223" s="350"/>
      <c r="AR223" s="347">
        <f t="shared" si="28"/>
        <v>0</v>
      </c>
      <c r="AS223" s="350">
        <f t="shared" si="29"/>
        <v>0</v>
      </c>
      <c r="AT223" s="350">
        <f t="shared" si="30"/>
        <v>0</v>
      </c>
    </row>
    <row r="224" spans="1:46" s="341" customFormat="1" ht="16.350000000000001" customHeight="1" outlineLevel="1">
      <c r="A224" s="343" t="s">
        <v>1285</v>
      </c>
      <c r="B224" s="343" t="s">
        <v>1286</v>
      </c>
      <c r="C224" s="344" t="s">
        <v>1629</v>
      </c>
      <c r="D224" s="345" t="s">
        <v>1322</v>
      </c>
      <c r="E224" s="345" t="s">
        <v>1323</v>
      </c>
      <c r="F224" s="345" t="s">
        <v>1552</v>
      </c>
      <c r="G224" s="345" t="s">
        <v>1646</v>
      </c>
      <c r="H224" s="345" t="s">
        <v>1553</v>
      </c>
      <c r="I224" s="344" t="s">
        <v>1858</v>
      </c>
      <c r="J224" s="345" t="s">
        <v>993</v>
      </c>
      <c r="K224" s="345" t="s">
        <v>1013</v>
      </c>
      <c r="L224" s="344" t="s">
        <v>1859</v>
      </c>
      <c r="M224" s="345" t="s">
        <v>1860</v>
      </c>
      <c r="N224" s="345"/>
      <c r="O224" s="344"/>
      <c r="P224" s="345"/>
      <c r="Q224" s="345"/>
      <c r="R224" s="346"/>
      <c r="S224" s="346"/>
      <c r="T224" s="346"/>
      <c r="U224" s="346"/>
      <c r="V224" s="346"/>
      <c r="W224" s="346"/>
      <c r="X224" s="346"/>
      <c r="Y224" s="346"/>
      <c r="Z224" s="346"/>
      <c r="AA224" s="346"/>
      <c r="AB224" s="346"/>
      <c r="AC224" s="346"/>
      <c r="AD224" s="346">
        <f t="shared" si="31"/>
        <v>0</v>
      </c>
      <c r="AF224" s="350"/>
      <c r="AG224" s="350"/>
      <c r="AH224" s="350"/>
      <c r="AI224" s="350"/>
      <c r="AJ224" s="350"/>
      <c r="AK224" s="350"/>
      <c r="AL224" s="350"/>
      <c r="AM224" s="350"/>
      <c r="AN224" s="350"/>
      <c r="AO224" s="350"/>
      <c r="AP224" s="350"/>
      <c r="AQ224" s="350"/>
      <c r="AR224" s="347">
        <f t="shared" si="28"/>
        <v>0</v>
      </c>
      <c r="AS224" s="350">
        <f t="shared" si="29"/>
        <v>0</v>
      </c>
      <c r="AT224" s="350">
        <f t="shared" si="30"/>
        <v>0</v>
      </c>
    </row>
    <row r="225" spans="1:46" s="341" customFormat="1" ht="16.350000000000001" customHeight="1" outlineLevel="1">
      <c r="A225" s="343" t="s">
        <v>1285</v>
      </c>
      <c r="B225" s="343" t="s">
        <v>1286</v>
      </c>
      <c r="C225" s="344" t="s">
        <v>1629</v>
      </c>
      <c r="D225" s="345" t="s">
        <v>1322</v>
      </c>
      <c r="E225" s="345" t="s">
        <v>1323</v>
      </c>
      <c r="F225" s="345" t="s">
        <v>1324</v>
      </c>
      <c r="G225" s="345" t="s">
        <v>1646</v>
      </c>
      <c r="H225" s="345" t="s">
        <v>1326</v>
      </c>
      <c r="I225" s="344" t="s">
        <v>1861</v>
      </c>
      <c r="J225" s="345" t="s">
        <v>875</v>
      </c>
      <c r="K225" s="345" t="s">
        <v>728</v>
      </c>
      <c r="L225" s="344" t="s">
        <v>1556</v>
      </c>
      <c r="M225" s="345" t="s">
        <v>1557</v>
      </c>
      <c r="N225" s="345"/>
      <c r="O225" s="344"/>
      <c r="P225" s="345"/>
      <c r="Q225" s="345"/>
      <c r="R225" s="346"/>
      <c r="S225" s="346"/>
      <c r="T225" s="346"/>
      <c r="U225" s="346"/>
      <c r="V225" s="346"/>
      <c r="W225" s="346"/>
      <c r="X225" s="346"/>
      <c r="Y225" s="346"/>
      <c r="Z225" s="346"/>
      <c r="AA225" s="346"/>
      <c r="AB225" s="346"/>
      <c r="AC225" s="346"/>
      <c r="AD225" s="346">
        <f t="shared" si="31"/>
        <v>0</v>
      </c>
      <c r="AF225" s="350"/>
      <c r="AG225" s="350"/>
      <c r="AH225" s="350"/>
      <c r="AI225" s="350"/>
      <c r="AJ225" s="350"/>
      <c r="AK225" s="350"/>
      <c r="AL225" s="350"/>
      <c r="AM225" s="350"/>
      <c r="AN225" s="350"/>
      <c r="AO225" s="350"/>
      <c r="AP225" s="350"/>
      <c r="AQ225" s="350"/>
      <c r="AR225" s="347">
        <f t="shared" si="28"/>
        <v>0</v>
      </c>
      <c r="AS225" s="350">
        <f t="shared" si="29"/>
        <v>0</v>
      </c>
      <c r="AT225" s="350">
        <f t="shared" si="30"/>
        <v>0</v>
      </c>
    </row>
    <row r="226" spans="1:46" s="341" customFormat="1" ht="16.350000000000001" customHeight="1" outlineLevel="1">
      <c r="A226" s="343" t="s">
        <v>1285</v>
      </c>
      <c r="B226" s="343" t="s">
        <v>1286</v>
      </c>
      <c r="C226" s="344" t="s">
        <v>1629</v>
      </c>
      <c r="D226" s="345" t="s">
        <v>1322</v>
      </c>
      <c r="E226" s="345" t="s">
        <v>1323</v>
      </c>
      <c r="F226" s="345" t="s">
        <v>1558</v>
      </c>
      <c r="G226" s="345" t="s">
        <v>1646</v>
      </c>
      <c r="H226" s="345" t="s">
        <v>1559</v>
      </c>
      <c r="I226" s="344" t="s">
        <v>1862</v>
      </c>
      <c r="J226" s="345" t="s">
        <v>718</v>
      </c>
      <c r="K226" s="345" t="s">
        <v>980</v>
      </c>
      <c r="L226" s="344" t="s">
        <v>1560</v>
      </c>
      <c r="M226" s="345" t="s">
        <v>1559</v>
      </c>
      <c r="N226" s="345"/>
      <c r="O226" s="344"/>
      <c r="P226" s="345"/>
      <c r="Q226" s="345"/>
      <c r="R226" s="346"/>
      <c r="S226" s="346"/>
      <c r="T226" s="346"/>
      <c r="U226" s="346"/>
      <c r="V226" s="346"/>
      <c r="W226" s="346"/>
      <c r="X226" s="346"/>
      <c r="Y226" s="346"/>
      <c r="Z226" s="346"/>
      <c r="AA226" s="346"/>
      <c r="AB226" s="346"/>
      <c r="AC226" s="346"/>
      <c r="AD226" s="346">
        <f t="shared" si="31"/>
        <v>0</v>
      </c>
      <c r="AF226" s="350"/>
      <c r="AG226" s="350"/>
      <c r="AH226" s="350"/>
      <c r="AI226" s="350"/>
      <c r="AJ226" s="350"/>
      <c r="AK226" s="350"/>
      <c r="AL226" s="350"/>
      <c r="AM226" s="350"/>
      <c r="AN226" s="350"/>
      <c r="AO226" s="350"/>
      <c r="AP226" s="350"/>
      <c r="AQ226" s="350"/>
      <c r="AR226" s="347">
        <f t="shared" si="28"/>
        <v>0</v>
      </c>
      <c r="AS226" s="350">
        <f t="shared" si="29"/>
        <v>0</v>
      </c>
      <c r="AT226" s="350">
        <f t="shared" si="30"/>
        <v>0</v>
      </c>
    </row>
    <row r="227" spans="1:46" s="341" customFormat="1" ht="16.350000000000001" customHeight="1" outlineLevel="1">
      <c r="A227" s="343" t="s">
        <v>1285</v>
      </c>
      <c r="B227" s="343" t="s">
        <v>1286</v>
      </c>
      <c r="C227" s="344" t="s">
        <v>1629</v>
      </c>
      <c r="D227" s="345" t="s">
        <v>1322</v>
      </c>
      <c r="E227" s="345" t="s">
        <v>1323</v>
      </c>
      <c r="F227" s="345" t="s">
        <v>1863</v>
      </c>
      <c r="G227" s="345" t="s">
        <v>1646</v>
      </c>
      <c r="H227" s="345" t="s">
        <v>1864</v>
      </c>
      <c r="I227" s="344" t="s">
        <v>1865</v>
      </c>
      <c r="J227" s="345" t="s">
        <v>939</v>
      </c>
      <c r="K227" s="345" t="s">
        <v>493</v>
      </c>
      <c r="L227" s="344" t="s">
        <v>1866</v>
      </c>
      <c r="M227" s="345" t="s">
        <v>1867</v>
      </c>
      <c r="N227" s="345"/>
      <c r="O227" s="344"/>
      <c r="P227" s="345"/>
      <c r="Q227" s="345"/>
      <c r="R227" s="346"/>
      <c r="S227" s="346"/>
      <c r="T227" s="346"/>
      <c r="U227" s="346"/>
      <c r="V227" s="346"/>
      <c r="W227" s="346"/>
      <c r="X227" s="346"/>
      <c r="Y227" s="346"/>
      <c r="Z227" s="346"/>
      <c r="AA227" s="346"/>
      <c r="AB227" s="346"/>
      <c r="AC227" s="346"/>
      <c r="AD227" s="346">
        <f t="shared" si="31"/>
        <v>0</v>
      </c>
      <c r="AF227" s="350"/>
      <c r="AG227" s="350"/>
      <c r="AH227" s="350"/>
      <c r="AI227" s="350"/>
      <c r="AJ227" s="350"/>
      <c r="AK227" s="350"/>
      <c r="AL227" s="350"/>
      <c r="AM227" s="350"/>
      <c r="AN227" s="350"/>
      <c r="AO227" s="350"/>
      <c r="AP227" s="350"/>
      <c r="AQ227" s="350"/>
      <c r="AR227" s="347">
        <f t="shared" si="28"/>
        <v>0</v>
      </c>
      <c r="AS227" s="350">
        <f t="shared" si="29"/>
        <v>0</v>
      </c>
      <c r="AT227" s="350">
        <f t="shared" si="30"/>
        <v>0</v>
      </c>
    </row>
    <row r="228" spans="1:46" s="341" customFormat="1" ht="16.350000000000001" customHeight="1" outlineLevel="1">
      <c r="A228" s="343" t="s">
        <v>1285</v>
      </c>
      <c r="B228" s="343" t="s">
        <v>1286</v>
      </c>
      <c r="C228" s="344" t="s">
        <v>1629</v>
      </c>
      <c r="D228" s="345" t="s">
        <v>1322</v>
      </c>
      <c r="E228" s="345" t="s">
        <v>1323</v>
      </c>
      <c r="F228" s="345" t="s">
        <v>1378</v>
      </c>
      <c r="G228" s="345" t="s">
        <v>1646</v>
      </c>
      <c r="H228" s="345" t="s">
        <v>1567</v>
      </c>
      <c r="I228" s="344" t="s">
        <v>1868</v>
      </c>
      <c r="J228" s="345" t="s">
        <v>731</v>
      </c>
      <c r="K228" s="345" t="s">
        <v>732</v>
      </c>
      <c r="L228" s="344" t="s">
        <v>1568</v>
      </c>
      <c r="M228" s="345" t="s">
        <v>1569</v>
      </c>
      <c r="N228" s="345"/>
      <c r="O228" s="344"/>
      <c r="P228" s="345"/>
      <c r="Q228" s="345"/>
      <c r="R228" s="346"/>
      <c r="S228" s="346"/>
      <c r="T228" s="346"/>
      <c r="U228" s="346"/>
      <c r="V228" s="346"/>
      <c r="W228" s="346"/>
      <c r="X228" s="346"/>
      <c r="Y228" s="346"/>
      <c r="Z228" s="346"/>
      <c r="AA228" s="346"/>
      <c r="AB228" s="346"/>
      <c r="AC228" s="346"/>
      <c r="AD228" s="346">
        <f t="shared" si="31"/>
        <v>0</v>
      </c>
      <c r="AF228" s="350"/>
      <c r="AG228" s="350"/>
      <c r="AH228" s="350"/>
      <c r="AI228" s="350"/>
      <c r="AJ228" s="350"/>
      <c r="AK228" s="350"/>
      <c r="AL228" s="350"/>
      <c r="AM228" s="350"/>
      <c r="AN228" s="350"/>
      <c r="AO228" s="350"/>
      <c r="AP228" s="350"/>
      <c r="AQ228" s="350"/>
      <c r="AR228" s="347">
        <f t="shared" si="28"/>
        <v>0</v>
      </c>
      <c r="AS228" s="350">
        <f t="shared" si="29"/>
        <v>0</v>
      </c>
      <c r="AT228" s="350">
        <f t="shared" si="30"/>
        <v>0</v>
      </c>
    </row>
    <row r="229" spans="1:46" s="341" customFormat="1" ht="16.350000000000001" customHeight="1" outlineLevel="1">
      <c r="A229" s="343" t="s">
        <v>1285</v>
      </c>
      <c r="B229" s="343" t="s">
        <v>1286</v>
      </c>
      <c r="C229" s="344" t="s">
        <v>1629</v>
      </c>
      <c r="D229" s="345" t="s">
        <v>1322</v>
      </c>
      <c r="E229" s="345" t="s">
        <v>1323</v>
      </c>
      <c r="F229" s="345" t="s">
        <v>1579</v>
      </c>
      <c r="G229" s="345" t="s">
        <v>1646</v>
      </c>
      <c r="H229" s="345" t="s">
        <v>1580</v>
      </c>
      <c r="I229" s="344" t="s">
        <v>1869</v>
      </c>
      <c r="J229" s="345" t="s">
        <v>1025</v>
      </c>
      <c r="K229" s="345" t="s">
        <v>732</v>
      </c>
      <c r="L229" s="344" t="s">
        <v>1582</v>
      </c>
      <c r="M229" s="345" t="s">
        <v>1583</v>
      </c>
      <c r="N229" s="345"/>
      <c r="O229" s="344"/>
      <c r="P229" s="345"/>
      <c r="Q229" s="345"/>
      <c r="R229" s="346"/>
      <c r="S229" s="346"/>
      <c r="T229" s="346"/>
      <c r="U229" s="346"/>
      <c r="V229" s="346"/>
      <c r="W229" s="346"/>
      <c r="X229" s="346"/>
      <c r="Y229" s="346"/>
      <c r="Z229" s="346"/>
      <c r="AA229" s="346"/>
      <c r="AB229" s="346"/>
      <c r="AC229" s="346"/>
      <c r="AD229" s="346">
        <f t="shared" si="31"/>
        <v>0</v>
      </c>
      <c r="AF229" s="350"/>
      <c r="AG229" s="350"/>
      <c r="AH229" s="350"/>
      <c r="AI229" s="350"/>
      <c r="AJ229" s="350"/>
      <c r="AK229" s="350"/>
      <c r="AL229" s="350"/>
      <c r="AM229" s="350"/>
      <c r="AN229" s="350"/>
      <c r="AO229" s="350"/>
      <c r="AP229" s="350"/>
      <c r="AQ229" s="350"/>
      <c r="AR229" s="347">
        <f t="shared" si="28"/>
        <v>0</v>
      </c>
      <c r="AS229" s="350">
        <f t="shared" si="29"/>
        <v>0</v>
      </c>
      <c r="AT229" s="350">
        <f t="shared" si="30"/>
        <v>0</v>
      </c>
    </row>
    <row r="230" spans="1:46" s="341" customFormat="1" ht="16.350000000000001" customHeight="1" outlineLevel="1">
      <c r="A230" s="343" t="s">
        <v>1285</v>
      </c>
      <c r="B230" s="343" t="s">
        <v>1286</v>
      </c>
      <c r="C230" s="344" t="s">
        <v>1629</v>
      </c>
      <c r="D230" s="345" t="s">
        <v>1322</v>
      </c>
      <c r="E230" s="345" t="s">
        <v>1323</v>
      </c>
      <c r="F230" s="345" t="s">
        <v>1584</v>
      </c>
      <c r="G230" s="345" t="s">
        <v>1646</v>
      </c>
      <c r="H230" s="345" t="s">
        <v>1585</v>
      </c>
      <c r="I230" s="344" t="s">
        <v>1870</v>
      </c>
      <c r="J230" s="345" t="s">
        <v>988</v>
      </c>
      <c r="K230" s="345" t="s">
        <v>719</v>
      </c>
      <c r="L230" s="344" t="s">
        <v>1587</v>
      </c>
      <c r="M230" s="345" t="s">
        <v>1588</v>
      </c>
      <c r="N230" s="345"/>
      <c r="O230" s="344"/>
      <c r="P230" s="345"/>
      <c r="Q230" s="345"/>
      <c r="R230" s="346"/>
      <c r="S230" s="346"/>
      <c r="T230" s="346"/>
      <c r="U230" s="346"/>
      <c r="V230" s="346"/>
      <c r="W230" s="346"/>
      <c r="X230" s="346"/>
      <c r="Y230" s="346"/>
      <c r="Z230" s="346"/>
      <c r="AA230" s="346"/>
      <c r="AB230" s="346"/>
      <c r="AC230" s="346"/>
      <c r="AD230" s="346">
        <f t="shared" si="31"/>
        <v>0</v>
      </c>
      <c r="AF230" s="350"/>
      <c r="AG230" s="350"/>
      <c r="AH230" s="350"/>
      <c r="AI230" s="350"/>
      <c r="AJ230" s="350"/>
      <c r="AK230" s="350"/>
      <c r="AL230" s="350"/>
      <c r="AM230" s="350"/>
      <c r="AN230" s="350"/>
      <c r="AO230" s="350"/>
      <c r="AP230" s="350"/>
      <c r="AQ230" s="350"/>
      <c r="AR230" s="347">
        <f t="shared" si="28"/>
        <v>0</v>
      </c>
      <c r="AS230" s="350">
        <f t="shared" si="29"/>
        <v>0</v>
      </c>
      <c r="AT230" s="350">
        <f t="shared" si="30"/>
        <v>0</v>
      </c>
    </row>
    <row r="231" spans="1:46" s="341" customFormat="1" ht="16.350000000000001" customHeight="1" outlineLevel="1">
      <c r="A231" s="343" t="s">
        <v>1285</v>
      </c>
      <c r="B231" s="343" t="s">
        <v>1286</v>
      </c>
      <c r="C231" s="344" t="s">
        <v>1629</v>
      </c>
      <c r="D231" s="345" t="s">
        <v>1322</v>
      </c>
      <c r="E231" s="345" t="s">
        <v>1323</v>
      </c>
      <c r="F231" s="345" t="s">
        <v>1584</v>
      </c>
      <c r="G231" s="345" t="s">
        <v>1646</v>
      </c>
      <c r="H231" s="345" t="s">
        <v>1585</v>
      </c>
      <c r="I231" s="344" t="s">
        <v>1871</v>
      </c>
      <c r="J231" s="345" t="s">
        <v>737</v>
      </c>
      <c r="K231" s="345" t="s">
        <v>732</v>
      </c>
      <c r="L231" s="344" t="s">
        <v>1591</v>
      </c>
      <c r="M231" s="345" t="s">
        <v>1592</v>
      </c>
      <c r="N231" s="345"/>
      <c r="O231" s="344"/>
      <c r="P231" s="345"/>
      <c r="Q231" s="345"/>
      <c r="R231" s="346"/>
      <c r="S231" s="346"/>
      <c r="T231" s="346"/>
      <c r="U231" s="346"/>
      <c r="V231" s="346"/>
      <c r="W231" s="346"/>
      <c r="X231" s="346"/>
      <c r="Y231" s="346"/>
      <c r="Z231" s="346"/>
      <c r="AA231" s="346"/>
      <c r="AB231" s="346"/>
      <c r="AC231" s="346"/>
      <c r="AD231" s="346">
        <f t="shared" si="31"/>
        <v>0</v>
      </c>
      <c r="AF231" s="350"/>
      <c r="AG231" s="350"/>
      <c r="AH231" s="350"/>
      <c r="AI231" s="350"/>
      <c r="AJ231" s="350"/>
      <c r="AK231" s="350"/>
      <c r="AL231" s="350"/>
      <c r="AM231" s="350"/>
      <c r="AN231" s="350"/>
      <c r="AO231" s="350"/>
      <c r="AP231" s="350"/>
      <c r="AQ231" s="350"/>
      <c r="AR231" s="347">
        <f t="shared" si="28"/>
        <v>0</v>
      </c>
      <c r="AS231" s="350">
        <f t="shared" si="29"/>
        <v>0</v>
      </c>
      <c r="AT231" s="350">
        <f t="shared" si="30"/>
        <v>0</v>
      </c>
    </row>
    <row r="232" spans="1:46" s="341" customFormat="1" ht="16.350000000000001" customHeight="1">
      <c r="A232" s="336" t="s">
        <v>1285</v>
      </c>
      <c r="B232" s="336" t="s">
        <v>1286</v>
      </c>
      <c r="C232" s="337" t="s">
        <v>1629</v>
      </c>
      <c r="D232" s="337"/>
      <c r="E232" s="337"/>
      <c r="F232" s="337"/>
      <c r="G232" s="337"/>
      <c r="H232" s="338" t="s">
        <v>1872</v>
      </c>
      <c r="I232" s="338" t="s">
        <v>1873</v>
      </c>
      <c r="J232" s="351"/>
      <c r="K232" s="337"/>
      <c r="L232" s="337"/>
      <c r="M232" s="337"/>
      <c r="N232" s="351"/>
      <c r="O232" s="338" t="s">
        <v>1873</v>
      </c>
      <c r="P232" s="351"/>
      <c r="Q232" s="351"/>
      <c r="R232" s="340">
        <f t="shared" ref="R232:AC232" si="32">SUM(R233:R241)</f>
        <v>0</v>
      </c>
      <c r="S232" s="340">
        <f t="shared" si="32"/>
        <v>0</v>
      </c>
      <c r="T232" s="340">
        <f t="shared" si="32"/>
        <v>0</v>
      </c>
      <c r="U232" s="340">
        <f t="shared" si="32"/>
        <v>0</v>
      </c>
      <c r="V232" s="340">
        <f t="shared" si="32"/>
        <v>0</v>
      </c>
      <c r="W232" s="340">
        <f t="shared" si="32"/>
        <v>0</v>
      </c>
      <c r="X232" s="340">
        <f t="shared" si="32"/>
        <v>0</v>
      </c>
      <c r="Y232" s="340">
        <f t="shared" si="32"/>
        <v>0</v>
      </c>
      <c r="Z232" s="340">
        <f t="shared" si="32"/>
        <v>0</v>
      </c>
      <c r="AA232" s="340">
        <f t="shared" si="32"/>
        <v>0</v>
      </c>
      <c r="AB232" s="340">
        <f t="shared" si="32"/>
        <v>0</v>
      </c>
      <c r="AC232" s="340">
        <f t="shared" si="32"/>
        <v>0</v>
      </c>
      <c r="AD232" s="340">
        <f t="shared" si="31"/>
        <v>0</v>
      </c>
      <c r="AF232" s="340">
        <f t="shared" ref="AF232:AR232" si="33">SUM(AF233:AF241)</f>
        <v>0</v>
      </c>
      <c r="AG232" s="340">
        <f t="shared" si="33"/>
        <v>0</v>
      </c>
      <c r="AH232" s="340">
        <f t="shared" si="33"/>
        <v>0</v>
      </c>
      <c r="AI232" s="340">
        <f t="shared" si="33"/>
        <v>0</v>
      </c>
      <c r="AJ232" s="340">
        <f t="shared" si="33"/>
        <v>0</v>
      </c>
      <c r="AK232" s="340">
        <f t="shared" si="33"/>
        <v>0</v>
      </c>
      <c r="AL232" s="340">
        <f t="shared" si="33"/>
        <v>0</v>
      </c>
      <c r="AM232" s="340">
        <f t="shared" si="33"/>
        <v>0</v>
      </c>
      <c r="AN232" s="340">
        <f t="shared" si="33"/>
        <v>0</v>
      </c>
      <c r="AO232" s="340">
        <f t="shared" si="33"/>
        <v>0</v>
      </c>
      <c r="AP232" s="340">
        <f t="shared" si="33"/>
        <v>0</v>
      </c>
      <c r="AQ232" s="340">
        <f t="shared" si="33"/>
        <v>0</v>
      </c>
      <c r="AR232" s="340">
        <f t="shared" si="33"/>
        <v>0</v>
      </c>
      <c r="AS232" s="340">
        <f t="shared" si="29"/>
        <v>0</v>
      </c>
      <c r="AT232" s="340">
        <f t="shared" si="30"/>
        <v>0</v>
      </c>
    </row>
    <row r="233" spans="1:46" s="341" customFormat="1" ht="16.350000000000001" customHeight="1" outlineLevel="1">
      <c r="A233" s="343" t="s">
        <v>1285</v>
      </c>
      <c r="B233" s="343" t="s">
        <v>1286</v>
      </c>
      <c r="C233" s="344" t="s">
        <v>1629</v>
      </c>
      <c r="D233" s="345" t="s">
        <v>857</v>
      </c>
      <c r="E233" s="345" t="s">
        <v>1595</v>
      </c>
      <c r="F233" s="345" t="s">
        <v>1596</v>
      </c>
      <c r="G233" s="345" t="s">
        <v>857</v>
      </c>
      <c r="H233" s="345" t="s">
        <v>1595</v>
      </c>
      <c r="I233" s="344" t="s">
        <v>1874</v>
      </c>
      <c r="J233" s="345" t="s">
        <v>1098</v>
      </c>
      <c r="K233" s="345" t="s">
        <v>1099</v>
      </c>
      <c r="L233" s="344" t="s">
        <v>1597</v>
      </c>
      <c r="M233" s="345" t="s">
        <v>1598</v>
      </c>
      <c r="N233" s="345"/>
      <c r="O233" s="344"/>
      <c r="P233" s="345"/>
      <c r="Q233" s="345"/>
      <c r="R233" s="346"/>
      <c r="S233" s="346"/>
      <c r="T233" s="346"/>
      <c r="U233" s="346"/>
      <c r="V233" s="346"/>
      <c r="W233" s="346"/>
      <c r="X233" s="346"/>
      <c r="Y233" s="346"/>
      <c r="Z233" s="346"/>
      <c r="AA233" s="346"/>
      <c r="AB233" s="346"/>
      <c r="AC233" s="346"/>
      <c r="AD233" s="346">
        <f t="shared" si="31"/>
        <v>0</v>
      </c>
      <c r="AF233" s="350"/>
      <c r="AG233" s="350"/>
      <c r="AH233" s="350"/>
      <c r="AI233" s="350"/>
      <c r="AJ233" s="350"/>
      <c r="AK233" s="350"/>
      <c r="AL233" s="350"/>
      <c r="AM233" s="350"/>
      <c r="AN233" s="350"/>
      <c r="AO233" s="350"/>
      <c r="AP233" s="350"/>
      <c r="AQ233" s="350"/>
      <c r="AR233" s="347">
        <f t="shared" si="28"/>
        <v>0</v>
      </c>
      <c r="AS233" s="350">
        <f t="shared" si="29"/>
        <v>0</v>
      </c>
      <c r="AT233" s="350">
        <f t="shared" si="30"/>
        <v>0</v>
      </c>
    </row>
    <row r="234" spans="1:46" s="341" customFormat="1" ht="16.350000000000001" customHeight="1" outlineLevel="1">
      <c r="A234" s="343" t="s">
        <v>1285</v>
      </c>
      <c r="B234" s="343" t="s">
        <v>1286</v>
      </c>
      <c r="C234" s="344" t="s">
        <v>1629</v>
      </c>
      <c r="D234" s="345" t="s">
        <v>857</v>
      </c>
      <c r="E234" s="345" t="s">
        <v>1595</v>
      </c>
      <c r="F234" s="345" t="s">
        <v>1596</v>
      </c>
      <c r="G234" s="345" t="s">
        <v>857</v>
      </c>
      <c r="H234" s="345" t="s">
        <v>1595</v>
      </c>
      <c r="I234" s="344" t="s">
        <v>1875</v>
      </c>
      <c r="J234" s="345" t="s">
        <v>1876</v>
      </c>
      <c r="K234" s="345" t="s">
        <v>1041</v>
      </c>
      <c r="L234" s="344" t="s">
        <v>1603</v>
      </c>
      <c r="M234" s="345" t="s">
        <v>1604</v>
      </c>
      <c r="N234" s="345"/>
      <c r="O234" s="344"/>
      <c r="P234" s="345"/>
      <c r="Q234" s="345"/>
      <c r="R234" s="346"/>
      <c r="S234" s="346"/>
      <c r="T234" s="346"/>
      <c r="U234" s="346"/>
      <c r="V234" s="346"/>
      <c r="W234" s="346"/>
      <c r="X234" s="346"/>
      <c r="Y234" s="346"/>
      <c r="Z234" s="346"/>
      <c r="AA234" s="346"/>
      <c r="AB234" s="346"/>
      <c r="AC234" s="346"/>
      <c r="AD234" s="346">
        <f t="shared" si="31"/>
        <v>0</v>
      </c>
      <c r="AF234" s="350"/>
      <c r="AG234" s="350"/>
      <c r="AH234" s="350"/>
      <c r="AI234" s="350"/>
      <c r="AJ234" s="350"/>
      <c r="AK234" s="350"/>
      <c r="AL234" s="350"/>
      <c r="AM234" s="350"/>
      <c r="AN234" s="350"/>
      <c r="AO234" s="350"/>
      <c r="AP234" s="350"/>
      <c r="AQ234" s="350"/>
      <c r="AR234" s="347">
        <f t="shared" si="28"/>
        <v>0</v>
      </c>
      <c r="AS234" s="350">
        <f t="shared" si="29"/>
        <v>0</v>
      </c>
      <c r="AT234" s="350">
        <f t="shared" si="30"/>
        <v>0</v>
      </c>
    </row>
    <row r="235" spans="1:46" s="341" customFormat="1" ht="16.350000000000001" customHeight="1" outlineLevel="1">
      <c r="A235" s="343" t="s">
        <v>1285</v>
      </c>
      <c r="B235" s="343" t="s">
        <v>1286</v>
      </c>
      <c r="C235" s="344" t="s">
        <v>1629</v>
      </c>
      <c r="D235" s="345" t="s">
        <v>857</v>
      </c>
      <c r="E235" s="345" t="s">
        <v>1595</v>
      </c>
      <c r="F235" s="345" t="s">
        <v>1596</v>
      </c>
      <c r="G235" s="345" t="s">
        <v>857</v>
      </c>
      <c r="H235" s="345" t="s">
        <v>1595</v>
      </c>
      <c r="I235" s="344" t="s">
        <v>1877</v>
      </c>
      <c r="J235" s="345" t="s">
        <v>1095</v>
      </c>
      <c r="K235" s="345" t="s">
        <v>1605</v>
      </c>
      <c r="L235" s="344" t="s">
        <v>1606</v>
      </c>
      <c r="M235" s="345" t="s">
        <v>1607</v>
      </c>
      <c r="N235" s="345"/>
      <c r="O235" s="344"/>
      <c r="P235" s="345"/>
      <c r="Q235" s="345"/>
      <c r="R235" s="346"/>
      <c r="S235" s="346"/>
      <c r="T235" s="346"/>
      <c r="U235" s="346"/>
      <c r="V235" s="346"/>
      <c r="W235" s="346"/>
      <c r="X235" s="346"/>
      <c r="Y235" s="346"/>
      <c r="Z235" s="346"/>
      <c r="AA235" s="346"/>
      <c r="AB235" s="346"/>
      <c r="AC235" s="346"/>
      <c r="AD235" s="346">
        <f t="shared" si="31"/>
        <v>0</v>
      </c>
      <c r="AF235" s="350"/>
      <c r="AG235" s="350"/>
      <c r="AH235" s="350"/>
      <c r="AI235" s="350"/>
      <c r="AJ235" s="350"/>
      <c r="AK235" s="350"/>
      <c r="AL235" s="350"/>
      <c r="AM235" s="350"/>
      <c r="AN235" s="350"/>
      <c r="AO235" s="350"/>
      <c r="AP235" s="350"/>
      <c r="AQ235" s="350"/>
      <c r="AR235" s="347">
        <f t="shared" ref="AR235:AR298" si="34">SUM(AF235:AQ235)</f>
        <v>0</v>
      </c>
      <c r="AS235" s="350">
        <f t="shared" si="29"/>
        <v>0</v>
      </c>
      <c r="AT235" s="350">
        <f t="shared" si="30"/>
        <v>0</v>
      </c>
    </row>
    <row r="236" spans="1:46" s="341" customFormat="1" ht="16.350000000000001" customHeight="1" outlineLevel="1">
      <c r="A236" s="343" t="s">
        <v>1285</v>
      </c>
      <c r="B236" s="343" t="s">
        <v>1286</v>
      </c>
      <c r="C236" s="344" t="s">
        <v>1629</v>
      </c>
      <c r="D236" s="345" t="s">
        <v>857</v>
      </c>
      <c r="E236" s="345" t="s">
        <v>1595</v>
      </c>
      <c r="F236" s="345" t="s">
        <v>1596</v>
      </c>
      <c r="G236" s="345" t="s">
        <v>857</v>
      </c>
      <c r="H236" s="345" t="s">
        <v>1595</v>
      </c>
      <c r="I236" s="344" t="s">
        <v>1878</v>
      </c>
      <c r="J236" s="345" t="s">
        <v>1109</v>
      </c>
      <c r="K236" s="345" t="s">
        <v>1110</v>
      </c>
      <c r="L236" s="344" t="s">
        <v>1608</v>
      </c>
      <c r="M236" s="345" t="s">
        <v>1609</v>
      </c>
      <c r="N236" s="345"/>
      <c r="O236" s="344"/>
      <c r="P236" s="345"/>
      <c r="Q236" s="345"/>
      <c r="R236" s="346"/>
      <c r="S236" s="346"/>
      <c r="T236" s="346"/>
      <c r="U236" s="346"/>
      <c r="V236" s="346"/>
      <c r="W236" s="346"/>
      <c r="X236" s="346"/>
      <c r="Y236" s="346"/>
      <c r="Z236" s="346"/>
      <c r="AA236" s="346"/>
      <c r="AB236" s="346"/>
      <c r="AC236" s="346"/>
      <c r="AD236" s="346">
        <f t="shared" si="31"/>
        <v>0</v>
      </c>
      <c r="AF236" s="350"/>
      <c r="AG236" s="350"/>
      <c r="AH236" s="350"/>
      <c r="AI236" s="350"/>
      <c r="AJ236" s="350"/>
      <c r="AK236" s="350"/>
      <c r="AL236" s="350"/>
      <c r="AM236" s="350"/>
      <c r="AN236" s="350"/>
      <c r="AO236" s="350"/>
      <c r="AP236" s="350"/>
      <c r="AQ236" s="350"/>
      <c r="AR236" s="347">
        <f t="shared" si="34"/>
        <v>0</v>
      </c>
      <c r="AS236" s="350">
        <f t="shared" si="29"/>
        <v>0</v>
      </c>
      <c r="AT236" s="350">
        <f t="shared" si="30"/>
        <v>0</v>
      </c>
    </row>
    <row r="237" spans="1:46" s="341" customFormat="1" ht="16.350000000000001" customHeight="1" outlineLevel="1">
      <c r="A237" s="343" t="s">
        <v>1285</v>
      </c>
      <c r="B237" s="343" t="s">
        <v>1286</v>
      </c>
      <c r="C237" s="344" t="s">
        <v>1629</v>
      </c>
      <c r="D237" s="345" t="s">
        <v>857</v>
      </c>
      <c r="E237" s="345" t="s">
        <v>1595</v>
      </c>
      <c r="F237" s="345" t="s">
        <v>1596</v>
      </c>
      <c r="G237" s="345" t="s">
        <v>857</v>
      </c>
      <c r="H237" s="345" t="s">
        <v>1595</v>
      </c>
      <c r="I237" s="344" t="s">
        <v>1879</v>
      </c>
      <c r="J237" s="345" t="s">
        <v>1133</v>
      </c>
      <c r="K237" s="345" t="s">
        <v>1134</v>
      </c>
      <c r="L237" s="344" t="s">
        <v>1614</v>
      </c>
      <c r="M237" s="345" t="s">
        <v>1615</v>
      </c>
      <c r="N237" s="345"/>
      <c r="O237" s="344"/>
      <c r="P237" s="345"/>
      <c r="Q237" s="345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  <c r="AB237" s="346"/>
      <c r="AC237" s="346"/>
      <c r="AD237" s="346">
        <f t="shared" si="31"/>
        <v>0</v>
      </c>
      <c r="AF237" s="350"/>
      <c r="AG237" s="350"/>
      <c r="AH237" s="350"/>
      <c r="AI237" s="350"/>
      <c r="AJ237" s="350"/>
      <c r="AK237" s="350"/>
      <c r="AL237" s="350"/>
      <c r="AM237" s="350"/>
      <c r="AN237" s="350"/>
      <c r="AO237" s="350"/>
      <c r="AP237" s="350"/>
      <c r="AQ237" s="350"/>
      <c r="AR237" s="347">
        <f t="shared" si="34"/>
        <v>0</v>
      </c>
      <c r="AS237" s="350">
        <f t="shared" si="29"/>
        <v>0</v>
      </c>
      <c r="AT237" s="350">
        <f t="shared" si="30"/>
        <v>0</v>
      </c>
    </row>
    <row r="238" spans="1:46" s="341" customFormat="1" ht="16.350000000000001" customHeight="1" outlineLevel="1">
      <c r="A238" s="343" t="s">
        <v>1285</v>
      </c>
      <c r="B238" s="343" t="s">
        <v>1286</v>
      </c>
      <c r="C238" s="344" t="s">
        <v>1629</v>
      </c>
      <c r="D238" s="345" t="s">
        <v>857</v>
      </c>
      <c r="E238" s="345" t="s">
        <v>1595</v>
      </c>
      <c r="F238" s="345" t="s">
        <v>1596</v>
      </c>
      <c r="G238" s="345" t="s">
        <v>857</v>
      </c>
      <c r="H238" s="345" t="s">
        <v>1595</v>
      </c>
      <c r="I238" s="344" t="s">
        <v>1880</v>
      </c>
      <c r="J238" s="345" t="s">
        <v>1086</v>
      </c>
      <c r="K238" s="345" t="s">
        <v>1616</v>
      </c>
      <c r="L238" s="344" t="s">
        <v>1617</v>
      </c>
      <c r="M238" s="345" t="s">
        <v>1618</v>
      </c>
      <c r="N238" s="345"/>
      <c r="O238" s="344"/>
      <c r="P238" s="345"/>
      <c r="Q238" s="345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  <c r="AB238" s="346"/>
      <c r="AC238" s="346"/>
      <c r="AD238" s="346">
        <f t="shared" si="31"/>
        <v>0</v>
      </c>
      <c r="AF238" s="350"/>
      <c r="AG238" s="350"/>
      <c r="AH238" s="350"/>
      <c r="AI238" s="350"/>
      <c r="AJ238" s="350"/>
      <c r="AK238" s="350"/>
      <c r="AL238" s="350"/>
      <c r="AM238" s="350"/>
      <c r="AN238" s="350"/>
      <c r="AO238" s="350"/>
      <c r="AP238" s="350"/>
      <c r="AQ238" s="350"/>
      <c r="AR238" s="347">
        <f t="shared" si="34"/>
        <v>0</v>
      </c>
      <c r="AS238" s="350">
        <f t="shared" si="29"/>
        <v>0</v>
      </c>
      <c r="AT238" s="350">
        <f t="shared" si="30"/>
        <v>0</v>
      </c>
    </row>
    <row r="239" spans="1:46" s="341" customFormat="1" ht="16.350000000000001" customHeight="1" outlineLevel="1">
      <c r="A239" s="343" t="s">
        <v>1285</v>
      </c>
      <c r="B239" s="343" t="s">
        <v>1286</v>
      </c>
      <c r="C239" s="344" t="s">
        <v>1629</v>
      </c>
      <c r="D239" s="345" t="s">
        <v>857</v>
      </c>
      <c r="E239" s="345" t="s">
        <v>1595</v>
      </c>
      <c r="F239" s="345" t="s">
        <v>1596</v>
      </c>
      <c r="G239" s="345" t="s">
        <v>857</v>
      </c>
      <c r="H239" s="345" t="s">
        <v>1595</v>
      </c>
      <c r="I239" s="344" t="s">
        <v>1881</v>
      </c>
      <c r="J239" s="345" t="s">
        <v>1620</v>
      </c>
      <c r="K239" s="345" t="s">
        <v>1882</v>
      </c>
      <c r="L239" s="344" t="s">
        <v>1622</v>
      </c>
      <c r="M239" s="345" t="s">
        <v>1623</v>
      </c>
      <c r="N239" s="345"/>
      <c r="O239" s="344"/>
      <c r="P239" s="345"/>
      <c r="Q239" s="345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  <c r="AB239" s="346"/>
      <c r="AC239" s="346"/>
      <c r="AD239" s="346">
        <f t="shared" si="31"/>
        <v>0</v>
      </c>
      <c r="AF239" s="350"/>
      <c r="AG239" s="350"/>
      <c r="AH239" s="350"/>
      <c r="AI239" s="350"/>
      <c r="AJ239" s="350"/>
      <c r="AK239" s="350"/>
      <c r="AL239" s="350"/>
      <c r="AM239" s="350"/>
      <c r="AN239" s="350"/>
      <c r="AO239" s="350"/>
      <c r="AP239" s="350"/>
      <c r="AQ239" s="350"/>
      <c r="AR239" s="347">
        <f t="shared" si="34"/>
        <v>0</v>
      </c>
      <c r="AS239" s="350">
        <f t="shared" si="29"/>
        <v>0</v>
      </c>
      <c r="AT239" s="350">
        <f t="shared" si="30"/>
        <v>0</v>
      </c>
    </row>
    <row r="240" spans="1:46" s="348" customFormat="1" ht="16.350000000000001" customHeight="1" outlineLevel="1">
      <c r="A240" s="343" t="s">
        <v>1285</v>
      </c>
      <c r="B240" s="343" t="s">
        <v>1286</v>
      </c>
      <c r="C240" s="344" t="s">
        <v>1629</v>
      </c>
      <c r="D240" s="345" t="s">
        <v>857</v>
      </c>
      <c r="E240" s="345" t="s">
        <v>1595</v>
      </c>
      <c r="F240" s="345" t="s">
        <v>1596</v>
      </c>
      <c r="G240" s="345" t="s">
        <v>857</v>
      </c>
      <c r="H240" s="345" t="s">
        <v>1595</v>
      </c>
      <c r="I240" s="344" t="s">
        <v>1883</v>
      </c>
      <c r="J240" s="345" t="s">
        <v>1884</v>
      </c>
      <c r="K240" s="345" t="s">
        <v>1885</v>
      </c>
      <c r="L240" s="344" t="s">
        <v>1886</v>
      </c>
      <c r="M240" s="345" t="s">
        <v>1887</v>
      </c>
      <c r="N240" s="345"/>
      <c r="O240" s="344"/>
      <c r="P240" s="345"/>
      <c r="Q240" s="345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  <c r="AB240" s="346"/>
      <c r="AC240" s="346"/>
      <c r="AD240" s="346">
        <f t="shared" si="31"/>
        <v>0</v>
      </c>
      <c r="AE240" s="341"/>
      <c r="AF240" s="347"/>
      <c r="AG240" s="347"/>
      <c r="AH240" s="347"/>
      <c r="AI240" s="347"/>
      <c r="AJ240" s="347"/>
      <c r="AK240" s="347"/>
      <c r="AL240" s="347"/>
      <c r="AM240" s="347"/>
      <c r="AN240" s="347"/>
      <c r="AO240" s="347"/>
      <c r="AP240" s="347"/>
      <c r="AQ240" s="347"/>
      <c r="AR240" s="347">
        <f t="shared" si="34"/>
        <v>0</v>
      </c>
      <c r="AS240" s="347">
        <f t="shared" si="29"/>
        <v>0</v>
      </c>
      <c r="AT240" s="347">
        <f t="shared" si="30"/>
        <v>0</v>
      </c>
    </row>
    <row r="241" spans="1:46" s="348" customFormat="1" ht="16.350000000000001" customHeight="1" outlineLevel="1">
      <c r="A241" s="343" t="s">
        <v>1285</v>
      </c>
      <c r="B241" s="343" t="s">
        <v>1286</v>
      </c>
      <c r="C241" s="344" t="s">
        <v>1629</v>
      </c>
      <c r="D241" s="345" t="s">
        <v>857</v>
      </c>
      <c r="E241" s="345" t="s">
        <v>1595</v>
      </c>
      <c r="F241" s="345" t="s">
        <v>1596</v>
      </c>
      <c r="G241" s="345" t="s">
        <v>857</v>
      </c>
      <c r="H241" s="345" t="s">
        <v>1595</v>
      </c>
      <c r="I241" s="344" t="s">
        <v>1888</v>
      </c>
      <c r="J241" s="345" t="s">
        <v>1625</v>
      </c>
      <c r="K241" s="345" t="s">
        <v>1626</v>
      </c>
      <c r="L241" s="344" t="s">
        <v>1627</v>
      </c>
      <c r="M241" s="345" t="s">
        <v>1628</v>
      </c>
      <c r="N241" s="345"/>
      <c r="O241" s="344"/>
      <c r="P241" s="345"/>
      <c r="Q241" s="345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  <c r="AB241" s="346"/>
      <c r="AC241" s="346"/>
      <c r="AD241" s="346">
        <f t="shared" si="31"/>
        <v>0</v>
      </c>
      <c r="AE241" s="341"/>
      <c r="AF241" s="347"/>
      <c r="AG241" s="347"/>
      <c r="AH241" s="347"/>
      <c r="AI241" s="347"/>
      <c r="AJ241" s="347"/>
      <c r="AK241" s="347"/>
      <c r="AL241" s="347"/>
      <c r="AM241" s="347"/>
      <c r="AN241" s="347"/>
      <c r="AO241" s="347"/>
      <c r="AP241" s="347"/>
      <c r="AQ241" s="347"/>
      <c r="AR241" s="347">
        <f t="shared" si="34"/>
        <v>0</v>
      </c>
      <c r="AS241" s="347">
        <f t="shared" si="29"/>
        <v>0</v>
      </c>
      <c r="AT241" s="347">
        <f t="shared" si="30"/>
        <v>0</v>
      </c>
    </row>
    <row r="242" spans="1:46" s="348" customFormat="1" ht="16.350000000000001" customHeight="1">
      <c r="A242" s="336" t="s">
        <v>1285</v>
      </c>
      <c r="B242" s="336" t="s">
        <v>1286</v>
      </c>
      <c r="C242" s="337" t="s">
        <v>520</v>
      </c>
      <c r="D242" s="337"/>
      <c r="E242" s="337"/>
      <c r="F242" s="337"/>
      <c r="G242" s="337"/>
      <c r="H242" s="338" t="s">
        <v>1889</v>
      </c>
      <c r="I242" s="338" t="s">
        <v>1890</v>
      </c>
      <c r="J242" s="351"/>
      <c r="K242" s="337"/>
      <c r="L242" s="337"/>
      <c r="M242" s="337"/>
      <c r="N242" s="351"/>
      <c r="O242" s="338" t="s">
        <v>1890</v>
      </c>
      <c r="P242" s="351"/>
      <c r="Q242" s="351"/>
      <c r="R242" s="340">
        <f>SUM(R243:R255)</f>
        <v>0</v>
      </c>
      <c r="S242" s="340">
        <f t="shared" ref="S242:AC242" si="35">SUM(S243:S255)</f>
        <v>0</v>
      </c>
      <c r="T242" s="340">
        <f t="shared" si="35"/>
        <v>0</v>
      </c>
      <c r="U242" s="340">
        <f t="shared" si="35"/>
        <v>0</v>
      </c>
      <c r="V242" s="340">
        <f t="shared" si="35"/>
        <v>0</v>
      </c>
      <c r="W242" s="340">
        <f t="shared" si="35"/>
        <v>0</v>
      </c>
      <c r="X242" s="340">
        <f t="shared" si="35"/>
        <v>0</v>
      </c>
      <c r="Y242" s="340">
        <f t="shared" si="35"/>
        <v>0</v>
      </c>
      <c r="Z242" s="340">
        <f t="shared" si="35"/>
        <v>0</v>
      </c>
      <c r="AA242" s="340">
        <f t="shared" si="35"/>
        <v>0</v>
      </c>
      <c r="AB242" s="340">
        <f t="shared" si="35"/>
        <v>0</v>
      </c>
      <c r="AC242" s="340">
        <f t="shared" si="35"/>
        <v>0</v>
      </c>
      <c r="AD242" s="340">
        <f>SUM(R242:AC242)</f>
        <v>0</v>
      </c>
      <c r="AE242" s="341"/>
      <c r="AF242" s="340">
        <f t="shared" ref="AF242:AR242" si="36">SUM(AF243:AF255)</f>
        <v>0</v>
      </c>
      <c r="AG242" s="340">
        <f t="shared" si="36"/>
        <v>0</v>
      </c>
      <c r="AH242" s="340">
        <f t="shared" si="36"/>
        <v>0</v>
      </c>
      <c r="AI242" s="340">
        <f t="shared" si="36"/>
        <v>0</v>
      </c>
      <c r="AJ242" s="340">
        <f t="shared" si="36"/>
        <v>0</v>
      </c>
      <c r="AK242" s="340">
        <f t="shared" si="36"/>
        <v>0</v>
      </c>
      <c r="AL242" s="340">
        <f t="shared" si="36"/>
        <v>0</v>
      </c>
      <c r="AM242" s="340">
        <f t="shared" si="36"/>
        <v>0</v>
      </c>
      <c r="AN242" s="340">
        <f t="shared" si="36"/>
        <v>0</v>
      </c>
      <c r="AO242" s="340">
        <f t="shared" si="36"/>
        <v>0</v>
      </c>
      <c r="AP242" s="340">
        <f t="shared" si="36"/>
        <v>0</v>
      </c>
      <c r="AQ242" s="340">
        <f t="shared" si="36"/>
        <v>0</v>
      </c>
      <c r="AR242" s="340">
        <f t="shared" si="36"/>
        <v>0</v>
      </c>
      <c r="AS242" s="340">
        <f t="shared" si="29"/>
        <v>0</v>
      </c>
      <c r="AT242" s="340">
        <f t="shared" si="30"/>
        <v>0</v>
      </c>
    </row>
    <row r="243" spans="1:46" s="348" customFormat="1" ht="16.350000000000001" customHeight="1" outlineLevel="1">
      <c r="A243" s="343" t="s">
        <v>1285</v>
      </c>
      <c r="B243" s="343" t="s">
        <v>1286</v>
      </c>
      <c r="C243" s="344" t="s">
        <v>520</v>
      </c>
      <c r="D243" s="345" t="s">
        <v>204</v>
      </c>
      <c r="E243" s="345" t="s">
        <v>1341</v>
      </c>
      <c r="F243" s="345" t="s">
        <v>1342</v>
      </c>
      <c r="G243" s="345" t="s">
        <v>486</v>
      </c>
      <c r="H243" s="345" t="s">
        <v>1633</v>
      </c>
      <c r="I243" s="344" t="s">
        <v>914</v>
      </c>
      <c r="J243" s="345" t="s">
        <v>488</v>
      </c>
      <c r="K243" s="345" t="s">
        <v>489</v>
      </c>
      <c r="L243" s="344" t="s">
        <v>1344</v>
      </c>
      <c r="M243" s="345" t="s">
        <v>1345</v>
      </c>
      <c r="N243" s="345"/>
      <c r="O243" s="344"/>
      <c r="P243" s="345"/>
      <c r="Q243" s="345"/>
      <c r="R243" s="346"/>
      <c r="S243" s="346"/>
      <c r="T243" s="346"/>
      <c r="U243" s="346"/>
      <c r="V243" s="346"/>
      <c r="W243" s="346"/>
      <c r="X243" s="346"/>
      <c r="Y243" s="346"/>
      <c r="Z243" s="346"/>
      <c r="AA243" s="346"/>
      <c r="AB243" s="346"/>
      <c r="AC243" s="346"/>
      <c r="AD243" s="346">
        <f t="shared" si="31"/>
        <v>0</v>
      </c>
      <c r="AE243" s="341"/>
      <c r="AF243" s="347"/>
      <c r="AG243" s="347"/>
      <c r="AH243" s="347"/>
      <c r="AI243" s="347"/>
      <c r="AJ243" s="347"/>
      <c r="AK243" s="347"/>
      <c r="AL243" s="347"/>
      <c r="AM243" s="347"/>
      <c r="AN243" s="347"/>
      <c r="AO243" s="347"/>
      <c r="AP243" s="347"/>
      <c r="AQ243" s="347"/>
      <c r="AR243" s="347">
        <f t="shared" si="34"/>
        <v>0</v>
      </c>
      <c r="AS243" s="347">
        <f t="shared" si="29"/>
        <v>0</v>
      </c>
      <c r="AT243" s="347">
        <f t="shared" si="30"/>
        <v>0</v>
      </c>
    </row>
    <row r="244" spans="1:46" s="348" customFormat="1" ht="16.350000000000001" customHeight="1" outlineLevel="1">
      <c r="A244" s="343" t="s">
        <v>1285</v>
      </c>
      <c r="B244" s="343" t="s">
        <v>1286</v>
      </c>
      <c r="C244" s="344" t="s">
        <v>520</v>
      </c>
      <c r="D244" s="345" t="s">
        <v>204</v>
      </c>
      <c r="E244" s="345" t="s">
        <v>1341</v>
      </c>
      <c r="F244" s="345" t="s">
        <v>1342</v>
      </c>
      <c r="G244" s="345" t="s">
        <v>486</v>
      </c>
      <c r="H244" s="345" t="s">
        <v>1633</v>
      </c>
      <c r="I244" s="344" t="s">
        <v>915</v>
      </c>
      <c r="J244" s="345" t="s">
        <v>490</v>
      </c>
      <c r="K244" s="345" t="s">
        <v>491</v>
      </c>
      <c r="L244" s="344" t="s">
        <v>1346</v>
      </c>
      <c r="M244" s="345" t="s">
        <v>1347</v>
      </c>
      <c r="N244" s="345"/>
      <c r="O244" s="344"/>
      <c r="P244" s="345"/>
      <c r="Q244" s="345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  <c r="AB244" s="346"/>
      <c r="AC244" s="346"/>
      <c r="AD244" s="346">
        <f t="shared" si="31"/>
        <v>0</v>
      </c>
      <c r="AE244" s="341"/>
      <c r="AF244" s="347"/>
      <c r="AG244" s="347"/>
      <c r="AH244" s="347"/>
      <c r="AI244" s="347"/>
      <c r="AJ244" s="347"/>
      <c r="AK244" s="347"/>
      <c r="AL244" s="347"/>
      <c r="AM244" s="347"/>
      <c r="AN244" s="347"/>
      <c r="AO244" s="347"/>
      <c r="AP244" s="347"/>
      <c r="AQ244" s="347"/>
      <c r="AR244" s="347">
        <f t="shared" si="34"/>
        <v>0</v>
      </c>
      <c r="AS244" s="347">
        <f t="shared" si="29"/>
        <v>0</v>
      </c>
      <c r="AT244" s="347">
        <f t="shared" si="30"/>
        <v>0</v>
      </c>
    </row>
    <row r="245" spans="1:46" s="348" customFormat="1" ht="16.350000000000001" customHeight="1" outlineLevel="1">
      <c r="A245" s="343" t="s">
        <v>1285</v>
      </c>
      <c r="B245" s="343" t="s">
        <v>1286</v>
      </c>
      <c r="C245" s="344" t="s">
        <v>520</v>
      </c>
      <c r="D245" s="345" t="s">
        <v>204</v>
      </c>
      <c r="E245" s="345" t="s">
        <v>1341</v>
      </c>
      <c r="F245" s="345" t="s">
        <v>1348</v>
      </c>
      <c r="G245" s="345" t="s">
        <v>486</v>
      </c>
      <c r="H245" s="345" t="s">
        <v>1633</v>
      </c>
      <c r="I245" s="344" t="s">
        <v>917</v>
      </c>
      <c r="J245" s="345" t="s">
        <v>498</v>
      </c>
      <c r="K245" s="345" t="s">
        <v>493</v>
      </c>
      <c r="L245" s="344" t="s">
        <v>1297</v>
      </c>
      <c r="M245" s="345" t="s">
        <v>949</v>
      </c>
      <c r="N245" s="345"/>
      <c r="O245" s="344"/>
      <c r="P245" s="345"/>
      <c r="Q245" s="345"/>
      <c r="R245" s="346"/>
      <c r="S245" s="346"/>
      <c r="T245" s="346"/>
      <c r="U245" s="346"/>
      <c r="V245" s="346"/>
      <c r="W245" s="346"/>
      <c r="X245" s="346"/>
      <c r="Y245" s="346"/>
      <c r="Z245" s="346"/>
      <c r="AA245" s="346"/>
      <c r="AB245" s="346"/>
      <c r="AC245" s="346"/>
      <c r="AD245" s="346">
        <f t="shared" si="31"/>
        <v>0</v>
      </c>
      <c r="AE245" s="341"/>
      <c r="AF245" s="347"/>
      <c r="AG245" s="347"/>
      <c r="AH245" s="347"/>
      <c r="AI245" s="347"/>
      <c r="AJ245" s="347"/>
      <c r="AK245" s="347"/>
      <c r="AL245" s="347"/>
      <c r="AM245" s="347"/>
      <c r="AN245" s="347"/>
      <c r="AO245" s="347"/>
      <c r="AP245" s="347"/>
      <c r="AQ245" s="347"/>
      <c r="AR245" s="347">
        <f t="shared" si="34"/>
        <v>0</v>
      </c>
      <c r="AS245" s="347">
        <f t="shared" si="29"/>
        <v>0</v>
      </c>
      <c r="AT245" s="347">
        <f t="shared" si="30"/>
        <v>0</v>
      </c>
    </row>
    <row r="246" spans="1:46" s="348" customFormat="1" ht="16.350000000000001" customHeight="1" outlineLevel="1">
      <c r="A246" s="343" t="s">
        <v>1285</v>
      </c>
      <c r="B246" s="343" t="s">
        <v>1286</v>
      </c>
      <c r="C246" s="344" t="s">
        <v>520</v>
      </c>
      <c r="D246" s="345" t="s">
        <v>204</v>
      </c>
      <c r="E246" s="345" t="s">
        <v>1341</v>
      </c>
      <c r="F246" s="345" t="s">
        <v>1349</v>
      </c>
      <c r="G246" s="345" t="s">
        <v>486</v>
      </c>
      <c r="H246" s="345" t="s">
        <v>1350</v>
      </c>
      <c r="I246" s="344" t="s">
        <v>1891</v>
      </c>
      <c r="J246" s="345" t="s">
        <v>1353</v>
      </c>
      <c r="K246" s="345" t="s">
        <v>491</v>
      </c>
      <c r="L246" s="344" t="s">
        <v>1352</v>
      </c>
      <c r="M246" s="345" t="s">
        <v>1353</v>
      </c>
      <c r="N246" s="345"/>
      <c r="O246" s="344"/>
      <c r="P246" s="345"/>
      <c r="Q246" s="345"/>
      <c r="R246" s="346"/>
      <c r="S246" s="346"/>
      <c r="T246" s="346"/>
      <c r="U246" s="346"/>
      <c r="V246" s="346"/>
      <c r="W246" s="346"/>
      <c r="X246" s="346"/>
      <c r="Y246" s="346"/>
      <c r="Z246" s="346"/>
      <c r="AA246" s="346"/>
      <c r="AB246" s="346"/>
      <c r="AC246" s="346"/>
      <c r="AD246" s="346">
        <f t="shared" si="31"/>
        <v>0</v>
      </c>
      <c r="AE246" s="341"/>
      <c r="AF246" s="347"/>
      <c r="AG246" s="347"/>
      <c r="AH246" s="347"/>
      <c r="AI246" s="347"/>
      <c r="AJ246" s="347"/>
      <c r="AK246" s="347"/>
      <c r="AL246" s="347"/>
      <c r="AM246" s="347"/>
      <c r="AN246" s="347"/>
      <c r="AO246" s="347"/>
      <c r="AP246" s="347"/>
      <c r="AQ246" s="347"/>
      <c r="AR246" s="347">
        <f t="shared" si="34"/>
        <v>0</v>
      </c>
      <c r="AS246" s="347">
        <f t="shared" si="29"/>
        <v>0</v>
      </c>
      <c r="AT246" s="347">
        <f t="shared" si="30"/>
        <v>0</v>
      </c>
    </row>
    <row r="247" spans="1:46" s="348" customFormat="1" ht="16.350000000000001" customHeight="1" outlineLevel="1">
      <c r="A247" s="343" t="s">
        <v>1285</v>
      </c>
      <c r="B247" s="343" t="s">
        <v>1286</v>
      </c>
      <c r="C247" s="344" t="s">
        <v>520</v>
      </c>
      <c r="D247" s="345" t="s">
        <v>204</v>
      </c>
      <c r="E247" s="345" t="s">
        <v>1341</v>
      </c>
      <c r="F247" s="345" t="s">
        <v>1354</v>
      </c>
      <c r="G247" s="345" t="s">
        <v>486</v>
      </c>
      <c r="H247" s="345" t="s">
        <v>1355</v>
      </c>
      <c r="I247" s="344" t="s">
        <v>1892</v>
      </c>
      <c r="J247" s="345" t="s">
        <v>492</v>
      </c>
      <c r="K247" s="345" t="s">
        <v>493</v>
      </c>
      <c r="L247" s="344" t="s">
        <v>1306</v>
      </c>
      <c r="M247" s="345" t="s">
        <v>1307</v>
      </c>
      <c r="N247" s="345"/>
      <c r="O247" s="344"/>
      <c r="P247" s="345"/>
      <c r="Q247" s="345"/>
      <c r="R247" s="346"/>
      <c r="S247" s="346"/>
      <c r="T247" s="346"/>
      <c r="U247" s="346"/>
      <c r="V247" s="346"/>
      <c r="W247" s="346"/>
      <c r="X247" s="346"/>
      <c r="Y247" s="346"/>
      <c r="Z247" s="346"/>
      <c r="AA247" s="346"/>
      <c r="AB247" s="346"/>
      <c r="AC247" s="346"/>
      <c r="AD247" s="346">
        <f t="shared" si="31"/>
        <v>0</v>
      </c>
      <c r="AE247" s="341"/>
      <c r="AF247" s="347"/>
      <c r="AG247" s="347"/>
      <c r="AH247" s="347"/>
      <c r="AI247" s="347"/>
      <c r="AJ247" s="347"/>
      <c r="AK247" s="347"/>
      <c r="AL247" s="347"/>
      <c r="AM247" s="347"/>
      <c r="AN247" s="347"/>
      <c r="AO247" s="347"/>
      <c r="AP247" s="347"/>
      <c r="AQ247" s="347"/>
      <c r="AR247" s="347">
        <f t="shared" si="34"/>
        <v>0</v>
      </c>
      <c r="AS247" s="347">
        <f t="shared" si="29"/>
        <v>0</v>
      </c>
      <c r="AT247" s="347">
        <f t="shared" si="30"/>
        <v>0</v>
      </c>
    </row>
    <row r="248" spans="1:46" s="348" customFormat="1" ht="16.350000000000001" customHeight="1" outlineLevel="1">
      <c r="A248" s="343" t="s">
        <v>1285</v>
      </c>
      <c r="B248" s="343" t="s">
        <v>1286</v>
      </c>
      <c r="C248" s="344" t="s">
        <v>520</v>
      </c>
      <c r="D248" s="345" t="s">
        <v>204</v>
      </c>
      <c r="E248" s="345" t="s">
        <v>1341</v>
      </c>
      <c r="F248" s="345" t="s">
        <v>1354</v>
      </c>
      <c r="G248" s="345" t="s">
        <v>486</v>
      </c>
      <c r="H248" s="345" t="s">
        <v>1355</v>
      </c>
      <c r="I248" s="344" t="s">
        <v>893</v>
      </c>
      <c r="J248" s="345" t="s">
        <v>494</v>
      </c>
      <c r="K248" s="345" t="s">
        <v>491</v>
      </c>
      <c r="L248" s="344" t="s">
        <v>1308</v>
      </c>
      <c r="M248" s="345"/>
      <c r="N248" s="345"/>
      <c r="O248" s="344"/>
      <c r="P248" s="345"/>
      <c r="Q248" s="345"/>
      <c r="R248" s="346"/>
      <c r="S248" s="346"/>
      <c r="T248" s="346"/>
      <c r="U248" s="346"/>
      <c r="V248" s="346"/>
      <c r="W248" s="346"/>
      <c r="X248" s="346"/>
      <c r="Y248" s="346"/>
      <c r="Z248" s="346"/>
      <c r="AA248" s="346"/>
      <c r="AB248" s="346"/>
      <c r="AC248" s="346"/>
      <c r="AD248" s="346"/>
      <c r="AE248" s="341"/>
      <c r="AF248" s="347"/>
      <c r="AG248" s="347"/>
      <c r="AH248" s="347"/>
      <c r="AI248" s="347"/>
      <c r="AJ248" s="347"/>
      <c r="AK248" s="347"/>
      <c r="AL248" s="347"/>
      <c r="AM248" s="347"/>
      <c r="AN248" s="347"/>
      <c r="AO248" s="347"/>
      <c r="AP248" s="347"/>
      <c r="AQ248" s="347"/>
      <c r="AR248" s="347">
        <f t="shared" si="34"/>
        <v>0</v>
      </c>
      <c r="AS248" s="347">
        <f t="shared" si="29"/>
        <v>0</v>
      </c>
      <c r="AT248" s="347">
        <f t="shared" si="30"/>
        <v>0</v>
      </c>
    </row>
    <row r="249" spans="1:46" s="348" customFormat="1" ht="16.350000000000001" customHeight="1" outlineLevel="1">
      <c r="A249" s="343" t="s">
        <v>1285</v>
      </c>
      <c r="B249" s="343" t="s">
        <v>1286</v>
      </c>
      <c r="C249" s="344" t="s">
        <v>520</v>
      </c>
      <c r="D249" s="345" t="s">
        <v>204</v>
      </c>
      <c r="E249" s="345" t="s">
        <v>1341</v>
      </c>
      <c r="F249" s="345" t="s">
        <v>1357</v>
      </c>
      <c r="G249" s="345" t="s">
        <v>486</v>
      </c>
      <c r="H249" s="345" t="s">
        <v>1358</v>
      </c>
      <c r="I249" s="344" t="s">
        <v>1893</v>
      </c>
      <c r="J249" s="345" t="s">
        <v>497</v>
      </c>
      <c r="K249" s="345" t="s">
        <v>491</v>
      </c>
      <c r="L249" s="344" t="s">
        <v>1312</v>
      </c>
      <c r="M249" s="345" t="s">
        <v>1313</v>
      </c>
      <c r="N249" s="345"/>
      <c r="O249" s="344"/>
      <c r="P249" s="345"/>
      <c r="Q249" s="345"/>
      <c r="R249" s="346"/>
      <c r="S249" s="346"/>
      <c r="T249" s="346"/>
      <c r="U249" s="346"/>
      <c r="V249" s="346"/>
      <c r="W249" s="346"/>
      <c r="X249" s="346"/>
      <c r="Y249" s="346"/>
      <c r="Z249" s="346"/>
      <c r="AA249" s="346"/>
      <c r="AB249" s="346"/>
      <c r="AC249" s="346"/>
      <c r="AD249" s="346">
        <f t="shared" si="31"/>
        <v>0</v>
      </c>
      <c r="AE249" s="341"/>
      <c r="AF249" s="347"/>
      <c r="AG249" s="347"/>
      <c r="AH249" s="347"/>
      <c r="AI249" s="347"/>
      <c r="AJ249" s="347"/>
      <c r="AK249" s="347"/>
      <c r="AL249" s="347"/>
      <c r="AM249" s="347"/>
      <c r="AN249" s="347"/>
      <c r="AO249" s="347"/>
      <c r="AP249" s="347"/>
      <c r="AQ249" s="347"/>
      <c r="AR249" s="347">
        <f t="shared" si="34"/>
        <v>0</v>
      </c>
      <c r="AS249" s="347">
        <f t="shared" si="29"/>
        <v>0</v>
      </c>
      <c r="AT249" s="347">
        <f t="shared" si="30"/>
        <v>0</v>
      </c>
    </row>
    <row r="250" spans="1:46" s="348" customFormat="1" ht="16.350000000000001" customHeight="1" outlineLevel="1">
      <c r="A250" s="343" t="s">
        <v>1285</v>
      </c>
      <c r="B250" s="343" t="s">
        <v>1286</v>
      </c>
      <c r="C250" s="344" t="s">
        <v>520</v>
      </c>
      <c r="D250" s="345" t="s">
        <v>204</v>
      </c>
      <c r="E250" s="345" t="s">
        <v>1341</v>
      </c>
      <c r="F250" s="345" t="s">
        <v>1357</v>
      </c>
      <c r="G250" s="345" t="s">
        <v>486</v>
      </c>
      <c r="H250" s="345" t="s">
        <v>1358</v>
      </c>
      <c r="I250" s="344" t="s">
        <v>1894</v>
      </c>
      <c r="J250" s="345" t="s">
        <v>1361</v>
      </c>
      <c r="K250" s="345" t="s">
        <v>491</v>
      </c>
      <c r="L250" s="344" t="s">
        <v>1362</v>
      </c>
      <c r="M250" s="345" t="s">
        <v>1363</v>
      </c>
      <c r="N250" s="345"/>
      <c r="O250" s="344"/>
      <c r="P250" s="345"/>
      <c r="Q250" s="345"/>
      <c r="R250" s="346"/>
      <c r="S250" s="346"/>
      <c r="T250" s="346"/>
      <c r="U250" s="346"/>
      <c r="V250" s="346"/>
      <c r="W250" s="346"/>
      <c r="X250" s="346"/>
      <c r="Y250" s="346"/>
      <c r="Z250" s="346"/>
      <c r="AA250" s="346"/>
      <c r="AB250" s="346"/>
      <c r="AC250" s="346"/>
      <c r="AD250" s="346">
        <f t="shared" si="31"/>
        <v>0</v>
      </c>
      <c r="AE250" s="341"/>
      <c r="AF250" s="347"/>
      <c r="AG250" s="347"/>
      <c r="AH250" s="347"/>
      <c r="AI250" s="347"/>
      <c r="AJ250" s="347"/>
      <c r="AK250" s="347"/>
      <c r="AL250" s="347"/>
      <c r="AM250" s="347"/>
      <c r="AN250" s="347"/>
      <c r="AO250" s="347"/>
      <c r="AP250" s="347"/>
      <c r="AQ250" s="347"/>
      <c r="AR250" s="347">
        <f t="shared" si="34"/>
        <v>0</v>
      </c>
      <c r="AS250" s="347">
        <f t="shared" si="29"/>
        <v>0</v>
      </c>
      <c r="AT250" s="347">
        <f t="shared" si="30"/>
        <v>0</v>
      </c>
    </row>
    <row r="251" spans="1:46" s="348" customFormat="1" ht="16.350000000000001" customHeight="1" outlineLevel="1">
      <c r="A251" s="343" t="s">
        <v>1285</v>
      </c>
      <c r="B251" s="343" t="s">
        <v>1286</v>
      </c>
      <c r="C251" s="344" t="s">
        <v>520</v>
      </c>
      <c r="D251" s="345" t="s">
        <v>204</v>
      </c>
      <c r="E251" s="345" t="s">
        <v>1341</v>
      </c>
      <c r="F251" s="345" t="s">
        <v>1357</v>
      </c>
      <c r="G251" s="345" t="s">
        <v>486</v>
      </c>
      <c r="H251" s="345" t="s">
        <v>1358</v>
      </c>
      <c r="I251" s="344" t="s">
        <v>958</v>
      </c>
      <c r="J251" s="345" t="s">
        <v>1030</v>
      </c>
      <c r="K251" s="345" t="s">
        <v>1316</v>
      </c>
      <c r="L251" s="344" t="s">
        <v>1317</v>
      </c>
      <c r="M251" s="345" t="s">
        <v>1318</v>
      </c>
      <c r="N251" s="345"/>
      <c r="O251" s="344"/>
      <c r="P251" s="345"/>
      <c r="Q251" s="345"/>
      <c r="R251" s="346"/>
      <c r="S251" s="346"/>
      <c r="T251" s="346"/>
      <c r="U251" s="346"/>
      <c r="V251" s="346"/>
      <c r="W251" s="346"/>
      <c r="X251" s="346"/>
      <c r="Y251" s="346"/>
      <c r="Z251" s="346"/>
      <c r="AA251" s="346"/>
      <c r="AB251" s="346"/>
      <c r="AC251" s="346"/>
      <c r="AD251" s="346">
        <f t="shared" si="31"/>
        <v>0</v>
      </c>
      <c r="AE251" s="341"/>
      <c r="AF251" s="347"/>
      <c r="AG251" s="347"/>
      <c r="AH251" s="347"/>
      <c r="AI251" s="347"/>
      <c r="AJ251" s="347"/>
      <c r="AK251" s="347"/>
      <c r="AL251" s="347"/>
      <c r="AM251" s="347"/>
      <c r="AN251" s="347"/>
      <c r="AO251" s="347"/>
      <c r="AP251" s="347"/>
      <c r="AQ251" s="347"/>
      <c r="AR251" s="347">
        <f t="shared" si="34"/>
        <v>0</v>
      </c>
      <c r="AS251" s="347">
        <f t="shared" si="29"/>
        <v>0</v>
      </c>
      <c r="AT251" s="347">
        <f t="shared" si="30"/>
        <v>0</v>
      </c>
    </row>
    <row r="252" spans="1:46" s="348" customFormat="1" ht="16.350000000000001" customHeight="1" outlineLevel="1">
      <c r="A252" s="343" t="s">
        <v>1285</v>
      </c>
      <c r="B252" s="343" t="s">
        <v>1286</v>
      </c>
      <c r="C252" s="344" t="s">
        <v>520</v>
      </c>
      <c r="D252" s="345" t="s">
        <v>204</v>
      </c>
      <c r="E252" s="345" t="s">
        <v>1341</v>
      </c>
      <c r="F252" s="345" t="s">
        <v>1365</v>
      </c>
      <c r="G252" s="345" t="s">
        <v>486</v>
      </c>
      <c r="H252" s="345" t="s">
        <v>1358</v>
      </c>
      <c r="I252" s="344" t="s">
        <v>916</v>
      </c>
      <c r="J252" s="345" t="s">
        <v>496</v>
      </c>
      <c r="K252" s="345" t="s">
        <v>493</v>
      </c>
      <c r="L252" s="344" t="s">
        <v>1366</v>
      </c>
      <c r="M252" s="345" t="s">
        <v>1367</v>
      </c>
      <c r="N252" s="345"/>
      <c r="O252" s="344"/>
      <c r="P252" s="345"/>
      <c r="Q252" s="345"/>
      <c r="R252" s="346"/>
      <c r="S252" s="346"/>
      <c r="T252" s="346"/>
      <c r="U252" s="346"/>
      <c r="V252" s="346"/>
      <c r="W252" s="346"/>
      <c r="X252" s="346"/>
      <c r="Y252" s="346"/>
      <c r="Z252" s="346"/>
      <c r="AA252" s="346"/>
      <c r="AB252" s="346"/>
      <c r="AC252" s="346"/>
      <c r="AD252" s="346">
        <f t="shared" si="31"/>
        <v>0</v>
      </c>
      <c r="AE252" s="341"/>
      <c r="AF252" s="347"/>
      <c r="AG252" s="347"/>
      <c r="AH252" s="347"/>
      <c r="AI252" s="347"/>
      <c r="AJ252" s="347"/>
      <c r="AK252" s="347"/>
      <c r="AL252" s="347"/>
      <c r="AM252" s="347"/>
      <c r="AN252" s="347"/>
      <c r="AO252" s="347"/>
      <c r="AP252" s="347"/>
      <c r="AQ252" s="347"/>
      <c r="AR252" s="347">
        <f t="shared" si="34"/>
        <v>0</v>
      </c>
      <c r="AS252" s="347">
        <f t="shared" si="29"/>
        <v>0</v>
      </c>
      <c r="AT252" s="347">
        <f t="shared" si="30"/>
        <v>0</v>
      </c>
    </row>
    <row r="253" spans="1:46" s="348" customFormat="1" ht="16.350000000000001" customHeight="1" outlineLevel="1">
      <c r="A253" s="343" t="s">
        <v>1285</v>
      </c>
      <c r="B253" s="343" t="s">
        <v>1286</v>
      </c>
      <c r="C253" s="344" t="s">
        <v>520</v>
      </c>
      <c r="D253" s="345" t="s">
        <v>1322</v>
      </c>
      <c r="E253" s="345" t="s">
        <v>1323</v>
      </c>
      <c r="F253" s="345" t="s">
        <v>1368</v>
      </c>
      <c r="G253" s="345" t="s">
        <v>1895</v>
      </c>
      <c r="H253" s="345" t="s">
        <v>1369</v>
      </c>
      <c r="I253" s="344" t="s">
        <v>1896</v>
      </c>
      <c r="J253" s="345" t="s">
        <v>1371</v>
      </c>
      <c r="K253" s="345" t="s">
        <v>1013</v>
      </c>
      <c r="L253" s="344" t="s">
        <v>1372</v>
      </c>
      <c r="M253" s="345" t="s">
        <v>1373</v>
      </c>
      <c r="N253" s="345"/>
      <c r="O253" s="344"/>
      <c r="P253" s="345"/>
      <c r="Q253" s="345"/>
      <c r="R253" s="346"/>
      <c r="S253" s="346"/>
      <c r="T253" s="346"/>
      <c r="U253" s="346"/>
      <c r="V253" s="346"/>
      <c r="W253" s="346"/>
      <c r="X253" s="346"/>
      <c r="Y253" s="346"/>
      <c r="Z253" s="346"/>
      <c r="AA253" s="346"/>
      <c r="AB253" s="346"/>
      <c r="AC253" s="346"/>
      <c r="AD253" s="346">
        <f t="shared" si="31"/>
        <v>0</v>
      </c>
      <c r="AE253" s="341"/>
      <c r="AF253" s="347"/>
      <c r="AG253" s="347"/>
      <c r="AH253" s="347"/>
      <c r="AI253" s="347"/>
      <c r="AJ253" s="347"/>
      <c r="AK253" s="347"/>
      <c r="AL253" s="347"/>
      <c r="AM253" s="347"/>
      <c r="AN253" s="347"/>
      <c r="AO253" s="347"/>
      <c r="AP253" s="347"/>
      <c r="AQ253" s="347"/>
      <c r="AR253" s="347">
        <f t="shared" si="34"/>
        <v>0</v>
      </c>
      <c r="AS253" s="347">
        <f t="shared" si="29"/>
        <v>0</v>
      </c>
      <c r="AT253" s="347">
        <f t="shared" si="30"/>
        <v>0</v>
      </c>
    </row>
    <row r="254" spans="1:46" s="348" customFormat="1" ht="16.350000000000001" customHeight="1" outlineLevel="1">
      <c r="A254" s="343" t="s">
        <v>1285</v>
      </c>
      <c r="B254" s="343" t="s">
        <v>1286</v>
      </c>
      <c r="C254" s="344" t="s">
        <v>520</v>
      </c>
      <c r="D254" s="345" t="s">
        <v>1322</v>
      </c>
      <c r="E254" s="345" t="s">
        <v>1323</v>
      </c>
      <c r="F254" s="345" t="s">
        <v>1324</v>
      </c>
      <c r="G254" s="345" t="s">
        <v>1895</v>
      </c>
      <c r="H254" s="345" t="s">
        <v>1326</v>
      </c>
      <c r="I254" s="344" t="s">
        <v>838</v>
      </c>
      <c r="J254" s="345" t="s">
        <v>705</v>
      </c>
      <c r="K254" s="345" t="s">
        <v>493</v>
      </c>
      <c r="L254" s="344" t="s">
        <v>1327</v>
      </c>
      <c r="M254" s="345" t="s">
        <v>1328</v>
      </c>
      <c r="N254" s="345"/>
      <c r="O254" s="344"/>
      <c r="P254" s="345"/>
      <c r="Q254" s="345"/>
      <c r="R254" s="346"/>
      <c r="S254" s="346"/>
      <c r="T254" s="346"/>
      <c r="U254" s="346"/>
      <c r="V254" s="346"/>
      <c r="W254" s="346"/>
      <c r="X254" s="346"/>
      <c r="Y254" s="346"/>
      <c r="Z254" s="346"/>
      <c r="AA254" s="346"/>
      <c r="AB254" s="346"/>
      <c r="AC254" s="346"/>
      <c r="AD254" s="349">
        <f t="shared" si="31"/>
        <v>0</v>
      </c>
      <c r="AE254" s="341"/>
      <c r="AF254" s="347"/>
      <c r="AG254" s="347"/>
      <c r="AH254" s="347"/>
      <c r="AI254" s="347"/>
      <c r="AJ254" s="347"/>
      <c r="AK254" s="347"/>
      <c r="AL254" s="347"/>
      <c r="AM254" s="347"/>
      <c r="AN254" s="347"/>
      <c r="AO254" s="347"/>
      <c r="AP254" s="347"/>
      <c r="AQ254" s="347"/>
      <c r="AR254" s="347">
        <f t="shared" si="34"/>
        <v>0</v>
      </c>
      <c r="AS254" s="347">
        <f t="shared" si="29"/>
        <v>0</v>
      </c>
      <c r="AT254" s="347">
        <f t="shared" si="30"/>
        <v>0</v>
      </c>
    </row>
    <row r="255" spans="1:46" s="348" customFormat="1" ht="16.350000000000001" customHeight="1" outlineLevel="1">
      <c r="A255" s="343" t="s">
        <v>1285</v>
      </c>
      <c r="B255" s="343" t="s">
        <v>1286</v>
      </c>
      <c r="C255" s="344" t="s">
        <v>520</v>
      </c>
      <c r="D255" s="345" t="s">
        <v>1322</v>
      </c>
      <c r="E255" s="345" t="s">
        <v>1323</v>
      </c>
      <c r="F255" s="345" t="s">
        <v>1329</v>
      </c>
      <c r="G255" s="345" t="s">
        <v>1895</v>
      </c>
      <c r="H255" s="345" t="s">
        <v>1355</v>
      </c>
      <c r="I255" s="344" t="s">
        <v>1897</v>
      </c>
      <c r="J255" s="345" t="s">
        <v>495</v>
      </c>
      <c r="K255" s="345" t="s">
        <v>493</v>
      </c>
      <c r="L255" s="344" t="s">
        <v>1331</v>
      </c>
      <c r="M255" s="345" t="s">
        <v>1332</v>
      </c>
      <c r="N255" s="345"/>
      <c r="O255" s="344"/>
      <c r="P255" s="345"/>
      <c r="Q255" s="345"/>
      <c r="R255" s="346"/>
      <c r="S255" s="346"/>
      <c r="T255" s="346"/>
      <c r="U255" s="346"/>
      <c r="V255" s="346"/>
      <c r="W255" s="346"/>
      <c r="X255" s="346"/>
      <c r="Y255" s="346"/>
      <c r="Z255" s="346"/>
      <c r="AA255" s="346"/>
      <c r="AB255" s="346"/>
      <c r="AC255" s="346"/>
      <c r="AD255" s="346">
        <f t="shared" si="31"/>
        <v>0</v>
      </c>
      <c r="AE255" s="341"/>
      <c r="AF255" s="347"/>
      <c r="AG255" s="347"/>
      <c r="AH255" s="347"/>
      <c r="AI255" s="347"/>
      <c r="AJ255" s="347"/>
      <c r="AK255" s="347"/>
      <c r="AL255" s="347"/>
      <c r="AM255" s="347"/>
      <c r="AN255" s="347"/>
      <c r="AO255" s="347"/>
      <c r="AP255" s="347"/>
      <c r="AQ255" s="347"/>
      <c r="AR255" s="347">
        <f t="shared" si="34"/>
        <v>0</v>
      </c>
      <c r="AS255" s="347">
        <f t="shared" si="29"/>
        <v>0</v>
      </c>
      <c r="AT255" s="347">
        <f t="shared" si="30"/>
        <v>0</v>
      </c>
    </row>
    <row r="256" spans="1:46" s="348" customFormat="1" ht="16.350000000000001" customHeight="1">
      <c r="A256" s="336" t="s">
        <v>1285</v>
      </c>
      <c r="B256" s="336" t="s">
        <v>1286</v>
      </c>
      <c r="C256" s="337" t="s">
        <v>520</v>
      </c>
      <c r="D256" s="337"/>
      <c r="E256" s="337"/>
      <c r="F256" s="337"/>
      <c r="G256" s="337"/>
      <c r="H256" s="338" t="s">
        <v>1898</v>
      </c>
      <c r="I256" s="338" t="s">
        <v>1899</v>
      </c>
      <c r="J256" s="351"/>
      <c r="K256" s="337"/>
      <c r="L256" s="337"/>
      <c r="M256" s="337"/>
      <c r="N256" s="351"/>
      <c r="O256" s="338" t="s">
        <v>1899</v>
      </c>
      <c r="P256" s="351"/>
      <c r="Q256" s="351"/>
      <c r="R256" s="340">
        <f>SUM(R257:R343)</f>
        <v>0</v>
      </c>
      <c r="S256" s="340">
        <f t="shared" ref="S256:AC256" si="37">SUM(S257:S343)</f>
        <v>0</v>
      </c>
      <c r="T256" s="340">
        <f t="shared" si="37"/>
        <v>0</v>
      </c>
      <c r="U256" s="340">
        <f t="shared" si="37"/>
        <v>0</v>
      </c>
      <c r="V256" s="340">
        <f t="shared" si="37"/>
        <v>0</v>
      </c>
      <c r="W256" s="340">
        <f t="shared" si="37"/>
        <v>0</v>
      </c>
      <c r="X256" s="340">
        <f t="shared" si="37"/>
        <v>0</v>
      </c>
      <c r="Y256" s="340">
        <f t="shared" si="37"/>
        <v>0</v>
      </c>
      <c r="Z256" s="340">
        <f t="shared" si="37"/>
        <v>0</v>
      </c>
      <c r="AA256" s="340">
        <f t="shared" si="37"/>
        <v>0</v>
      </c>
      <c r="AB256" s="340">
        <f t="shared" si="37"/>
        <v>0</v>
      </c>
      <c r="AC256" s="340">
        <f t="shared" si="37"/>
        <v>0</v>
      </c>
      <c r="AD256" s="340">
        <f>SUM(R256:AC256)</f>
        <v>0</v>
      </c>
      <c r="AE256" s="341"/>
      <c r="AF256" s="340">
        <f t="shared" ref="AF256:AR256" si="38">SUM(AF257:AF343)</f>
        <v>0</v>
      </c>
      <c r="AG256" s="340">
        <f t="shared" si="38"/>
        <v>0</v>
      </c>
      <c r="AH256" s="340">
        <f t="shared" si="38"/>
        <v>0</v>
      </c>
      <c r="AI256" s="340">
        <f t="shared" si="38"/>
        <v>0</v>
      </c>
      <c r="AJ256" s="340">
        <f t="shared" si="38"/>
        <v>0</v>
      </c>
      <c r="AK256" s="340">
        <f t="shared" si="38"/>
        <v>0</v>
      </c>
      <c r="AL256" s="340">
        <f t="shared" si="38"/>
        <v>0</v>
      </c>
      <c r="AM256" s="340">
        <f t="shared" si="38"/>
        <v>0</v>
      </c>
      <c r="AN256" s="340">
        <f t="shared" si="38"/>
        <v>0</v>
      </c>
      <c r="AO256" s="340">
        <f t="shared" si="38"/>
        <v>0</v>
      </c>
      <c r="AP256" s="340">
        <f t="shared" si="38"/>
        <v>0</v>
      </c>
      <c r="AQ256" s="340">
        <f t="shared" si="38"/>
        <v>0</v>
      </c>
      <c r="AR256" s="340">
        <f t="shared" si="38"/>
        <v>0</v>
      </c>
      <c r="AS256" s="340">
        <f t="shared" si="29"/>
        <v>0</v>
      </c>
      <c r="AT256" s="340">
        <f t="shared" si="30"/>
        <v>0</v>
      </c>
    </row>
    <row r="257" spans="1:46" s="348" customFormat="1" ht="16.350000000000001" customHeight="1" outlineLevel="1">
      <c r="A257" s="343" t="s">
        <v>1285</v>
      </c>
      <c r="B257" s="343" t="s">
        <v>1286</v>
      </c>
      <c r="C257" s="344" t="s">
        <v>520</v>
      </c>
      <c r="D257" s="345" t="s">
        <v>1322</v>
      </c>
      <c r="E257" s="345" t="s">
        <v>1323</v>
      </c>
      <c r="F257" s="345" t="s">
        <v>1378</v>
      </c>
      <c r="G257" s="345" t="s">
        <v>1895</v>
      </c>
      <c r="H257" s="345" t="s">
        <v>1358</v>
      </c>
      <c r="I257" s="344" t="s">
        <v>1900</v>
      </c>
      <c r="J257" s="345" t="s">
        <v>1384</v>
      </c>
      <c r="K257" s="345" t="s">
        <v>493</v>
      </c>
      <c r="L257" s="344" t="s">
        <v>1381</v>
      </c>
      <c r="M257" s="345" t="s">
        <v>1382</v>
      </c>
      <c r="N257" s="345"/>
      <c r="O257" s="344"/>
      <c r="P257" s="345"/>
      <c r="Q257" s="345"/>
      <c r="R257" s="346"/>
      <c r="S257" s="346"/>
      <c r="T257" s="346"/>
      <c r="U257" s="346"/>
      <c r="V257" s="346"/>
      <c r="W257" s="346"/>
      <c r="X257" s="346"/>
      <c r="Y257" s="346"/>
      <c r="Z257" s="346"/>
      <c r="AA257" s="346"/>
      <c r="AB257" s="346"/>
      <c r="AC257" s="346"/>
      <c r="AD257" s="346">
        <f t="shared" si="31"/>
        <v>0</v>
      </c>
      <c r="AE257" s="341"/>
      <c r="AF257" s="347"/>
      <c r="AG257" s="347"/>
      <c r="AH257" s="347"/>
      <c r="AI257" s="347"/>
      <c r="AJ257" s="347"/>
      <c r="AK257" s="347"/>
      <c r="AL257" s="347"/>
      <c r="AM257" s="347"/>
      <c r="AN257" s="347"/>
      <c r="AO257" s="347"/>
      <c r="AP257" s="347"/>
      <c r="AQ257" s="347"/>
      <c r="AR257" s="347">
        <f t="shared" si="34"/>
        <v>0</v>
      </c>
      <c r="AS257" s="347">
        <f t="shared" si="29"/>
        <v>0</v>
      </c>
      <c r="AT257" s="347">
        <f t="shared" si="30"/>
        <v>0</v>
      </c>
    </row>
    <row r="258" spans="1:46" s="348" customFormat="1" ht="16.350000000000001" customHeight="1" outlineLevel="1">
      <c r="A258" s="343" t="s">
        <v>1285</v>
      </c>
      <c r="B258" s="343" t="s">
        <v>1286</v>
      </c>
      <c r="C258" s="344" t="s">
        <v>520</v>
      </c>
      <c r="D258" s="345" t="s">
        <v>1322</v>
      </c>
      <c r="E258" s="345" t="s">
        <v>1323</v>
      </c>
      <c r="F258" s="345" t="s">
        <v>1390</v>
      </c>
      <c r="G258" s="345" t="s">
        <v>1895</v>
      </c>
      <c r="H258" s="345" t="s">
        <v>1391</v>
      </c>
      <c r="I258" s="344" t="s">
        <v>1901</v>
      </c>
      <c r="J258" s="345" t="s">
        <v>717</v>
      </c>
      <c r="K258" s="345" t="s">
        <v>714</v>
      </c>
      <c r="L258" s="344" t="s">
        <v>1406</v>
      </c>
      <c r="M258" s="345" t="s">
        <v>1397</v>
      </c>
      <c r="N258" s="345"/>
      <c r="O258" s="344"/>
      <c r="P258" s="345"/>
      <c r="Q258" s="345"/>
      <c r="R258" s="346"/>
      <c r="S258" s="346"/>
      <c r="T258" s="346"/>
      <c r="U258" s="346"/>
      <c r="V258" s="346"/>
      <c r="W258" s="346"/>
      <c r="X258" s="346"/>
      <c r="Y258" s="346"/>
      <c r="Z258" s="346"/>
      <c r="AA258" s="346"/>
      <c r="AB258" s="346"/>
      <c r="AC258" s="346"/>
      <c r="AD258" s="346">
        <f t="shared" si="31"/>
        <v>0</v>
      </c>
      <c r="AE258" s="341"/>
      <c r="AF258" s="347"/>
      <c r="AG258" s="347"/>
      <c r="AH258" s="347"/>
      <c r="AI258" s="347"/>
      <c r="AJ258" s="347"/>
      <c r="AK258" s="347"/>
      <c r="AL258" s="347"/>
      <c r="AM258" s="347"/>
      <c r="AN258" s="347"/>
      <c r="AO258" s="347"/>
      <c r="AP258" s="347"/>
      <c r="AQ258" s="347"/>
      <c r="AR258" s="347">
        <f t="shared" si="34"/>
        <v>0</v>
      </c>
      <c r="AS258" s="347">
        <f t="shared" si="29"/>
        <v>0</v>
      </c>
      <c r="AT258" s="347">
        <f t="shared" si="30"/>
        <v>0</v>
      </c>
    </row>
    <row r="259" spans="1:46" s="348" customFormat="1" ht="16.350000000000001" customHeight="1" outlineLevel="1">
      <c r="A259" s="343" t="s">
        <v>1285</v>
      </c>
      <c r="B259" s="343" t="s">
        <v>1286</v>
      </c>
      <c r="C259" s="344" t="s">
        <v>520</v>
      </c>
      <c r="D259" s="345" t="s">
        <v>1322</v>
      </c>
      <c r="E259" s="345" t="s">
        <v>1323</v>
      </c>
      <c r="F259" s="345" t="s">
        <v>1424</v>
      </c>
      <c r="G259" s="345" t="s">
        <v>1895</v>
      </c>
      <c r="H259" s="345" t="s">
        <v>1425</v>
      </c>
      <c r="I259" s="344" t="s">
        <v>956</v>
      </c>
      <c r="J259" s="345" t="s">
        <v>735</v>
      </c>
      <c r="K259" s="345" t="s">
        <v>736</v>
      </c>
      <c r="L259" s="344" t="s">
        <v>1426</v>
      </c>
      <c r="M259" s="345" t="s">
        <v>1425</v>
      </c>
      <c r="N259" s="345"/>
      <c r="O259" s="344"/>
      <c r="P259" s="345"/>
      <c r="Q259" s="345"/>
      <c r="R259" s="346"/>
      <c r="S259" s="346"/>
      <c r="T259" s="346"/>
      <c r="U259" s="346"/>
      <c r="V259" s="346"/>
      <c r="W259" s="346"/>
      <c r="X259" s="346"/>
      <c r="Y259" s="346"/>
      <c r="Z259" s="346"/>
      <c r="AA259" s="346"/>
      <c r="AB259" s="346"/>
      <c r="AC259" s="346"/>
      <c r="AD259" s="346">
        <f t="shared" si="31"/>
        <v>0</v>
      </c>
      <c r="AE259" s="341"/>
      <c r="AF259" s="347"/>
      <c r="AG259" s="347"/>
      <c r="AH259" s="347"/>
      <c r="AI259" s="347"/>
      <c r="AJ259" s="347"/>
      <c r="AK259" s="347"/>
      <c r="AL259" s="347"/>
      <c r="AM259" s="347"/>
      <c r="AN259" s="347"/>
      <c r="AO259" s="347"/>
      <c r="AP259" s="347"/>
      <c r="AQ259" s="347"/>
      <c r="AR259" s="347">
        <f t="shared" si="34"/>
        <v>0</v>
      </c>
      <c r="AS259" s="347">
        <f t="shared" si="29"/>
        <v>0</v>
      </c>
      <c r="AT259" s="347">
        <f t="shared" si="30"/>
        <v>0</v>
      </c>
    </row>
    <row r="260" spans="1:46" s="348" customFormat="1" ht="16.350000000000001" customHeight="1" outlineLevel="1">
      <c r="A260" s="343" t="s">
        <v>1285</v>
      </c>
      <c r="B260" s="343" t="s">
        <v>1286</v>
      </c>
      <c r="C260" s="344" t="s">
        <v>520</v>
      </c>
      <c r="D260" s="345" t="s">
        <v>1322</v>
      </c>
      <c r="E260" s="345" t="s">
        <v>1323</v>
      </c>
      <c r="F260" s="345" t="s">
        <v>1427</v>
      </c>
      <c r="G260" s="345" t="s">
        <v>1895</v>
      </c>
      <c r="H260" s="345" t="s">
        <v>740</v>
      </c>
      <c r="I260" s="344" t="s">
        <v>941</v>
      </c>
      <c r="J260" s="345" t="s">
        <v>982</v>
      </c>
      <c r="K260" s="345" t="s">
        <v>741</v>
      </c>
      <c r="L260" s="344" t="s">
        <v>1430</v>
      </c>
      <c r="M260" s="345" t="s">
        <v>740</v>
      </c>
      <c r="N260" s="345"/>
      <c r="O260" s="344"/>
      <c r="P260" s="345"/>
      <c r="Q260" s="345"/>
      <c r="R260" s="346"/>
      <c r="S260" s="346"/>
      <c r="T260" s="346"/>
      <c r="U260" s="346"/>
      <c r="V260" s="346"/>
      <c r="W260" s="346"/>
      <c r="X260" s="346"/>
      <c r="Y260" s="346"/>
      <c r="Z260" s="346"/>
      <c r="AA260" s="346"/>
      <c r="AB260" s="346"/>
      <c r="AC260" s="346"/>
      <c r="AD260" s="346">
        <f t="shared" si="31"/>
        <v>0</v>
      </c>
      <c r="AE260" s="341"/>
      <c r="AF260" s="347"/>
      <c r="AG260" s="347"/>
      <c r="AH260" s="347"/>
      <c r="AI260" s="347"/>
      <c r="AJ260" s="347"/>
      <c r="AK260" s="347"/>
      <c r="AL260" s="347"/>
      <c r="AM260" s="347"/>
      <c r="AN260" s="347"/>
      <c r="AO260" s="347"/>
      <c r="AP260" s="347"/>
      <c r="AQ260" s="347"/>
      <c r="AR260" s="347">
        <f t="shared" si="34"/>
        <v>0</v>
      </c>
      <c r="AS260" s="347">
        <f t="shared" si="29"/>
        <v>0</v>
      </c>
      <c r="AT260" s="347">
        <f t="shared" si="30"/>
        <v>0</v>
      </c>
    </row>
    <row r="261" spans="1:46" s="348" customFormat="1" ht="16.350000000000001" customHeight="1" outlineLevel="1">
      <c r="A261" s="343" t="s">
        <v>1285</v>
      </c>
      <c r="B261" s="343" t="s">
        <v>1286</v>
      </c>
      <c r="C261" s="344" t="s">
        <v>520</v>
      </c>
      <c r="D261" s="345" t="s">
        <v>1322</v>
      </c>
      <c r="E261" s="345" t="s">
        <v>1323</v>
      </c>
      <c r="F261" s="345" t="s">
        <v>1427</v>
      </c>
      <c r="G261" s="345" t="s">
        <v>1895</v>
      </c>
      <c r="H261" s="345" t="s">
        <v>740</v>
      </c>
      <c r="I261" s="344" t="s">
        <v>877</v>
      </c>
      <c r="J261" s="345" t="s">
        <v>982</v>
      </c>
      <c r="K261" s="345" t="s">
        <v>741</v>
      </c>
      <c r="L261" s="344" t="s">
        <v>1430</v>
      </c>
      <c r="M261" s="345" t="s">
        <v>740</v>
      </c>
      <c r="N261" s="345"/>
      <c r="O261" s="344"/>
      <c r="P261" s="345"/>
      <c r="Q261" s="345"/>
      <c r="R261" s="346"/>
      <c r="S261" s="346"/>
      <c r="T261" s="346"/>
      <c r="U261" s="346"/>
      <c r="V261" s="346"/>
      <c r="W261" s="346"/>
      <c r="X261" s="346"/>
      <c r="Y261" s="346"/>
      <c r="Z261" s="346"/>
      <c r="AA261" s="346"/>
      <c r="AB261" s="346"/>
      <c r="AC261" s="346"/>
      <c r="AD261" s="346">
        <f t="shared" si="31"/>
        <v>0</v>
      </c>
      <c r="AE261" s="341"/>
      <c r="AF261" s="347"/>
      <c r="AG261" s="347"/>
      <c r="AH261" s="347"/>
      <c r="AI261" s="347"/>
      <c r="AJ261" s="347"/>
      <c r="AK261" s="347"/>
      <c r="AL261" s="347"/>
      <c r="AM261" s="347"/>
      <c r="AN261" s="347"/>
      <c r="AO261" s="347"/>
      <c r="AP261" s="347"/>
      <c r="AQ261" s="347"/>
      <c r="AR261" s="347">
        <f t="shared" si="34"/>
        <v>0</v>
      </c>
      <c r="AS261" s="347">
        <f t="shared" si="29"/>
        <v>0</v>
      </c>
      <c r="AT261" s="347">
        <f t="shared" si="30"/>
        <v>0</v>
      </c>
    </row>
    <row r="262" spans="1:46" s="348" customFormat="1" ht="16.350000000000001" customHeight="1" outlineLevel="1">
      <c r="A262" s="343" t="s">
        <v>1285</v>
      </c>
      <c r="B262" s="343" t="s">
        <v>1286</v>
      </c>
      <c r="C262" s="344" t="s">
        <v>520</v>
      </c>
      <c r="D262" s="345" t="s">
        <v>1322</v>
      </c>
      <c r="E262" s="345" t="s">
        <v>1323</v>
      </c>
      <c r="F262" s="345" t="s">
        <v>1717</v>
      </c>
      <c r="G262" s="345" t="s">
        <v>1895</v>
      </c>
      <c r="H262" s="345" t="s">
        <v>1718</v>
      </c>
      <c r="I262" s="344" t="s">
        <v>923</v>
      </c>
      <c r="J262" s="345" t="s">
        <v>964</v>
      </c>
      <c r="K262" s="345" t="s">
        <v>1009</v>
      </c>
      <c r="L262" s="344" t="s">
        <v>1724</v>
      </c>
      <c r="M262" s="345" t="s">
        <v>1725</v>
      </c>
      <c r="N262" s="345"/>
      <c r="O262" s="344"/>
      <c r="P262" s="345"/>
      <c r="Q262" s="345"/>
      <c r="R262" s="346"/>
      <c r="S262" s="346"/>
      <c r="T262" s="346"/>
      <c r="U262" s="346"/>
      <c r="V262" s="346"/>
      <c r="W262" s="346"/>
      <c r="X262" s="346"/>
      <c r="Y262" s="346"/>
      <c r="Z262" s="346"/>
      <c r="AA262" s="346"/>
      <c r="AB262" s="346"/>
      <c r="AC262" s="346"/>
      <c r="AD262" s="346">
        <f t="shared" si="31"/>
        <v>0</v>
      </c>
      <c r="AE262" s="341"/>
      <c r="AF262" s="347"/>
      <c r="AG262" s="347"/>
      <c r="AH262" s="347"/>
      <c r="AI262" s="347"/>
      <c r="AJ262" s="347"/>
      <c r="AK262" s="347"/>
      <c r="AL262" s="347"/>
      <c r="AM262" s="347"/>
      <c r="AN262" s="347"/>
      <c r="AO262" s="347"/>
      <c r="AP262" s="347"/>
      <c r="AQ262" s="347"/>
      <c r="AR262" s="347">
        <f t="shared" si="34"/>
        <v>0</v>
      </c>
      <c r="AS262" s="347">
        <f t="shared" si="29"/>
        <v>0</v>
      </c>
      <c r="AT262" s="347">
        <f t="shared" si="30"/>
        <v>0</v>
      </c>
    </row>
    <row r="263" spans="1:46" s="348" customFormat="1" ht="16.350000000000001" customHeight="1" outlineLevel="1">
      <c r="A263" s="343" t="s">
        <v>1285</v>
      </c>
      <c r="B263" s="343" t="s">
        <v>1286</v>
      </c>
      <c r="C263" s="344" t="s">
        <v>520</v>
      </c>
      <c r="D263" s="345" t="s">
        <v>1322</v>
      </c>
      <c r="E263" s="345" t="s">
        <v>1323</v>
      </c>
      <c r="F263" s="345" t="s">
        <v>1431</v>
      </c>
      <c r="G263" s="345" t="s">
        <v>1895</v>
      </c>
      <c r="H263" s="345" t="s">
        <v>1726</v>
      </c>
      <c r="I263" s="344" t="s">
        <v>921</v>
      </c>
      <c r="J263" s="345" t="s">
        <v>1004</v>
      </c>
      <c r="K263" s="345" t="s">
        <v>1005</v>
      </c>
      <c r="L263" s="344" t="s">
        <v>1728</v>
      </c>
      <c r="M263" s="345" t="s">
        <v>1729</v>
      </c>
      <c r="N263" s="345"/>
      <c r="O263" s="344"/>
      <c r="P263" s="345"/>
      <c r="Q263" s="345"/>
      <c r="R263" s="346"/>
      <c r="S263" s="346"/>
      <c r="T263" s="346"/>
      <c r="U263" s="346"/>
      <c r="V263" s="346"/>
      <c r="W263" s="346"/>
      <c r="X263" s="346"/>
      <c r="Y263" s="346"/>
      <c r="Z263" s="346"/>
      <c r="AA263" s="346"/>
      <c r="AB263" s="346"/>
      <c r="AC263" s="346"/>
      <c r="AD263" s="346">
        <f t="shared" si="31"/>
        <v>0</v>
      </c>
      <c r="AE263" s="341"/>
      <c r="AF263" s="347"/>
      <c r="AG263" s="347"/>
      <c r="AH263" s="347"/>
      <c r="AI263" s="347"/>
      <c r="AJ263" s="347"/>
      <c r="AK263" s="347"/>
      <c r="AL263" s="347"/>
      <c r="AM263" s="347"/>
      <c r="AN263" s="347"/>
      <c r="AO263" s="347"/>
      <c r="AP263" s="347"/>
      <c r="AQ263" s="347"/>
      <c r="AR263" s="347">
        <f t="shared" si="34"/>
        <v>0</v>
      </c>
      <c r="AS263" s="347">
        <f t="shared" si="29"/>
        <v>0</v>
      </c>
      <c r="AT263" s="347">
        <f t="shared" si="30"/>
        <v>0</v>
      </c>
    </row>
    <row r="264" spans="1:46" s="348" customFormat="1" ht="16.350000000000001" customHeight="1" outlineLevel="1">
      <c r="A264" s="343" t="s">
        <v>1285</v>
      </c>
      <c r="B264" s="343" t="s">
        <v>1286</v>
      </c>
      <c r="C264" s="344" t="s">
        <v>520</v>
      </c>
      <c r="D264" s="345" t="s">
        <v>1322</v>
      </c>
      <c r="E264" s="345" t="s">
        <v>1323</v>
      </c>
      <c r="F264" s="345" t="s">
        <v>1431</v>
      </c>
      <c r="G264" s="345" t="s">
        <v>1895</v>
      </c>
      <c r="H264" s="345" t="s">
        <v>1726</v>
      </c>
      <c r="I264" s="344" t="s">
        <v>843</v>
      </c>
      <c r="J264" s="345" t="s">
        <v>1016</v>
      </c>
      <c r="K264" s="345" t="s">
        <v>1017</v>
      </c>
      <c r="L264" s="344" t="s">
        <v>1434</v>
      </c>
      <c r="M264" s="345" t="s">
        <v>1435</v>
      </c>
      <c r="N264" s="345"/>
      <c r="O264" s="344"/>
      <c r="P264" s="345"/>
      <c r="Q264" s="345"/>
      <c r="R264" s="346"/>
      <c r="S264" s="346"/>
      <c r="T264" s="346"/>
      <c r="U264" s="346"/>
      <c r="V264" s="346"/>
      <c r="W264" s="346"/>
      <c r="X264" s="346"/>
      <c r="Y264" s="346"/>
      <c r="Z264" s="346"/>
      <c r="AA264" s="346"/>
      <c r="AB264" s="346"/>
      <c r="AC264" s="346"/>
      <c r="AD264" s="346">
        <f t="shared" si="31"/>
        <v>0</v>
      </c>
      <c r="AE264" s="341"/>
      <c r="AF264" s="347"/>
      <c r="AG264" s="347"/>
      <c r="AH264" s="347"/>
      <c r="AI264" s="347"/>
      <c r="AJ264" s="347"/>
      <c r="AK264" s="347"/>
      <c r="AL264" s="347"/>
      <c r="AM264" s="347"/>
      <c r="AN264" s="347"/>
      <c r="AO264" s="347"/>
      <c r="AP264" s="347"/>
      <c r="AQ264" s="347"/>
      <c r="AR264" s="347">
        <f t="shared" si="34"/>
        <v>0</v>
      </c>
      <c r="AS264" s="347">
        <f t="shared" si="29"/>
        <v>0</v>
      </c>
      <c r="AT264" s="347">
        <f t="shared" si="30"/>
        <v>0</v>
      </c>
    </row>
    <row r="265" spans="1:46" s="348" customFormat="1" ht="16.350000000000001" customHeight="1" outlineLevel="1">
      <c r="A265" s="343" t="s">
        <v>1285</v>
      </c>
      <c r="B265" s="343" t="s">
        <v>1286</v>
      </c>
      <c r="C265" s="344" t="s">
        <v>520</v>
      </c>
      <c r="D265" s="345" t="s">
        <v>1322</v>
      </c>
      <c r="E265" s="345" t="s">
        <v>1323</v>
      </c>
      <c r="F265" s="345" t="s">
        <v>1431</v>
      </c>
      <c r="G265" s="345" t="s">
        <v>1895</v>
      </c>
      <c r="H265" s="345" t="s">
        <v>1726</v>
      </c>
      <c r="I265" s="344" t="s">
        <v>1902</v>
      </c>
      <c r="J265" s="345" t="s">
        <v>1019</v>
      </c>
      <c r="K265" s="345" t="s">
        <v>1020</v>
      </c>
      <c r="L265" s="344" t="s">
        <v>1903</v>
      </c>
      <c r="M265" s="345" t="s">
        <v>1904</v>
      </c>
      <c r="N265" s="345"/>
      <c r="O265" s="344"/>
      <c r="P265" s="345"/>
      <c r="Q265" s="345"/>
      <c r="R265" s="346"/>
      <c r="S265" s="346"/>
      <c r="T265" s="346"/>
      <c r="U265" s="346"/>
      <c r="V265" s="346"/>
      <c r="W265" s="346"/>
      <c r="X265" s="346"/>
      <c r="Y265" s="346"/>
      <c r="Z265" s="346"/>
      <c r="AA265" s="346"/>
      <c r="AB265" s="346"/>
      <c r="AC265" s="346"/>
      <c r="AD265" s="346">
        <f t="shared" si="31"/>
        <v>0</v>
      </c>
      <c r="AE265" s="341"/>
      <c r="AF265" s="347"/>
      <c r="AG265" s="347"/>
      <c r="AH265" s="347"/>
      <c r="AI265" s="347"/>
      <c r="AJ265" s="347"/>
      <c r="AK265" s="347"/>
      <c r="AL265" s="347"/>
      <c r="AM265" s="347"/>
      <c r="AN265" s="347"/>
      <c r="AO265" s="347"/>
      <c r="AP265" s="347"/>
      <c r="AQ265" s="347"/>
      <c r="AR265" s="347">
        <f t="shared" si="34"/>
        <v>0</v>
      </c>
      <c r="AS265" s="347">
        <f t="shared" si="29"/>
        <v>0</v>
      </c>
      <c r="AT265" s="347">
        <f t="shared" si="30"/>
        <v>0</v>
      </c>
    </row>
    <row r="266" spans="1:46" s="348" customFormat="1" ht="16.350000000000001" customHeight="1" outlineLevel="1">
      <c r="A266" s="343" t="s">
        <v>1285</v>
      </c>
      <c r="B266" s="343" t="s">
        <v>1286</v>
      </c>
      <c r="C266" s="344" t="s">
        <v>520</v>
      </c>
      <c r="D266" s="345" t="s">
        <v>1322</v>
      </c>
      <c r="E266" s="345" t="s">
        <v>1323</v>
      </c>
      <c r="F266" s="345" t="s">
        <v>1431</v>
      </c>
      <c r="G266" s="345" t="s">
        <v>1895</v>
      </c>
      <c r="H266" s="345" t="s">
        <v>1726</v>
      </c>
      <c r="I266" s="344" t="s">
        <v>965</v>
      </c>
      <c r="J266" s="345" t="s">
        <v>1021</v>
      </c>
      <c r="K266" s="345" t="s">
        <v>732</v>
      </c>
      <c r="L266" s="344" t="s">
        <v>1732</v>
      </c>
      <c r="M266" s="345" t="s">
        <v>1733</v>
      </c>
      <c r="N266" s="345"/>
      <c r="O266" s="344"/>
      <c r="P266" s="345"/>
      <c r="Q266" s="345"/>
      <c r="R266" s="346"/>
      <c r="S266" s="346"/>
      <c r="T266" s="346"/>
      <c r="U266" s="346"/>
      <c r="V266" s="346"/>
      <c r="W266" s="346"/>
      <c r="X266" s="346"/>
      <c r="Y266" s="346"/>
      <c r="Z266" s="346"/>
      <c r="AA266" s="346"/>
      <c r="AB266" s="346"/>
      <c r="AC266" s="346"/>
      <c r="AD266" s="346">
        <f t="shared" si="31"/>
        <v>0</v>
      </c>
      <c r="AE266" s="341"/>
      <c r="AF266" s="347"/>
      <c r="AG266" s="347"/>
      <c r="AH266" s="347"/>
      <c r="AI266" s="347"/>
      <c r="AJ266" s="347"/>
      <c r="AK266" s="347"/>
      <c r="AL266" s="347"/>
      <c r="AM266" s="347"/>
      <c r="AN266" s="347"/>
      <c r="AO266" s="347"/>
      <c r="AP266" s="347"/>
      <c r="AQ266" s="347"/>
      <c r="AR266" s="347">
        <f t="shared" si="34"/>
        <v>0</v>
      </c>
      <c r="AS266" s="347">
        <f t="shared" si="29"/>
        <v>0</v>
      </c>
      <c r="AT266" s="347">
        <f t="shared" si="30"/>
        <v>0</v>
      </c>
    </row>
    <row r="267" spans="1:46" s="348" customFormat="1" ht="16.350000000000001" customHeight="1" outlineLevel="1">
      <c r="A267" s="343" t="s">
        <v>1285</v>
      </c>
      <c r="B267" s="343" t="s">
        <v>1286</v>
      </c>
      <c r="C267" s="344" t="s">
        <v>520</v>
      </c>
      <c r="D267" s="345" t="s">
        <v>1322</v>
      </c>
      <c r="E267" s="345" t="s">
        <v>1323</v>
      </c>
      <c r="F267" s="345" t="s">
        <v>1734</v>
      </c>
      <c r="G267" s="345" t="s">
        <v>1895</v>
      </c>
      <c r="H267" s="345" t="s">
        <v>1735</v>
      </c>
      <c r="I267" s="344" t="s">
        <v>1905</v>
      </c>
      <c r="J267" s="345" t="s">
        <v>997</v>
      </c>
      <c r="K267" s="345" t="s">
        <v>998</v>
      </c>
      <c r="L267" s="344" t="s">
        <v>1745</v>
      </c>
      <c r="M267" s="345" t="s">
        <v>1746</v>
      </c>
      <c r="N267" s="345"/>
      <c r="O267" s="344"/>
      <c r="P267" s="345"/>
      <c r="Q267" s="345"/>
      <c r="R267" s="346"/>
      <c r="S267" s="346"/>
      <c r="T267" s="346"/>
      <c r="U267" s="346"/>
      <c r="V267" s="346"/>
      <c r="W267" s="346"/>
      <c r="X267" s="346"/>
      <c r="Y267" s="346"/>
      <c r="Z267" s="346"/>
      <c r="AA267" s="346"/>
      <c r="AB267" s="346"/>
      <c r="AC267" s="346"/>
      <c r="AD267" s="346">
        <f t="shared" si="31"/>
        <v>0</v>
      </c>
      <c r="AE267" s="341"/>
      <c r="AF267" s="347"/>
      <c r="AG267" s="347"/>
      <c r="AH267" s="347"/>
      <c r="AI267" s="347"/>
      <c r="AJ267" s="347"/>
      <c r="AK267" s="347"/>
      <c r="AL267" s="347"/>
      <c r="AM267" s="347"/>
      <c r="AN267" s="347"/>
      <c r="AO267" s="347"/>
      <c r="AP267" s="347"/>
      <c r="AQ267" s="347"/>
      <c r="AR267" s="347">
        <f t="shared" si="34"/>
        <v>0</v>
      </c>
      <c r="AS267" s="347">
        <f t="shared" si="29"/>
        <v>0</v>
      </c>
      <c r="AT267" s="347">
        <f t="shared" si="30"/>
        <v>0</v>
      </c>
    </row>
    <row r="268" spans="1:46" s="348" customFormat="1" ht="16.350000000000001" customHeight="1" outlineLevel="1">
      <c r="A268" s="343" t="s">
        <v>1285</v>
      </c>
      <c r="B268" s="343" t="s">
        <v>1286</v>
      </c>
      <c r="C268" s="344" t="s">
        <v>520</v>
      </c>
      <c r="D268" s="345" t="s">
        <v>1322</v>
      </c>
      <c r="E268" s="345" t="s">
        <v>1323</v>
      </c>
      <c r="F268" s="345" t="s">
        <v>1734</v>
      </c>
      <c r="G268" s="345" t="s">
        <v>1895</v>
      </c>
      <c r="H268" s="345" t="s">
        <v>1735</v>
      </c>
      <c r="I268" s="344" t="s">
        <v>1906</v>
      </c>
      <c r="J268" s="345" t="s">
        <v>1753</v>
      </c>
      <c r="K268" s="345" t="e">
        <v>#N/A</v>
      </c>
      <c r="L268" s="344" t="s">
        <v>1745</v>
      </c>
      <c r="M268" s="345"/>
      <c r="N268" s="345"/>
      <c r="O268" s="362"/>
      <c r="P268" s="345"/>
      <c r="Q268" s="345"/>
      <c r="R268" s="346"/>
      <c r="S268" s="346"/>
      <c r="T268" s="346"/>
      <c r="U268" s="346"/>
      <c r="V268" s="346"/>
      <c r="W268" s="346"/>
      <c r="X268" s="346"/>
      <c r="Y268" s="346"/>
      <c r="Z268" s="346"/>
      <c r="AA268" s="346"/>
      <c r="AB268" s="346"/>
      <c r="AC268" s="346"/>
      <c r="AD268" s="346"/>
      <c r="AE268" s="341"/>
      <c r="AF268" s="347"/>
      <c r="AG268" s="347"/>
      <c r="AH268" s="347"/>
      <c r="AI268" s="347"/>
      <c r="AJ268" s="347"/>
      <c r="AK268" s="347"/>
      <c r="AL268" s="347"/>
      <c r="AM268" s="347"/>
      <c r="AN268" s="347"/>
      <c r="AO268" s="347"/>
      <c r="AP268" s="347"/>
      <c r="AQ268" s="347"/>
      <c r="AR268" s="347">
        <f t="shared" si="34"/>
        <v>0</v>
      </c>
      <c r="AS268" s="347">
        <f t="shared" si="29"/>
        <v>0</v>
      </c>
      <c r="AT268" s="347">
        <f t="shared" si="30"/>
        <v>0</v>
      </c>
    </row>
    <row r="269" spans="1:46" s="348" customFormat="1" ht="16.350000000000001" customHeight="1" outlineLevel="1">
      <c r="A269" s="343" t="s">
        <v>1285</v>
      </c>
      <c r="B269" s="343" t="s">
        <v>1286</v>
      </c>
      <c r="C269" s="344" t="s">
        <v>520</v>
      </c>
      <c r="D269" s="345" t="s">
        <v>1322</v>
      </c>
      <c r="E269" s="345" t="s">
        <v>1323</v>
      </c>
      <c r="F269" s="345" t="s">
        <v>1734</v>
      </c>
      <c r="G269" s="345" t="s">
        <v>1895</v>
      </c>
      <c r="H269" s="345" t="s">
        <v>1735</v>
      </c>
      <c r="I269" s="344" t="s">
        <v>1907</v>
      </c>
      <c r="J269" s="345" t="s">
        <v>1758</v>
      </c>
      <c r="K269" s="345" t="e">
        <v>#N/A</v>
      </c>
      <c r="L269" s="344" t="s">
        <v>1745</v>
      </c>
      <c r="M269" s="345"/>
      <c r="N269" s="345"/>
      <c r="O269" s="362"/>
      <c r="P269" s="345"/>
      <c r="Q269" s="345"/>
      <c r="R269" s="346"/>
      <c r="S269" s="346"/>
      <c r="T269" s="346"/>
      <c r="U269" s="346"/>
      <c r="V269" s="346"/>
      <c r="W269" s="346"/>
      <c r="X269" s="346"/>
      <c r="Y269" s="346"/>
      <c r="Z269" s="346"/>
      <c r="AA269" s="346"/>
      <c r="AB269" s="346"/>
      <c r="AC269" s="346"/>
      <c r="AD269" s="346"/>
      <c r="AE269" s="341"/>
      <c r="AF269" s="347"/>
      <c r="AG269" s="347"/>
      <c r="AH269" s="347"/>
      <c r="AI269" s="347"/>
      <c r="AJ269" s="347"/>
      <c r="AK269" s="347"/>
      <c r="AL269" s="347"/>
      <c r="AM269" s="347"/>
      <c r="AN269" s="347"/>
      <c r="AO269" s="347"/>
      <c r="AP269" s="347"/>
      <c r="AQ269" s="347"/>
      <c r="AR269" s="347">
        <f t="shared" si="34"/>
        <v>0</v>
      </c>
      <c r="AS269" s="347">
        <f t="shared" si="29"/>
        <v>0</v>
      </c>
      <c r="AT269" s="347">
        <f t="shared" si="30"/>
        <v>0</v>
      </c>
    </row>
    <row r="270" spans="1:46" s="348" customFormat="1" ht="16.350000000000001" customHeight="1" outlineLevel="1">
      <c r="A270" s="343" t="s">
        <v>1285</v>
      </c>
      <c r="B270" s="343" t="s">
        <v>1286</v>
      </c>
      <c r="C270" s="344" t="s">
        <v>520</v>
      </c>
      <c r="D270" s="345" t="s">
        <v>1322</v>
      </c>
      <c r="E270" s="345" t="s">
        <v>1323</v>
      </c>
      <c r="F270" s="345" t="s">
        <v>1734</v>
      </c>
      <c r="G270" s="345" t="s">
        <v>1895</v>
      </c>
      <c r="H270" s="345" t="s">
        <v>1735</v>
      </c>
      <c r="I270" s="344" t="s">
        <v>1908</v>
      </c>
      <c r="J270" s="345" t="s">
        <v>1909</v>
      </c>
      <c r="K270" s="345" t="s">
        <v>998</v>
      </c>
      <c r="L270" s="344" t="s">
        <v>1745</v>
      </c>
      <c r="M270" s="345"/>
      <c r="N270" s="345"/>
      <c r="O270" s="344"/>
      <c r="P270" s="345"/>
      <c r="Q270" s="345"/>
      <c r="R270" s="346"/>
      <c r="S270" s="346"/>
      <c r="T270" s="346"/>
      <c r="U270" s="346"/>
      <c r="V270" s="346"/>
      <c r="W270" s="346"/>
      <c r="X270" s="346"/>
      <c r="Y270" s="346"/>
      <c r="Z270" s="346"/>
      <c r="AA270" s="346"/>
      <c r="AB270" s="346"/>
      <c r="AC270" s="346"/>
      <c r="AD270" s="346"/>
      <c r="AE270" s="341"/>
      <c r="AF270" s="347"/>
      <c r="AG270" s="347"/>
      <c r="AH270" s="347"/>
      <c r="AI270" s="347"/>
      <c r="AJ270" s="347"/>
      <c r="AK270" s="347"/>
      <c r="AL270" s="347"/>
      <c r="AM270" s="347"/>
      <c r="AN270" s="347"/>
      <c r="AO270" s="347"/>
      <c r="AP270" s="347"/>
      <c r="AQ270" s="347"/>
      <c r="AR270" s="347">
        <f t="shared" si="34"/>
        <v>0</v>
      </c>
      <c r="AS270" s="347">
        <f t="shared" ref="AS270:AS333" si="39">AD270-AR270</f>
        <v>0</v>
      </c>
      <c r="AT270" s="347">
        <f t="shared" ref="AT270:AT333" si="40">IFERROR(AS270/AR270,0)</f>
        <v>0</v>
      </c>
    </row>
    <row r="271" spans="1:46" s="348" customFormat="1" ht="16.350000000000001" customHeight="1" outlineLevel="1">
      <c r="A271" s="343" t="s">
        <v>1285</v>
      </c>
      <c r="B271" s="343" t="s">
        <v>1286</v>
      </c>
      <c r="C271" s="344" t="s">
        <v>520</v>
      </c>
      <c r="D271" s="345" t="s">
        <v>1322</v>
      </c>
      <c r="E271" s="345" t="s">
        <v>1323</v>
      </c>
      <c r="F271" s="345" t="s">
        <v>1461</v>
      </c>
      <c r="G271" s="345" t="s">
        <v>1895</v>
      </c>
      <c r="H271" s="345" t="s">
        <v>1462</v>
      </c>
      <c r="I271" s="344" t="s">
        <v>876</v>
      </c>
      <c r="J271" s="345" t="s">
        <v>754</v>
      </c>
      <c r="K271" s="345" t="s">
        <v>728</v>
      </c>
      <c r="L271" s="344" t="s">
        <v>1463</v>
      </c>
      <c r="M271" s="345" t="s">
        <v>1464</v>
      </c>
      <c r="N271" s="345"/>
      <c r="O271" s="344"/>
      <c r="P271" s="345"/>
      <c r="Q271" s="345"/>
      <c r="R271" s="346"/>
      <c r="S271" s="346"/>
      <c r="T271" s="346"/>
      <c r="U271" s="346"/>
      <c r="V271" s="346"/>
      <c r="W271" s="346"/>
      <c r="X271" s="346"/>
      <c r="Y271" s="346"/>
      <c r="Z271" s="346"/>
      <c r="AA271" s="346"/>
      <c r="AB271" s="346"/>
      <c r="AC271" s="346"/>
      <c r="AD271" s="346">
        <f t="shared" si="31"/>
        <v>0</v>
      </c>
      <c r="AE271" s="341"/>
      <c r="AF271" s="347"/>
      <c r="AG271" s="347"/>
      <c r="AH271" s="347"/>
      <c r="AI271" s="347"/>
      <c r="AJ271" s="347"/>
      <c r="AK271" s="347"/>
      <c r="AL271" s="347"/>
      <c r="AM271" s="347"/>
      <c r="AN271" s="347"/>
      <c r="AO271" s="347"/>
      <c r="AP271" s="347"/>
      <c r="AQ271" s="347"/>
      <c r="AR271" s="347">
        <f t="shared" si="34"/>
        <v>0</v>
      </c>
      <c r="AS271" s="347">
        <f t="shared" si="39"/>
        <v>0</v>
      </c>
      <c r="AT271" s="347">
        <f t="shared" si="40"/>
        <v>0</v>
      </c>
    </row>
    <row r="272" spans="1:46" s="348" customFormat="1" ht="16.350000000000001" customHeight="1" outlineLevel="1">
      <c r="A272" s="343" t="s">
        <v>1285</v>
      </c>
      <c r="B272" s="343" t="s">
        <v>1286</v>
      </c>
      <c r="C272" s="344" t="s">
        <v>520</v>
      </c>
      <c r="D272" s="345" t="s">
        <v>1322</v>
      </c>
      <c r="E272" s="345" t="s">
        <v>1323</v>
      </c>
      <c r="F272" s="345" t="s">
        <v>1461</v>
      </c>
      <c r="G272" s="345" t="s">
        <v>1895</v>
      </c>
      <c r="H272" s="345" t="s">
        <v>1462</v>
      </c>
      <c r="I272" s="344" t="s">
        <v>1910</v>
      </c>
      <c r="J272" s="345" t="s">
        <v>1911</v>
      </c>
      <c r="K272" s="345" t="s">
        <v>728</v>
      </c>
      <c r="L272" s="344" t="s">
        <v>1466</v>
      </c>
      <c r="M272" s="345" t="s">
        <v>1467</v>
      </c>
      <c r="N272" s="345"/>
      <c r="O272" s="344"/>
      <c r="P272" s="345"/>
      <c r="Q272" s="345"/>
      <c r="R272" s="346"/>
      <c r="S272" s="346"/>
      <c r="T272" s="346"/>
      <c r="U272" s="346"/>
      <c r="V272" s="346"/>
      <c r="W272" s="346"/>
      <c r="X272" s="346"/>
      <c r="Y272" s="346"/>
      <c r="Z272" s="346"/>
      <c r="AA272" s="346"/>
      <c r="AB272" s="346"/>
      <c r="AC272" s="346"/>
      <c r="AD272" s="346">
        <f t="shared" si="31"/>
        <v>0</v>
      </c>
      <c r="AE272" s="341"/>
      <c r="AF272" s="347"/>
      <c r="AG272" s="347"/>
      <c r="AH272" s="347"/>
      <c r="AI272" s="347"/>
      <c r="AJ272" s="347"/>
      <c r="AK272" s="347"/>
      <c r="AL272" s="347"/>
      <c r="AM272" s="347"/>
      <c r="AN272" s="347"/>
      <c r="AO272" s="347"/>
      <c r="AP272" s="347"/>
      <c r="AQ272" s="347"/>
      <c r="AR272" s="347">
        <f t="shared" si="34"/>
        <v>0</v>
      </c>
      <c r="AS272" s="347">
        <f t="shared" si="39"/>
        <v>0</v>
      </c>
      <c r="AT272" s="347">
        <f t="shared" si="40"/>
        <v>0</v>
      </c>
    </row>
    <row r="273" spans="1:46" s="348" customFormat="1" ht="16.350000000000001" customHeight="1" outlineLevel="1">
      <c r="A273" s="343" t="s">
        <v>1285</v>
      </c>
      <c r="B273" s="343" t="s">
        <v>1286</v>
      </c>
      <c r="C273" s="344" t="s">
        <v>520</v>
      </c>
      <c r="D273" s="345" t="s">
        <v>1322</v>
      </c>
      <c r="E273" s="345" t="s">
        <v>1323</v>
      </c>
      <c r="F273" s="345" t="s">
        <v>1461</v>
      </c>
      <c r="G273" s="345" t="s">
        <v>1895</v>
      </c>
      <c r="H273" s="345" t="s">
        <v>1462</v>
      </c>
      <c r="I273" s="344" t="s">
        <v>878</v>
      </c>
      <c r="J273" s="345" t="s">
        <v>981</v>
      </c>
      <c r="K273" s="345" t="s">
        <v>728</v>
      </c>
      <c r="L273" s="344" t="s">
        <v>1468</v>
      </c>
      <c r="M273" s="345" t="s">
        <v>1469</v>
      </c>
      <c r="N273" s="345"/>
      <c r="O273" s="344"/>
      <c r="P273" s="345"/>
      <c r="Q273" s="345"/>
      <c r="R273" s="346"/>
      <c r="S273" s="346"/>
      <c r="T273" s="346"/>
      <c r="U273" s="346"/>
      <c r="V273" s="346"/>
      <c r="W273" s="346"/>
      <c r="X273" s="346"/>
      <c r="Y273" s="346"/>
      <c r="Z273" s="346"/>
      <c r="AA273" s="346"/>
      <c r="AB273" s="346"/>
      <c r="AC273" s="346"/>
      <c r="AD273" s="346">
        <f t="shared" si="31"/>
        <v>0</v>
      </c>
      <c r="AE273" s="341"/>
      <c r="AF273" s="347"/>
      <c r="AG273" s="347"/>
      <c r="AH273" s="347"/>
      <c r="AI273" s="347"/>
      <c r="AJ273" s="347"/>
      <c r="AK273" s="347"/>
      <c r="AL273" s="347"/>
      <c r="AM273" s="347"/>
      <c r="AN273" s="347"/>
      <c r="AO273" s="347"/>
      <c r="AP273" s="347"/>
      <c r="AQ273" s="347"/>
      <c r="AR273" s="347">
        <f t="shared" si="34"/>
        <v>0</v>
      </c>
      <c r="AS273" s="347">
        <f t="shared" si="39"/>
        <v>0</v>
      </c>
      <c r="AT273" s="347">
        <f t="shared" si="40"/>
        <v>0</v>
      </c>
    </row>
    <row r="274" spans="1:46" s="348" customFormat="1" ht="16.350000000000001" customHeight="1" outlineLevel="1">
      <c r="A274" s="343" t="s">
        <v>1285</v>
      </c>
      <c r="B274" s="343" t="s">
        <v>1286</v>
      </c>
      <c r="C274" s="344" t="s">
        <v>520</v>
      </c>
      <c r="D274" s="345" t="s">
        <v>1322</v>
      </c>
      <c r="E274" s="345" t="s">
        <v>1323</v>
      </c>
      <c r="F274" s="345" t="s">
        <v>1461</v>
      </c>
      <c r="G274" s="345" t="s">
        <v>1895</v>
      </c>
      <c r="H274" s="345" t="s">
        <v>1462</v>
      </c>
      <c r="I274" s="344" t="s">
        <v>933</v>
      </c>
      <c r="J274" s="345" t="s">
        <v>981</v>
      </c>
      <c r="K274" s="345" t="s">
        <v>728</v>
      </c>
      <c r="L274" s="344" t="s">
        <v>1468</v>
      </c>
      <c r="M274" s="345" t="s">
        <v>1469</v>
      </c>
      <c r="N274" s="345"/>
      <c r="O274" s="344"/>
      <c r="P274" s="345"/>
      <c r="Q274" s="345"/>
      <c r="R274" s="346"/>
      <c r="S274" s="346"/>
      <c r="T274" s="346"/>
      <c r="U274" s="346"/>
      <c r="V274" s="346"/>
      <c r="W274" s="346"/>
      <c r="X274" s="346"/>
      <c r="Y274" s="346"/>
      <c r="Z274" s="346"/>
      <c r="AA274" s="346"/>
      <c r="AB274" s="346"/>
      <c r="AC274" s="346"/>
      <c r="AD274" s="346">
        <f t="shared" si="31"/>
        <v>0</v>
      </c>
      <c r="AE274" s="341"/>
      <c r="AF274" s="347"/>
      <c r="AG274" s="347"/>
      <c r="AH274" s="347"/>
      <c r="AI274" s="347"/>
      <c r="AJ274" s="347"/>
      <c r="AK274" s="347"/>
      <c r="AL274" s="347"/>
      <c r="AM274" s="347"/>
      <c r="AN274" s="347"/>
      <c r="AO274" s="347"/>
      <c r="AP274" s="347"/>
      <c r="AQ274" s="347"/>
      <c r="AR274" s="347">
        <f t="shared" si="34"/>
        <v>0</v>
      </c>
      <c r="AS274" s="347">
        <f t="shared" si="39"/>
        <v>0</v>
      </c>
      <c r="AT274" s="347">
        <f t="shared" si="40"/>
        <v>0</v>
      </c>
    </row>
    <row r="275" spans="1:46" s="348" customFormat="1" ht="16.350000000000001" customHeight="1" outlineLevel="1">
      <c r="A275" s="343" t="s">
        <v>1285</v>
      </c>
      <c r="B275" s="343" t="s">
        <v>1286</v>
      </c>
      <c r="C275" s="344" t="s">
        <v>520</v>
      </c>
      <c r="D275" s="345" t="s">
        <v>1322</v>
      </c>
      <c r="E275" s="345" t="s">
        <v>1323</v>
      </c>
      <c r="F275" s="345" t="s">
        <v>1912</v>
      </c>
      <c r="G275" s="345" t="s">
        <v>1895</v>
      </c>
      <c r="H275" s="345" t="s">
        <v>1002</v>
      </c>
      <c r="I275" s="344" t="s">
        <v>963</v>
      </c>
      <c r="J275" s="345" t="s">
        <v>1002</v>
      </c>
      <c r="K275" s="345" t="s">
        <v>998</v>
      </c>
      <c r="L275" s="344" t="s">
        <v>1913</v>
      </c>
      <c r="M275" s="345" t="s">
        <v>1914</v>
      </c>
      <c r="N275" s="345"/>
      <c r="O275" s="344"/>
      <c r="P275" s="345"/>
      <c r="Q275" s="345"/>
      <c r="R275" s="346"/>
      <c r="S275" s="346"/>
      <c r="T275" s="346"/>
      <c r="U275" s="346"/>
      <c r="V275" s="346"/>
      <c r="W275" s="346"/>
      <c r="X275" s="346"/>
      <c r="Y275" s="346"/>
      <c r="Z275" s="346"/>
      <c r="AA275" s="346"/>
      <c r="AB275" s="346"/>
      <c r="AC275" s="346"/>
      <c r="AD275" s="346">
        <f t="shared" si="31"/>
        <v>0</v>
      </c>
      <c r="AE275" s="341"/>
      <c r="AF275" s="347"/>
      <c r="AG275" s="347"/>
      <c r="AH275" s="347"/>
      <c r="AI275" s="347"/>
      <c r="AJ275" s="347"/>
      <c r="AK275" s="347"/>
      <c r="AL275" s="347"/>
      <c r="AM275" s="347"/>
      <c r="AN275" s="347"/>
      <c r="AO275" s="347"/>
      <c r="AP275" s="347"/>
      <c r="AQ275" s="347"/>
      <c r="AR275" s="347">
        <f t="shared" si="34"/>
        <v>0</v>
      </c>
      <c r="AS275" s="347">
        <f t="shared" si="39"/>
        <v>0</v>
      </c>
      <c r="AT275" s="347">
        <f t="shared" si="40"/>
        <v>0</v>
      </c>
    </row>
    <row r="276" spans="1:46" s="348" customFormat="1" ht="16.350000000000001" customHeight="1" outlineLevel="1">
      <c r="A276" s="343" t="s">
        <v>1285</v>
      </c>
      <c r="B276" s="343" t="s">
        <v>1286</v>
      </c>
      <c r="C276" s="344" t="s">
        <v>520</v>
      </c>
      <c r="D276" s="345" t="s">
        <v>1322</v>
      </c>
      <c r="E276" s="345" t="s">
        <v>1323</v>
      </c>
      <c r="F276" s="345" t="s">
        <v>1912</v>
      </c>
      <c r="G276" s="345" t="s">
        <v>1895</v>
      </c>
      <c r="H276" s="345" t="s">
        <v>1002</v>
      </c>
      <c r="I276" s="344" t="s">
        <v>1915</v>
      </c>
      <c r="J276" s="345" t="s">
        <v>1002</v>
      </c>
      <c r="K276" s="345" t="s">
        <v>998</v>
      </c>
      <c r="L276" s="344" t="s">
        <v>1913</v>
      </c>
      <c r="M276" s="345" t="s">
        <v>1914</v>
      </c>
      <c r="N276" s="345"/>
      <c r="O276" s="344"/>
      <c r="P276" s="345"/>
      <c r="Q276" s="345"/>
      <c r="R276" s="346"/>
      <c r="S276" s="346"/>
      <c r="T276" s="346"/>
      <c r="U276" s="346"/>
      <c r="V276" s="346"/>
      <c r="W276" s="346"/>
      <c r="X276" s="346"/>
      <c r="Y276" s="346"/>
      <c r="Z276" s="346"/>
      <c r="AA276" s="346"/>
      <c r="AB276" s="346"/>
      <c r="AC276" s="346"/>
      <c r="AD276" s="346">
        <f t="shared" ref="AD276:AD339" si="41">SUM(R276:AC276)</f>
        <v>0</v>
      </c>
      <c r="AE276" s="341"/>
      <c r="AF276" s="347"/>
      <c r="AG276" s="347"/>
      <c r="AH276" s="347"/>
      <c r="AI276" s="347"/>
      <c r="AJ276" s="347"/>
      <c r="AK276" s="347"/>
      <c r="AL276" s="347"/>
      <c r="AM276" s="347"/>
      <c r="AN276" s="347"/>
      <c r="AO276" s="347"/>
      <c r="AP276" s="347"/>
      <c r="AQ276" s="347"/>
      <c r="AR276" s="347">
        <f t="shared" si="34"/>
        <v>0</v>
      </c>
      <c r="AS276" s="347">
        <f t="shared" si="39"/>
        <v>0</v>
      </c>
      <c r="AT276" s="347">
        <f t="shared" si="40"/>
        <v>0</v>
      </c>
    </row>
    <row r="277" spans="1:46" s="348" customFormat="1" ht="16.350000000000001" customHeight="1" outlineLevel="1">
      <c r="A277" s="343" t="s">
        <v>1285</v>
      </c>
      <c r="B277" s="343" t="s">
        <v>1286</v>
      </c>
      <c r="C277" s="344" t="s">
        <v>520</v>
      </c>
      <c r="D277" s="345" t="s">
        <v>1322</v>
      </c>
      <c r="E277" s="345" t="s">
        <v>1323</v>
      </c>
      <c r="F277" s="345" t="s">
        <v>1471</v>
      </c>
      <c r="G277" s="345" t="s">
        <v>1895</v>
      </c>
      <c r="H277" s="345" t="s">
        <v>1472</v>
      </c>
      <c r="I277" s="344" t="s">
        <v>925</v>
      </c>
      <c r="J277" s="345" t="s">
        <v>1012</v>
      </c>
      <c r="K277" s="345" t="s">
        <v>493</v>
      </c>
      <c r="L277" s="344" t="s">
        <v>1474</v>
      </c>
      <c r="M277" s="345" t="s">
        <v>1475</v>
      </c>
      <c r="N277" s="345"/>
      <c r="O277" s="344"/>
      <c r="P277" s="345"/>
      <c r="Q277" s="345"/>
      <c r="R277" s="346"/>
      <c r="S277" s="346"/>
      <c r="T277" s="346"/>
      <c r="U277" s="346"/>
      <c r="V277" s="346"/>
      <c r="W277" s="346"/>
      <c r="X277" s="346"/>
      <c r="Y277" s="346"/>
      <c r="Z277" s="346"/>
      <c r="AA277" s="346"/>
      <c r="AB277" s="346"/>
      <c r="AC277" s="346"/>
      <c r="AD277" s="346">
        <f t="shared" si="41"/>
        <v>0</v>
      </c>
      <c r="AE277" s="341"/>
      <c r="AF277" s="347"/>
      <c r="AG277" s="347"/>
      <c r="AH277" s="347"/>
      <c r="AI277" s="347"/>
      <c r="AJ277" s="347"/>
      <c r="AK277" s="347"/>
      <c r="AL277" s="347"/>
      <c r="AM277" s="347"/>
      <c r="AN277" s="347"/>
      <c r="AO277" s="347"/>
      <c r="AP277" s="347"/>
      <c r="AQ277" s="347"/>
      <c r="AR277" s="347">
        <f t="shared" si="34"/>
        <v>0</v>
      </c>
      <c r="AS277" s="347">
        <f t="shared" si="39"/>
        <v>0</v>
      </c>
      <c r="AT277" s="347">
        <f t="shared" si="40"/>
        <v>0</v>
      </c>
    </row>
    <row r="278" spans="1:46" s="348" customFormat="1" ht="16.350000000000001" customHeight="1" outlineLevel="1">
      <c r="A278" s="343" t="s">
        <v>1285</v>
      </c>
      <c r="B278" s="343" t="s">
        <v>1286</v>
      </c>
      <c r="C278" s="344" t="s">
        <v>520</v>
      </c>
      <c r="D278" s="345" t="s">
        <v>1322</v>
      </c>
      <c r="E278" s="345" t="s">
        <v>1323</v>
      </c>
      <c r="F278" s="345" t="s">
        <v>1476</v>
      </c>
      <c r="G278" s="345" t="s">
        <v>1895</v>
      </c>
      <c r="H278" s="345" t="s">
        <v>750</v>
      </c>
      <c r="I278" s="344" t="s">
        <v>1916</v>
      </c>
      <c r="J278" s="345" t="s">
        <v>943</v>
      </c>
      <c r="K278" s="345" t="s">
        <v>741</v>
      </c>
      <c r="L278" s="344" t="s">
        <v>1477</v>
      </c>
      <c r="M278" s="345" t="s">
        <v>1478</v>
      </c>
      <c r="N278" s="345"/>
      <c r="O278" s="344"/>
      <c r="P278" s="345"/>
      <c r="Q278" s="345"/>
      <c r="R278" s="346"/>
      <c r="S278" s="346"/>
      <c r="T278" s="346"/>
      <c r="U278" s="346"/>
      <c r="V278" s="346"/>
      <c r="W278" s="346"/>
      <c r="X278" s="346"/>
      <c r="Y278" s="346"/>
      <c r="Z278" s="346"/>
      <c r="AA278" s="346"/>
      <c r="AB278" s="346"/>
      <c r="AC278" s="346"/>
      <c r="AD278" s="346">
        <f t="shared" si="41"/>
        <v>0</v>
      </c>
      <c r="AE278" s="341"/>
      <c r="AF278" s="347"/>
      <c r="AG278" s="347"/>
      <c r="AH278" s="347"/>
      <c r="AI278" s="347"/>
      <c r="AJ278" s="347"/>
      <c r="AK278" s="347"/>
      <c r="AL278" s="347"/>
      <c r="AM278" s="347"/>
      <c r="AN278" s="347"/>
      <c r="AO278" s="347"/>
      <c r="AP278" s="347"/>
      <c r="AQ278" s="347"/>
      <c r="AR278" s="347">
        <f t="shared" si="34"/>
        <v>0</v>
      </c>
      <c r="AS278" s="347">
        <f t="shared" si="39"/>
        <v>0</v>
      </c>
      <c r="AT278" s="347">
        <f t="shared" si="40"/>
        <v>0</v>
      </c>
    </row>
    <row r="279" spans="1:46" s="348" customFormat="1" ht="16.350000000000001" customHeight="1" outlineLevel="1">
      <c r="A279" s="343" t="s">
        <v>1285</v>
      </c>
      <c r="B279" s="343" t="s">
        <v>1286</v>
      </c>
      <c r="C279" s="344" t="s">
        <v>520</v>
      </c>
      <c r="D279" s="345" t="s">
        <v>1322</v>
      </c>
      <c r="E279" s="345" t="s">
        <v>1323</v>
      </c>
      <c r="F279" s="345" t="s">
        <v>1476</v>
      </c>
      <c r="G279" s="345" t="s">
        <v>1895</v>
      </c>
      <c r="H279" s="345" t="s">
        <v>750</v>
      </c>
      <c r="I279" s="344" t="s">
        <v>942</v>
      </c>
      <c r="J279" s="345" t="s">
        <v>943</v>
      </c>
      <c r="K279" s="345" t="s">
        <v>741</v>
      </c>
      <c r="L279" s="344" t="s">
        <v>1477</v>
      </c>
      <c r="M279" s="345" t="s">
        <v>1478</v>
      </c>
      <c r="N279" s="345"/>
      <c r="O279" s="344"/>
      <c r="P279" s="345"/>
      <c r="Q279" s="345"/>
      <c r="R279" s="346"/>
      <c r="S279" s="346"/>
      <c r="T279" s="346"/>
      <c r="U279" s="346"/>
      <c r="V279" s="346"/>
      <c r="W279" s="346"/>
      <c r="X279" s="346"/>
      <c r="Y279" s="346"/>
      <c r="Z279" s="346"/>
      <c r="AA279" s="346"/>
      <c r="AB279" s="346"/>
      <c r="AC279" s="346"/>
      <c r="AD279" s="346">
        <f t="shared" si="41"/>
        <v>0</v>
      </c>
      <c r="AE279" s="341"/>
      <c r="AF279" s="347"/>
      <c r="AG279" s="347"/>
      <c r="AH279" s="347"/>
      <c r="AI279" s="347"/>
      <c r="AJ279" s="347"/>
      <c r="AK279" s="347"/>
      <c r="AL279" s="347"/>
      <c r="AM279" s="347"/>
      <c r="AN279" s="347"/>
      <c r="AO279" s="347"/>
      <c r="AP279" s="347"/>
      <c r="AQ279" s="347"/>
      <c r="AR279" s="347">
        <f t="shared" si="34"/>
        <v>0</v>
      </c>
      <c r="AS279" s="347">
        <f t="shared" si="39"/>
        <v>0</v>
      </c>
      <c r="AT279" s="347">
        <f t="shared" si="40"/>
        <v>0</v>
      </c>
    </row>
    <row r="280" spans="1:46" s="348" customFormat="1" ht="16.350000000000001" customHeight="1" outlineLevel="1">
      <c r="A280" s="343" t="s">
        <v>1285</v>
      </c>
      <c r="B280" s="343" t="s">
        <v>1286</v>
      </c>
      <c r="C280" s="344" t="s">
        <v>520</v>
      </c>
      <c r="D280" s="345" t="s">
        <v>1322</v>
      </c>
      <c r="E280" s="345" t="s">
        <v>1323</v>
      </c>
      <c r="F280" s="345" t="s">
        <v>1476</v>
      </c>
      <c r="G280" s="345" t="s">
        <v>1895</v>
      </c>
      <c r="H280" s="345" t="s">
        <v>750</v>
      </c>
      <c r="I280" s="344" t="s">
        <v>1917</v>
      </c>
      <c r="J280" s="345" t="s">
        <v>1771</v>
      </c>
      <c r="K280" s="345" t="s">
        <v>741</v>
      </c>
      <c r="L280" s="344" t="s">
        <v>1481</v>
      </c>
      <c r="M280" s="345" t="s">
        <v>1482</v>
      </c>
      <c r="N280" s="345"/>
      <c r="O280" s="344"/>
      <c r="P280" s="345"/>
      <c r="Q280" s="345"/>
      <c r="R280" s="346"/>
      <c r="S280" s="346"/>
      <c r="T280" s="346"/>
      <c r="U280" s="346"/>
      <c r="V280" s="346"/>
      <c r="W280" s="346"/>
      <c r="X280" s="346"/>
      <c r="Y280" s="346"/>
      <c r="Z280" s="346"/>
      <c r="AA280" s="346"/>
      <c r="AB280" s="346"/>
      <c r="AC280" s="346"/>
      <c r="AD280" s="346">
        <f t="shared" si="41"/>
        <v>0</v>
      </c>
      <c r="AE280" s="341"/>
      <c r="AF280" s="347"/>
      <c r="AG280" s="347"/>
      <c r="AH280" s="347"/>
      <c r="AI280" s="347"/>
      <c r="AJ280" s="347"/>
      <c r="AK280" s="347"/>
      <c r="AL280" s="347"/>
      <c r="AM280" s="347"/>
      <c r="AN280" s="347"/>
      <c r="AO280" s="347"/>
      <c r="AP280" s="347"/>
      <c r="AQ280" s="347"/>
      <c r="AR280" s="347">
        <f t="shared" si="34"/>
        <v>0</v>
      </c>
      <c r="AS280" s="347">
        <f t="shared" si="39"/>
        <v>0</v>
      </c>
      <c r="AT280" s="347">
        <f t="shared" si="40"/>
        <v>0</v>
      </c>
    </row>
    <row r="281" spans="1:46" s="348" customFormat="1" ht="16.350000000000001" customHeight="1" outlineLevel="1">
      <c r="A281" s="343" t="s">
        <v>1285</v>
      </c>
      <c r="B281" s="343" t="s">
        <v>1286</v>
      </c>
      <c r="C281" s="344" t="s">
        <v>520</v>
      </c>
      <c r="D281" s="345" t="s">
        <v>1322</v>
      </c>
      <c r="E281" s="345" t="s">
        <v>1323</v>
      </c>
      <c r="F281" s="345" t="s">
        <v>1476</v>
      </c>
      <c r="G281" s="345" t="s">
        <v>1895</v>
      </c>
      <c r="H281" s="345" t="s">
        <v>750</v>
      </c>
      <c r="I281" s="344" t="s">
        <v>1918</v>
      </c>
      <c r="J281" s="345" t="s">
        <v>1771</v>
      </c>
      <c r="K281" s="345" t="s">
        <v>741</v>
      </c>
      <c r="L281" s="344" t="s">
        <v>1481</v>
      </c>
      <c r="M281" s="345" t="s">
        <v>1482</v>
      </c>
      <c r="N281" s="345"/>
      <c r="O281" s="344"/>
      <c r="P281" s="345"/>
      <c r="Q281" s="345"/>
      <c r="R281" s="346"/>
      <c r="S281" s="346"/>
      <c r="T281" s="346"/>
      <c r="U281" s="346"/>
      <c r="V281" s="346"/>
      <c r="W281" s="346"/>
      <c r="X281" s="346"/>
      <c r="Y281" s="346"/>
      <c r="Z281" s="346"/>
      <c r="AA281" s="346"/>
      <c r="AB281" s="346"/>
      <c r="AC281" s="346"/>
      <c r="AD281" s="346">
        <f t="shared" si="41"/>
        <v>0</v>
      </c>
      <c r="AE281" s="341"/>
      <c r="AF281" s="347"/>
      <c r="AG281" s="347"/>
      <c r="AH281" s="347"/>
      <c r="AI281" s="347"/>
      <c r="AJ281" s="347"/>
      <c r="AK281" s="347"/>
      <c r="AL281" s="347"/>
      <c r="AM281" s="347"/>
      <c r="AN281" s="347"/>
      <c r="AO281" s="347"/>
      <c r="AP281" s="347"/>
      <c r="AQ281" s="347"/>
      <c r="AR281" s="347">
        <f t="shared" si="34"/>
        <v>0</v>
      </c>
      <c r="AS281" s="347">
        <f t="shared" si="39"/>
        <v>0</v>
      </c>
      <c r="AT281" s="347">
        <f t="shared" si="40"/>
        <v>0</v>
      </c>
    </row>
    <row r="282" spans="1:46" s="348" customFormat="1" ht="16.350000000000001" customHeight="1" outlineLevel="1">
      <c r="A282" s="343" t="s">
        <v>1285</v>
      </c>
      <c r="B282" s="343" t="s">
        <v>1286</v>
      </c>
      <c r="C282" s="344" t="s">
        <v>520</v>
      </c>
      <c r="D282" s="345" t="s">
        <v>1322</v>
      </c>
      <c r="E282" s="345" t="s">
        <v>1323</v>
      </c>
      <c r="F282" s="345" t="s">
        <v>1476</v>
      </c>
      <c r="G282" s="345" t="s">
        <v>1895</v>
      </c>
      <c r="H282" s="345" t="s">
        <v>750</v>
      </c>
      <c r="I282" s="344" t="s">
        <v>1919</v>
      </c>
      <c r="J282" s="345" t="s">
        <v>1774</v>
      </c>
      <c r="K282" s="345" t="s">
        <v>741</v>
      </c>
      <c r="L282" s="344" t="s">
        <v>1775</v>
      </c>
      <c r="M282" s="345" t="s">
        <v>1776</v>
      </c>
      <c r="N282" s="345"/>
      <c r="O282" s="344"/>
      <c r="P282" s="345"/>
      <c r="Q282" s="345"/>
      <c r="R282" s="346"/>
      <c r="S282" s="346"/>
      <c r="T282" s="346"/>
      <c r="U282" s="346"/>
      <c r="V282" s="346"/>
      <c r="W282" s="346"/>
      <c r="X282" s="346"/>
      <c r="Y282" s="346"/>
      <c r="Z282" s="346"/>
      <c r="AA282" s="346"/>
      <c r="AB282" s="346"/>
      <c r="AC282" s="346"/>
      <c r="AD282" s="346">
        <f t="shared" si="41"/>
        <v>0</v>
      </c>
      <c r="AE282" s="341"/>
      <c r="AF282" s="347"/>
      <c r="AG282" s="347"/>
      <c r="AH282" s="347"/>
      <c r="AI282" s="347"/>
      <c r="AJ282" s="347"/>
      <c r="AK282" s="347"/>
      <c r="AL282" s="347"/>
      <c r="AM282" s="347"/>
      <c r="AN282" s="347"/>
      <c r="AO282" s="347"/>
      <c r="AP282" s="347"/>
      <c r="AQ282" s="347"/>
      <c r="AR282" s="347">
        <f t="shared" si="34"/>
        <v>0</v>
      </c>
      <c r="AS282" s="347">
        <f t="shared" si="39"/>
        <v>0</v>
      </c>
      <c r="AT282" s="347">
        <f t="shared" si="40"/>
        <v>0</v>
      </c>
    </row>
    <row r="283" spans="1:46" s="348" customFormat="1" ht="16.350000000000001" customHeight="1" outlineLevel="1">
      <c r="A283" s="343" t="s">
        <v>1285</v>
      </c>
      <c r="B283" s="343" t="s">
        <v>1286</v>
      </c>
      <c r="C283" s="344" t="s">
        <v>520</v>
      </c>
      <c r="D283" s="345" t="s">
        <v>1322</v>
      </c>
      <c r="E283" s="345" t="s">
        <v>1323</v>
      </c>
      <c r="F283" s="345" t="s">
        <v>1476</v>
      </c>
      <c r="G283" s="345" t="s">
        <v>1895</v>
      </c>
      <c r="H283" s="345" t="s">
        <v>750</v>
      </c>
      <c r="I283" s="344" t="s">
        <v>1920</v>
      </c>
      <c r="J283" s="345" t="s">
        <v>1778</v>
      </c>
      <c r="K283" s="345" t="s">
        <v>741</v>
      </c>
      <c r="L283" s="344" t="s">
        <v>1779</v>
      </c>
      <c r="M283" s="345" t="s">
        <v>1780</v>
      </c>
      <c r="N283" s="345"/>
      <c r="O283" s="344"/>
      <c r="P283" s="345"/>
      <c r="Q283" s="345"/>
      <c r="R283" s="346"/>
      <c r="S283" s="346"/>
      <c r="T283" s="346"/>
      <c r="U283" s="346"/>
      <c r="V283" s="346"/>
      <c r="W283" s="346"/>
      <c r="X283" s="346"/>
      <c r="Y283" s="346"/>
      <c r="Z283" s="346"/>
      <c r="AA283" s="346"/>
      <c r="AB283" s="346"/>
      <c r="AC283" s="346"/>
      <c r="AD283" s="346">
        <f t="shared" si="41"/>
        <v>0</v>
      </c>
      <c r="AE283" s="341"/>
      <c r="AF283" s="347"/>
      <c r="AG283" s="347"/>
      <c r="AH283" s="347"/>
      <c r="AI283" s="347"/>
      <c r="AJ283" s="347"/>
      <c r="AK283" s="347"/>
      <c r="AL283" s="347"/>
      <c r="AM283" s="347"/>
      <c r="AN283" s="347"/>
      <c r="AO283" s="347"/>
      <c r="AP283" s="347"/>
      <c r="AQ283" s="347"/>
      <c r="AR283" s="347">
        <f t="shared" si="34"/>
        <v>0</v>
      </c>
      <c r="AS283" s="347">
        <f t="shared" si="39"/>
        <v>0</v>
      </c>
      <c r="AT283" s="347">
        <f t="shared" si="40"/>
        <v>0</v>
      </c>
    </row>
    <row r="284" spans="1:46" s="348" customFormat="1" ht="16.350000000000001" customHeight="1" outlineLevel="1">
      <c r="A284" s="343" t="s">
        <v>1285</v>
      </c>
      <c r="B284" s="343" t="s">
        <v>1286</v>
      </c>
      <c r="C284" s="344" t="s">
        <v>520</v>
      </c>
      <c r="D284" s="345" t="s">
        <v>1322</v>
      </c>
      <c r="E284" s="345" t="s">
        <v>1323</v>
      </c>
      <c r="F284" s="345" t="s">
        <v>1476</v>
      </c>
      <c r="G284" s="345" t="s">
        <v>1895</v>
      </c>
      <c r="H284" s="345" t="s">
        <v>750</v>
      </c>
      <c r="I284" s="344" t="s">
        <v>1921</v>
      </c>
      <c r="J284" s="345" t="s">
        <v>1778</v>
      </c>
      <c r="K284" s="345" t="s">
        <v>741</v>
      </c>
      <c r="L284" s="344" t="s">
        <v>1779</v>
      </c>
      <c r="M284" s="345" t="s">
        <v>1780</v>
      </c>
      <c r="N284" s="345"/>
      <c r="O284" s="344"/>
      <c r="P284" s="345"/>
      <c r="Q284" s="345"/>
      <c r="R284" s="346"/>
      <c r="S284" s="346"/>
      <c r="T284" s="346"/>
      <c r="U284" s="346"/>
      <c r="V284" s="346"/>
      <c r="W284" s="346"/>
      <c r="X284" s="346"/>
      <c r="Y284" s="346"/>
      <c r="Z284" s="346"/>
      <c r="AA284" s="346"/>
      <c r="AB284" s="346"/>
      <c r="AC284" s="346"/>
      <c r="AD284" s="346">
        <f t="shared" si="41"/>
        <v>0</v>
      </c>
      <c r="AE284" s="341"/>
      <c r="AF284" s="347"/>
      <c r="AG284" s="347"/>
      <c r="AH284" s="347"/>
      <c r="AI284" s="347"/>
      <c r="AJ284" s="347"/>
      <c r="AK284" s="347"/>
      <c r="AL284" s="347"/>
      <c r="AM284" s="347"/>
      <c r="AN284" s="347"/>
      <c r="AO284" s="347"/>
      <c r="AP284" s="347"/>
      <c r="AQ284" s="347"/>
      <c r="AR284" s="347">
        <f t="shared" si="34"/>
        <v>0</v>
      </c>
      <c r="AS284" s="347">
        <f t="shared" si="39"/>
        <v>0</v>
      </c>
      <c r="AT284" s="347">
        <f t="shared" si="40"/>
        <v>0</v>
      </c>
    </row>
    <row r="285" spans="1:46" s="348" customFormat="1" ht="16.350000000000001" customHeight="1" outlineLevel="1">
      <c r="A285" s="343" t="s">
        <v>1285</v>
      </c>
      <c r="B285" s="343" t="s">
        <v>1286</v>
      </c>
      <c r="C285" s="344" t="s">
        <v>520</v>
      </c>
      <c r="D285" s="345" t="s">
        <v>1322</v>
      </c>
      <c r="E285" s="345" t="s">
        <v>1323</v>
      </c>
      <c r="F285" s="345" t="s">
        <v>1476</v>
      </c>
      <c r="G285" s="345" t="s">
        <v>1895</v>
      </c>
      <c r="H285" s="345" t="s">
        <v>750</v>
      </c>
      <c r="I285" s="344" t="s">
        <v>1922</v>
      </c>
      <c r="J285" s="345" t="s">
        <v>1783</v>
      </c>
      <c r="K285" s="345" t="s">
        <v>741</v>
      </c>
      <c r="L285" s="344" t="s">
        <v>1784</v>
      </c>
      <c r="M285" s="345" t="s">
        <v>1785</v>
      </c>
      <c r="N285" s="345"/>
      <c r="O285" s="344"/>
      <c r="P285" s="345"/>
      <c r="Q285" s="345"/>
      <c r="R285" s="346"/>
      <c r="S285" s="346"/>
      <c r="T285" s="346"/>
      <c r="U285" s="346"/>
      <c r="V285" s="346"/>
      <c r="W285" s="346"/>
      <c r="X285" s="346"/>
      <c r="Y285" s="346"/>
      <c r="Z285" s="346"/>
      <c r="AA285" s="346"/>
      <c r="AB285" s="346"/>
      <c r="AC285" s="346"/>
      <c r="AD285" s="346">
        <f t="shared" si="41"/>
        <v>0</v>
      </c>
      <c r="AE285" s="341"/>
      <c r="AF285" s="347"/>
      <c r="AG285" s="347"/>
      <c r="AH285" s="347"/>
      <c r="AI285" s="347"/>
      <c r="AJ285" s="347"/>
      <c r="AK285" s="347"/>
      <c r="AL285" s="347"/>
      <c r="AM285" s="347"/>
      <c r="AN285" s="347"/>
      <c r="AO285" s="347"/>
      <c r="AP285" s="347"/>
      <c r="AQ285" s="347"/>
      <c r="AR285" s="347">
        <f t="shared" si="34"/>
        <v>0</v>
      </c>
      <c r="AS285" s="347">
        <f t="shared" si="39"/>
        <v>0</v>
      </c>
      <c r="AT285" s="347">
        <f t="shared" si="40"/>
        <v>0</v>
      </c>
    </row>
    <row r="286" spans="1:46" s="348" customFormat="1" ht="16.350000000000001" customHeight="1" outlineLevel="1">
      <c r="A286" s="343" t="s">
        <v>1285</v>
      </c>
      <c r="B286" s="343" t="s">
        <v>1286</v>
      </c>
      <c r="C286" s="344" t="s">
        <v>520</v>
      </c>
      <c r="D286" s="345" t="s">
        <v>1322</v>
      </c>
      <c r="E286" s="345" t="s">
        <v>1323</v>
      </c>
      <c r="F286" s="345" t="s">
        <v>1476</v>
      </c>
      <c r="G286" s="345" t="s">
        <v>1895</v>
      </c>
      <c r="H286" s="345" t="s">
        <v>750</v>
      </c>
      <c r="I286" s="344" t="s">
        <v>1923</v>
      </c>
      <c r="J286" s="345" t="s">
        <v>1787</v>
      </c>
      <c r="K286" s="345" t="s">
        <v>741</v>
      </c>
      <c r="L286" s="344" t="s">
        <v>1788</v>
      </c>
      <c r="M286" s="345" t="s">
        <v>1789</v>
      </c>
      <c r="N286" s="345"/>
      <c r="O286" s="344"/>
      <c r="P286" s="345"/>
      <c r="Q286" s="345"/>
      <c r="R286" s="346"/>
      <c r="S286" s="346"/>
      <c r="T286" s="346"/>
      <c r="U286" s="346"/>
      <c r="V286" s="346"/>
      <c r="W286" s="346"/>
      <c r="X286" s="346"/>
      <c r="Y286" s="346"/>
      <c r="Z286" s="346"/>
      <c r="AA286" s="346"/>
      <c r="AB286" s="346"/>
      <c r="AC286" s="346"/>
      <c r="AD286" s="346">
        <f t="shared" si="41"/>
        <v>0</v>
      </c>
      <c r="AE286" s="341"/>
      <c r="AF286" s="347"/>
      <c r="AG286" s="347"/>
      <c r="AH286" s="347"/>
      <c r="AI286" s="347"/>
      <c r="AJ286" s="347"/>
      <c r="AK286" s="347"/>
      <c r="AL286" s="347"/>
      <c r="AM286" s="347"/>
      <c r="AN286" s="347"/>
      <c r="AO286" s="347"/>
      <c r="AP286" s="347"/>
      <c r="AQ286" s="347"/>
      <c r="AR286" s="347">
        <f t="shared" si="34"/>
        <v>0</v>
      </c>
      <c r="AS286" s="347">
        <f t="shared" si="39"/>
        <v>0</v>
      </c>
      <c r="AT286" s="347">
        <f t="shared" si="40"/>
        <v>0</v>
      </c>
    </row>
    <row r="287" spans="1:46" s="348" customFormat="1" ht="16.350000000000001" customHeight="1" outlineLevel="1">
      <c r="A287" s="343" t="s">
        <v>1285</v>
      </c>
      <c r="B287" s="343" t="s">
        <v>1286</v>
      </c>
      <c r="C287" s="344" t="s">
        <v>520</v>
      </c>
      <c r="D287" s="345" t="s">
        <v>1322</v>
      </c>
      <c r="E287" s="345" t="s">
        <v>1323</v>
      </c>
      <c r="F287" s="345" t="s">
        <v>1790</v>
      </c>
      <c r="G287" s="345" t="s">
        <v>1895</v>
      </c>
      <c r="H287" s="345" t="s">
        <v>1924</v>
      </c>
      <c r="I287" s="344" t="s">
        <v>1925</v>
      </c>
      <c r="J287" s="345" t="s">
        <v>1026</v>
      </c>
      <c r="K287" s="345" t="s">
        <v>1027</v>
      </c>
      <c r="L287" s="344" t="s">
        <v>1793</v>
      </c>
      <c r="M287" s="345" t="s">
        <v>1794</v>
      </c>
      <c r="N287" s="345"/>
      <c r="O287" s="344"/>
      <c r="P287" s="345"/>
      <c r="Q287" s="345"/>
      <c r="R287" s="346"/>
      <c r="S287" s="346"/>
      <c r="T287" s="346"/>
      <c r="U287" s="346"/>
      <c r="V287" s="346"/>
      <c r="W287" s="346"/>
      <c r="X287" s="346"/>
      <c r="Y287" s="346"/>
      <c r="Z287" s="346"/>
      <c r="AA287" s="346"/>
      <c r="AB287" s="346"/>
      <c r="AC287" s="346"/>
      <c r="AD287" s="346">
        <f t="shared" si="41"/>
        <v>0</v>
      </c>
      <c r="AE287" s="341"/>
      <c r="AF287" s="347"/>
      <c r="AG287" s="347"/>
      <c r="AH287" s="347"/>
      <c r="AI287" s="347"/>
      <c r="AJ287" s="347"/>
      <c r="AK287" s="347"/>
      <c r="AL287" s="347"/>
      <c r="AM287" s="347"/>
      <c r="AN287" s="347"/>
      <c r="AO287" s="347"/>
      <c r="AP287" s="347"/>
      <c r="AQ287" s="347"/>
      <c r="AR287" s="347">
        <f t="shared" si="34"/>
        <v>0</v>
      </c>
      <c r="AS287" s="347">
        <f t="shared" si="39"/>
        <v>0</v>
      </c>
      <c r="AT287" s="347">
        <f t="shared" si="40"/>
        <v>0</v>
      </c>
    </row>
    <row r="288" spans="1:46" s="348" customFormat="1" ht="16.350000000000001" customHeight="1" outlineLevel="1">
      <c r="A288" s="343" t="s">
        <v>1285</v>
      </c>
      <c r="B288" s="343" t="s">
        <v>1286</v>
      </c>
      <c r="C288" s="344" t="s">
        <v>520</v>
      </c>
      <c r="D288" s="345" t="s">
        <v>1322</v>
      </c>
      <c r="E288" s="345" t="s">
        <v>1323</v>
      </c>
      <c r="F288" s="345" t="s">
        <v>1790</v>
      </c>
      <c r="G288" s="345" t="s">
        <v>1895</v>
      </c>
      <c r="H288" s="345" t="s">
        <v>1924</v>
      </c>
      <c r="I288" s="344" t="s">
        <v>1926</v>
      </c>
      <c r="J288" s="345" t="s">
        <v>1003</v>
      </c>
      <c r="K288" s="345" t="s">
        <v>998</v>
      </c>
      <c r="L288" s="344" t="s">
        <v>1796</v>
      </c>
      <c r="M288" s="345" t="s">
        <v>1797</v>
      </c>
      <c r="N288" s="345"/>
      <c r="O288" s="344"/>
      <c r="P288" s="345"/>
      <c r="Q288" s="345"/>
      <c r="R288" s="346"/>
      <c r="S288" s="346"/>
      <c r="T288" s="346"/>
      <c r="U288" s="346"/>
      <c r="V288" s="346"/>
      <c r="W288" s="346"/>
      <c r="X288" s="346"/>
      <c r="Y288" s="346"/>
      <c r="Z288" s="346"/>
      <c r="AA288" s="346"/>
      <c r="AB288" s="346"/>
      <c r="AC288" s="346"/>
      <c r="AD288" s="346">
        <f t="shared" si="41"/>
        <v>0</v>
      </c>
      <c r="AE288" s="341"/>
      <c r="AF288" s="347"/>
      <c r="AG288" s="347"/>
      <c r="AH288" s="347"/>
      <c r="AI288" s="347"/>
      <c r="AJ288" s="347"/>
      <c r="AK288" s="347"/>
      <c r="AL288" s="347"/>
      <c r="AM288" s="347"/>
      <c r="AN288" s="347"/>
      <c r="AO288" s="347"/>
      <c r="AP288" s="347"/>
      <c r="AQ288" s="347"/>
      <c r="AR288" s="347">
        <f t="shared" si="34"/>
        <v>0</v>
      </c>
      <c r="AS288" s="347">
        <f t="shared" si="39"/>
        <v>0</v>
      </c>
      <c r="AT288" s="347">
        <f t="shared" si="40"/>
        <v>0</v>
      </c>
    </row>
    <row r="289" spans="1:46" s="348" customFormat="1" ht="16.350000000000001" customHeight="1" outlineLevel="1">
      <c r="A289" s="343" t="s">
        <v>1285</v>
      </c>
      <c r="B289" s="343" t="s">
        <v>1286</v>
      </c>
      <c r="C289" s="344" t="s">
        <v>520</v>
      </c>
      <c r="D289" s="345" t="s">
        <v>1322</v>
      </c>
      <c r="E289" s="345" t="s">
        <v>1323</v>
      </c>
      <c r="F289" s="345" t="s">
        <v>1368</v>
      </c>
      <c r="G289" s="345" t="s">
        <v>1895</v>
      </c>
      <c r="H289" s="345" t="s">
        <v>1369</v>
      </c>
      <c r="I289" s="344" t="s">
        <v>926</v>
      </c>
      <c r="J289" s="345" t="s">
        <v>944</v>
      </c>
      <c r="K289" s="345" t="s">
        <v>1013</v>
      </c>
      <c r="L289" s="344" t="s">
        <v>1484</v>
      </c>
      <c r="M289" s="345" t="s">
        <v>1485</v>
      </c>
      <c r="N289" s="345"/>
      <c r="O289" s="344"/>
      <c r="P289" s="345"/>
      <c r="Q289" s="345"/>
      <c r="R289" s="346"/>
      <c r="S289" s="346"/>
      <c r="T289" s="346"/>
      <c r="U289" s="346"/>
      <c r="V289" s="346"/>
      <c r="W289" s="346"/>
      <c r="X289" s="346"/>
      <c r="Y289" s="346"/>
      <c r="Z289" s="346"/>
      <c r="AA289" s="346"/>
      <c r="AB289" s="346"/>
      <c r="AC289" s="346"/>
      <c r="AD289" s="349">
        <f t="shared" si="41"/>
        <v>0</v>
      </c>
      <c r="AE289" s="341"/>
      <c r="AF289" s="347"/>
      <c r="AG289" s="347"/>
      <c r="AH289" s="347"/>
      <c r="AI289" s="347"/>
      <c r="AJ289" s="347"/>
      <c r="AK289" s="347"/>
      <c r="AL289" s="347"/>
      <c r="AM289" s="347"/>
      <c r="AN289" s="347"/>
      <c r="AO289" s="347"/>
      <c r="AP289" s="347"/>
      <c r="AQ289" s="347"/>
      <c r="AR289" s="347">
        <f t="shared" si="34"/>
        <v>0</v>
      </c>
      <c r="AS289" s="347">
        <f t="shared" si="39"/>
        <v>0</v>
      </c>
      <c r="AT289" s="347">
        <f t="shared" si="40"/>
        <v>0</v>
      </c>
    </row>
    <row r="290" spans="1:46" s="348" customFormat="1" ht="16.350000000000001" customHeight="1" outlineLevel="1">
      <c r="A290" s="343" t="s">
        <v>1285</v>
      </c>
      <c r="B290" s="343" t="s">
        <v>1286</v>
      </c>
      <c r="C290" s="344" t="s">
        <v>520</v>
      </c>
      <c r="D290" s="345" t="s">
        <v>1322</v>
      </c>
      <c r="E290" s="345" t="s">
        <v>1323</v>
      </c>
      <c r="F290" s="345" t="s">
        <v>1368</v>
      </c>
      <c r="G290" s="345" t="s">
        <v>1895</v>
      </c>
      <c r="H290" s="345" t="s">
        <v>1369</v>
      </c>
      <c r="I290" s="344" t="s">
        <v>927</v>
      </c>
      <c r="J290" s="345" t="s">
        <v>948</v>
      </c>
      <c r="K290" s="345" t="s">
        <v>1014</v>
      </c>
      <c r="L290" s="344" t="s">
        <v>1487</v>
      </c>
      <c r="M290" s="345" t="s">
        <v>1488</v>
      </c>
      <c r="N290" s="345"/>
      <c r="O290" s="344"/>
      <c r="P290" s="345"/>
      <c r="Q290" s="345"/>
      <c r="R290" s="346"/>
      <c r="S290" s="346"/>
      <c r="T290" s="346"/>
      <c r="U290" s="346"/>
      <c r="V290" s="346"/>
      <c r="W290" s="346"/>
      <c r="X290" s="346"/>
      <c r="Y290" s="346"/>
      <c r="Z290" s="346"/>
      <c r="AA290" s="346"/>
      <c r="AB290" s="346"/>
      <c r="AC290" s="346"/>
      <c r="AD290" s="349">
        <f t="shared" si="41"/>
        <v>0</v>
      </c>
      <c r="AE290" s="341"/>
      <c r="AF290" s="347"/>
      <c r="AG290" s="347"/>
      <c r="AH290" s="347"/>
      <c r="AI290" s="347"/>
      <c r="AJ290" s="347"/>
      <c r="AK290" s="347"/>
      <c r="AL290" s="347"/>
      <c r="AM290" s="347"/>
      <c r="AN290" s="347"/>
      <c r="AO290" s="347"/>
      <c r="AP290" s="347"/>
      <c r="AQ290" s="347"/>
      <c r="AR290" s="347">
        <f t="shared" si="34"/>
        <v>0</v>
      </c>
      <c r="AS290" s="347">
        <f t="shared" si="39"/>
        <v>0</v>
      </c>
      <c r="AT290" s="347">
        <f t="shared" si="40"/>
        <v>0</v>
      </c>
    </row>
    <row r="291" spans="1:46" s="348" customFormat="1" ht="16.350000000000001" customHeight="1" outlineLevel="1">
      <c r="A291" s="343" t="s">
        <v>1285</v>
      </c>
      <c r="B291" s="343" t="s">
        <v>1286</v>
      </c>
      <c r="C291" s="344" t="s">
        <v>520</v>
      </c>
      <c r="D291" s="345" t="s">
        <v>1322</v>
      </c>
      <c r="E291" s="345" t="s">
        <v>1323</v>
      </c>
      <c r="F291" s="345" t="s">
        <v>1368</v>
      </c>
      <c r="G291" s="345" t="s">
        <v>1895</v>
      </c>
      <c r="H291" s="345" t="s">
        <v>1369</v>
      </c>
      <c r="I291" s="344" t="s">
        <v>969</v>
      </c>
      <c r="J291" s="345" t="s">
        <v>1029</v>
      </c>
      <c r="K291" s="345" t="s">
        <v>1013</v>
      </c>
      <c r="L291" s="344" t="s">
        <v>1490</v>
      </c>
      <c r="M291" s="345" t="s">
        <v>1491</v>
      </c>
      <c r="N291" s="345"/>
      <c r="O291" s="344"/>
      <c r="P291" s="345"/>
      <c r="Q291" s="345"/>
      <c r="R291" s="346"/>
      <c r="S291" s="346"/>
      <c r="T291" s="346"/>
      <c r="U291" s="346"/>
      <c r="V291" s="346"/>
      <c r="W291" s="346"/>
      <c r="X291" s="346"/>
      <c r="Y291" s="346"/>
      <c r="Z291" s="346"/>
      <c r="AA291" s="346"/>
      <c r="AB291" s="346"/>
      <c r="AC291" s="346"/>
      <c r="AD291" s="349">
        <f t="shared" si="41"/>
        <v>0</v>
      </c>
      <c r="AE291" s="341"/>
      <c r="AF291" s="347"/>
      <c r="AG291" s="347"/>
      <c r="AH291" s="347"/>
      <c r="AI291" s="347"/>
      <c r="AJ291" s="347"/>
      <c r="AK291" s="347"/>
      <c r="AL291" s="347"/>
      <c r="AM291" s="347"/>
      <c r="AN291" s="347"/>
      <c r="AO291" s="347"/>
      <c r="AP291" s="347"/>
      <c r="AQ291" s="347"/>
      <c r="AR291" s="347">
        <f t="shared" si="34"/>
        <v>0</v>
      </c>
      <c r="AS291" s="347">
        <f t="shared" si="39"/>
        <v>0</v>
      </c>
      <c r="AT291" s="347">
        <f t="shared" si="40"/>
        <v>0</v>
      </c>
    </row>
    <row r="292" spans="1:46" s="348" customFormat="1" ht="16.350000000000001" customHeight="1" outlineLevel="1">
      <c r="A292" s="343" t="s">
        <v>1285</v>
      </c>
      <c r="B292" s="343" t="s">
        <v>1286</v>
      </c>
      <c r="C292" s="344" t="s">
        <v>520</v>
      </c>
      <c r="D292" s="345" t="s">
        <v>1322</v>
      </c>
      <c r="E292" s="345" t="s">
        <v>1323</v>
      </c>
      <c r="F292" s="345" t="s">
        <v>1492</v>
      </c>
      <c r="G292" s="345" t="s">
        <v>1895</v>
      </c>
      <c r="H292" s="345" t="s">
        <v>1493</v>
      </c>
      <c r="I292" s="344" t="s">
        <v>924</v>
      </c>
      <c r="J292" s="345" t="s">
        <v>1010</v>
      </c>
      <c r="K292" s="345" t="s">
        <v>1011</v>
      </c>
      <c r="L292" s="344" t="s">
        <v>1495</v>
      </c>
      <c r="M292" s="345" t="s">
        <v>1493</v>
      </c>
      <c r="N292" s="345"/>
      <c r="O292" s="344"/>
      <c r="P292" s="345"/>
      <c r="Q292" s="345"/>
      <c r="R292" s="346"/>
      <c r="S292" s="346"/>
      <c r="T292" s="346"/>
      <c r="U292" s="346"/>
      <c r="V292" s="346"/>
      <c r="W292" s="346"/>
      <c r="X292" s="346"/>
      <c r="Y292" s="346"/>
      <c r="Z292" s="346"/>
      <c r="AA292" s="346"/>
      <c r="AB292" s="346"/>
      <c r="AC292" s="346"/>
      <c r="AD292" s="349">
        <f t="shared" si="41"/>
        <v>0</v>
      </c>
      <c r="AE292" s="341"/>
      <c r="AF292" s="347"/>
      <c r="AG292" s="347"/>
      <c r="AH292" s="347"/>
      <c r="AI292" s="347"/>
      <c r="AJ292" s="347"/>
      <c r="AK292" s="347"/>
      <c r="AL292" s="347"/>
      <c r="AM292" s="347"/>
      <c r="AN292" s="347"/>
      <c r="AO292" s="347"/>
      <c r="AP292" s="347"/>
      <c r="AQ292" s="347"/>
      <c r="AR292" s="347">
        <f t="shared" si="34"/>
        <v>0</v>
      </c>
      <c r="AS292" s="347">
        <f t="shared" si="39"/>
        <v>0</v>
      </c>
      <c r="AT292" s="347">
        <f t="shared" si="40"/>
        <v>0</v>
      </c>
    </row>
    <row r="293" spans="1:46" s="348" customFormat="1" ht="16.350000000000001" customHeight="1" outlineLevel="1">
      <c r="A293" s="343" t="s">
        <v>1285</v>
      </c>
      <c r="B293" s="343" t="s">
        <v>1286</v>
      </c>
      <c r="C293" s="344" t="s">
        <v>520</v>
      </c>
      <c r="D293" s="345" t="s">
        <v>1322</v>
      </c>
      <c r="E293" s="345" t="s">
        <v>1323</v>
      </c>
      <c r="F293" s="345" t="s">
        <v>1492</v>
      </c>
      <c r="G293" s="345" t="s">
        <v>1895</v>
      </c>
      <c r="H293" s="345" t="s">
        <v>1493</v>
      </c>
      <c r="I293" s="344" t="s">
        <v>968</v>
      </c>
      <c r="J293" s="345" t="s">
        <v>1010</v>
      </c>
      <c r="K293" s="345" t="s">
        <v>1011</v>
      </c>
      <c r="L293" s="344" t="s">
        <v>1495</v>
      </c>
      <c r="M293" s="345" t="s">
        <v>1493</v>
      </c>
      <c r="N293" s="345"/>
      <c r="O293" s="344"/>
      <c r="P293" s="345"/>
      <c r="Q293" s="345"/>
      <c r="R293" s="346"/>
      <c r="S293" s="346"/>
      <c r="T293" s="346"/>
      <c r="U293" s="346"/>
      <c r="V293" s="346"/>
      <c r="W293" s="346"/>
      <c r="X293" s="346"/>
      <c r="Y293" s="346"/>
      <c r="Z293" s="346"/>
      <c r="AA293" s="346"/>
      <c r="AB293" s="346"/>
      <c r="AC293" s="346"/>
      <c r="AD293" s="346">
        <f t="shared" si="41"/>
        <v>0</v>
      </c>
      <c r="AE293" s="341"/>
      <c r="AF293" s="347"/>
      <c r="AG293" s="347"/>
      <c r="AH293" s="347"/>
      <c r="AI293" s="347"/>
      <c r="AJ293" s="347"/>
      <c r="AK293" s="347"/>
      <c r="AL293" s="347"/>
      <c r="AM293" s="347"/>
      <c r="AN293" s="347"/>
      <c r="AO293" s="347"/>
      <c r="AP293" s="347"/>
      <c r="AQ293" s="347"/>
      <c r="AR293" s="347">
        <f t="shared" si="34"/>
        <v>0</v>
      </c>
      <c r="AS293" s="347">
        <f t="shared" si="39"/>
        <v>0</v>
      </c>
      <c r="AT293" s="347">
        <f t="shared" si="40"/>
        <v>0</v>
      </c>
    </row>
    <row r="294" spans="1:46" s="348" customFormat="1" ht="16.350000000000001" customHeight="1" outlineLevel="1">
      <c r="A294" s="343" t="s">
        <v>1285</v>
      </c>
      <c r="B294" s="343" t="s">
        <v>1286</v>
      </c>
      <c r="C294" s="344" t="s">
        <v>520</v>
      </c>
      <c r="D294" s="345" t="s">
        <v>1322</v>
      </c>
      <c r="E294" s="345" t="s">
        <v>1323</v>
      </c>
      <c r="F294" s="345" t="s">
        <v>1492</v>
      </c>
      <c r="G294" s="345" t="s">
        <v>1895</v>
      </c>
      <c r="H294" s="345" t="s">
        <v>1493</v>
      </c>
      <c r="I294" s="344" t="s">
        <v>1927</v>
      </c>
      <c r="J294" s="345" t="s">
        <v>1928</v>
      </c>
      <c r="K294" s="345" t="s">
        <v>985</v>
      </c>
      <c r="L294" s="344" t="s">
        <v>1929</v>
      </c>
      <c r="M294" s="345" t="s">
        <v>1930</v>
      </c>
      <c r="N294" s="345"/>
      <c r="O294" s="344"/>
      <c r="P294" s="345"/>
      <c r="Q294" s="345"/>
      <c r="R294" s="346"/>
      <c r="S294" s="346"/>
      <c r="T294" s="346"/>
      <c r="U294" s="346"/>
      <c r="V294" s="346"/>
      <c r="W294" s="346"/>
      <c r="X294" s="346"/>
      <c r="Y294" s="346"/>
      <c r="Z294" s="346"/>
      <c r="AA294" s="346"/>
      <c r="AB294" s="346"/>
      <c r="AC294" s="346"/>
      <c r="AD294" s="346">
        <f t="shared" si="41"/>
        <v>0</v>
      </c>
      <c r="AE294" s="341"/>
      <c r="AF294" s="347"/>
      <c r="AG294" s="347"/>
      <c r="AH294" s="347"/>
      <c r="AI294" s="347"/>
      <c r="AJ294" s="347"/>
      <c r="AK294" s="347"/>
      <c r="AL294" s="347"/>
      <c r="AM294" s="347"/>
      <c r="AN294" s="347"/>
      <c r="AO294" s="347"/>
      <c r="AP294" s="347"/>
      <c r="AQ294" s="347"/>
      <c r="AR294" s="347">
        <f t="shared" si="34"/>
        <v>0</v>
      </c>
      <c r="AS294" s="347">
        <f t="shared" si="39"/>
        <v>0</v>
      </c>
      <c r="AT294" s="347">
        <f t="shared" si="40"/>
        <v>0</v>
      </c>
    </row>
    <row r="295" spans="1:46" s="348" customFormat="1" ht="16.350000000000001" customHeight="1" outlineLevel="1">
      <c r="A295" s="343" t="s">
        <v>1285</v>
      </c>
      <c r="B295" s="343" t="s">
        <v>1286</v>
      </c>
      <c r="C295" s="344" t="s">
        <v>520</v>
      </c>
      <c r="D295" s="345" t="s">
        <v>1322</v>
      </c>
      <c r="E295" s="345" t="s">
        <v>1323</v>
      </c>
      <c r="F295" s="345" t="s">
        <v>1471</v>
      </c>
      <c r="G295" s="345" t="s">
        <v>1895</v>
      </c>
      <c r="H295" s="345" t="s">
        <v>1803</v>
      </c>
      <c r="I295" s="344" t="s">
        <v>836</v>
      </c>
      <c r="J295" s="345" t="s">
        <v>708</v>
      </c>
      <c r="K295" s="345" t="s">
        <v>493</v>
      </c>
      <c r="L295" s="344" t="s">
        <v>1497</v>
      </c>
      <c r="M295" s="345" t="s">
        <v>1498</v>
      </c>
      <c r="N295" s="345"/>
      <c r="O295" s="344"/>
      <c r="P295" s="345"/>
      <c r="Q295" s="345"/>
      <c r="R295" s="346"/>
      <c r="S295" s="346"/>
      <c r="T295" s="346"/>
      <c r="U295" s="346"/>
      <c r="V295" s="346"/>
      <c r="W295" s="346"/>
      <c r="X295" s="346"/>
      <c r="Y295" s="346"/>
      <c r="Z295" s="346"/>
      <c r="AA295" s="346"/>
      <c r="AB295" s="346"/>
      <c r="AC295" s="346"/>
      <c r="AD295" s="346">
        <f t="shared" si="41"/>
        <v>0</v>
      </c>
      <c r="AE295" s="341"/>
      <c r="AF295" s="347"/>
      <c r="AG295" s="347"/>
      <c r="AH295" s="347"/>
      <c r="AI295" s="347"/>
      <c r="AJ295" s="347"/>
      <c r="AK295" s="347"/>
      <c r="AL295" s="347"/>
      <c r="AM295" s="347"/>
      <c r="AN295" s="347"/>
      <c r="AO295" s="347"/>
      <c r="AP295" s="347"/>
      <c r="AQ295" s="347"/>
      <c r="AR295" s="347">
        <f t="shared" si="34"/>
        <v>0</v>
      </c>
      <c r="AS295" s="347">
        <f t="shared" si="39"/>
        <v>0</v>
      </c>
      <c r="AT295" s="347">
        <f t="shared" si="40"/>
        <v>0</v>
      </c>
    </row>
    <row r="296" spans="1:46" s="348" customFormat="1" ht="16.350000000000001" customHeight="1" outlineLevel="1">
      <c r="A296" s="343" t="s">
        <v>1285</v>
      </c>
      <c r="B296" s="343" t="s">
        <v>1286</v>
      </c>
      <c r="C296" s="344" t="s">
        <v>520</v>
      </c>
      <c r="D296" s="345" t="s">
        <v>1322</v>
      </c>
      <c r="E296" s="345" t="s">
        <v>1323</v>
      </c>
      <c r="F296" s="345" t="s">
        <v>1471</v>
      </c>
      <c r="G296" s="345" t="s">
        <v>1895</v>
      </c>
      <c r="H296" s="345" t="s">
        <v>1803</v>
      </c>
      <c r="I296" s="344" t="s">
        <v>1931</v>
      </c>
      <c r="J296" s="345" t="s">
        <v>999</v>
      </c>
      <c r="K296" s="345" t="s">
        <v>493</v>
      </c>
      <c r="L296" s="344" t="s">
        <v>1932</v>
      </c>
      <c r="M296" s="345" t="s">
        <v>1933</v>
      </c>
      <c r="N296" s="345"/>
      <c r="O296" s="344"/>
      <c r="P296" s="345"/>
      <c r="Q296" s="345"/>
      <c r="R296" s="346"/>
      <c r="S296" s="346"/>
      <c r="T296" s="346"/>
      <c r="U296" s="346"/>
      <c r="V296" s="346"/>
      <c r="W296" s="346"/>
      <c r="X296" s="346"/>
      <c r="Y296" s="346"/>
      <c r="Z296" s="346"/>
      <c r="AA296" s="346"/>
      <c r="AB296" s="346"/>
      <c r="AC296" s="346"/>
      <c r="AD296" s="346">
        <f t="shared" si="41"/>
        <v>0</v>
      </c>
      <c r="AE296" s="341"/>
      <c r="AF296" s="347"/>
      <c r="AG296" s="347"/>
      <c r="AH296" s="347"/>
      <c r="AI296" s="347"/>
      <c r="AJ296" s="347"/>
      <c r="AK296" s="347"/>
      <c r="AL296" s="347"/>
      <c r="AM296" s="347"/>
      <c r="AN296" s="347"/>
      <c r="AO296" s="347"/>
      <c r="AP296" s="347"/>
      <c r="AQ296" s="347"/>
      <c r="AR296" s="347">
        <f t="shared" si="34"/>
        <v>0</v>
      </c>
      <c r="AS296" s="347">
        <f t="shared" si="39"/>
        <v>0</v>
      </c>
      <c r="AT296" s="347">
        <f t="shared" si="40"/>
        <v>0</v>
      </c>
    </row>
    <row r="297" spans="1:46" s="348" customFormat="1" ht="16.350000000000001" customHeight="1" outlineLevel="1">
      <c r="A297" s="343" t="s">
        <v>1285</v>
      </c>
      <c r="B297" s="343" t="s">
        <v>1286</v>
      </c>
      <c r="C297" s="344" t="s">
        <v>520</v>
      </c>
      <c r="D297" s="345" t="s">
        <v>1322</v>
      </c>
      <c r="E297" s="345" t="s">
        <v>1323</v>
      </c>
      <c r="F297" s="345" t="s">
        <v>1471</v>
      </c>
      <c r="G297" s="345" t="s">
        <v>1895</v>
      </c>
      <c r="H297" s="345" t="s">
        <v>1803</v>
      </c>
      <c r="I297" s="344" t="s">
        <v>946</v>
      </c>
      <c r="J297" s="345" t="s">
        <v>947</v>
      </c>
      <c r="K297" s="345" t="s">
        <v>493</v>
      </c>
      <c r="L297" s="344" t="s">
        <v>1805</v>
      </c>
      <c r="M297" s="345" t="s">
        <v>1806</v>
      </c>
      <c r="N297" s="345"/>
      <c r="O297" s="344"/>
      <c r="P297" s="345"/>
      <c r="Q297" s="345"/>
      <c r="R297" s="346"/>
      <c r="S297" s="346"/>
      <c r="T297" s="346"/>
      <c r="U297" s="346"/>
      <c r="V297" s="346"/>
      <c r="W297" s="346"/>
      <c r="X297" s="346"/>
      <c r="Y297" s="346"/>
      <c r="Z297" s="346"/>
      <c r="AA297" s="346"/>
      <c r="AB297" s="346"/>
      <c r="AC297" s="346"/>
      <c r="AD297" s="346">
        <f>SUM(R297:AC297)</f>
        <v>0</v>
      </c>
      <c r="AE297" s="341"/>
      <c r="AF297" s="347"/>
      <c r="AG297" s="347"/>
      <c r="AH297" s="347"/>
      <c r="AI297" s="347"/>
      <c r="AJ297" s="347"/>
      <c r="AK297" s="347"/>
      <c r="AL297" s="347"/>
      <c r="AM297" s="347"/>
      <c r="AN297" s="347"/>
      <c r="AO297" s="347"/>
      <c r="AP297" s="347"/>
      <c r="AQ297" s="347"/>
      <c r="AR297" s="347">
        <f t="shared" si="34"/>
        <v>0</v>
      </c>
      <c r="AS297" s="347">
        <f t="shared" si="39"/>
        <v>0</v>
      </c>
      <c r="AT297" s="347">
        <f t="shared" si="40"/>
        <v>0</v>
      </c>
    </row>
    <row r="298" spans="1:46" s="348" customFormat="1" ht="16.350000000000001" customHeight="1" outlineLevel="1">
      <c r="A298" s="343" t="s">
        <v>1285</v>
      </c>
      <c r="B298" s="343" t="s">
        <v>1286</v>
      </c>
      <c r="C298" s="344" t="s">
        <v>520</v>
      </c>
      <c r="D298" s="345" t="s">
        <v>1322</v>
      </c>
      <c r="E298" s="345" t="s">
        <v>1323</v>
      </c>
      <c r="F298" s="345" t="s">
        <v>1499</v>
      </c>
      <c r="G298" s="345" t="s">
        <v>1895</v>
      </c>
      <c r="H298" s="345" t="s">
        <v>1500</v>
      </c>
      <c r="I298" s="344" t="s">
        <v>922</v>
      </c>
      <c r="J298" s="345" t="s">
        <v>1006</v>
      </c>
      <c r="K298" s="345" t="s">
        <v>1005</v>
      </c>
      <c r="L298" s="344" t="s">
        <v>1502</v>
      </c>
      <c r="M298" s="345" t="s">
        <v>1503</v>
      </c>
      <c r="N298" s="345"/>
      <c r="O298" s="344"/>
      <c r="P298" s="345"/>
      <c r="Q298" s="345"/>
      <c r="R298" s="346"/>
      <c r="S298" s="346"/>
      <c r="T298" s="346"/>
      <c r="U298" s="346"/>
      <c r="V298" s="346"/>
      <c r="W298" s="346"/>
      <c r="X298" s="346"/>
      <c r="Y298" s="346"/>
      <c r="Z298" s="346"/>
      <c r="AA298" s="346"/>
      <c r="AB298" s="346"/>
      <c r="AC298" s="346"/>
      <c r="AD298" s="346">
        <f t="shared" si="41"/>
        <v>0</v>
      </c>
      <c r="AE298" s="341"/>
      <c r="AF298" s="347"/>
      <c r="AG298" s="347"/>
      <c r="AH298" s="347"/>
      <c r="AI298" s="347"/>
      <c r="AJ298" s="347"/>
      <c r="AK298" s="347"/>
      <c r="AL298" s="347"/>
      <c r="AM298" s="347"/>
      <c r="AN298" s="347"/>
      <c r="AO298" s="347"/>
      <c r="AP298" s="347"/>
      <c r="AQ298" s="347"/>
      <c r="AR298" s="347">
        <f t="shared" si="34"/>
        <v>0</v>
      </c>
      <c r="AS298" s="347">
        <f t="shared" si="39"/>
        <v>0</v>
      </c>
      <c r="AT298" s="347">
        <f t="shared" si="40"/>
        <v>0</v>
      </c>
    </row>
    <row r="299" spans="1:46" s="348" customFormat="1" ht="16.350000000000001" customHeight="1" outlineLevel="1">
      <c r="A299" s="343" t="s">
        <v>1285</v>
      </c>
      <c r="B299" s="343" t="s">
        <v>1286</v>
      </c>
      <c r="C299" s="344" t="s">
        <v>520</v>
      </c>
      <c r="D299" s="345" t="s">
        <v>1322</v>
      </c>
      <c r="E299" s="345" t="s">
        <v>1323</v>
      </c>
      <c r="F299" s="345" t="s">
        <v>1499</v>
      </c>
      <c r="G299" s="345" t="s">
        <v>1895</v>
      </c>
      <c r="H299" s="345" t="s">
        <v>1500</v>
      </c>
      <c r="I299" s="344" t="s">
        <v>848</v>
      </c>
      <c r="J299" s="354" t="s">
        <v>1007</v>
      </c>
      <c r="K299" s="345" t="s">
        <v>493</v>
      </c>
      <c r="L299" s="344" t="s">
        <v>1504</v>
      </c>
      <c r="M299" s="345" t="s">
        <v>1505</v>
      </c>
      <c r="N299" s="354"/>
      <c r="O299" s="344"/>
      <c r="P299" s="354"/>
      <c r="Q299" s="354"/>
      <c r="R299" s="346"/>
      <c r="S299" s="346"/>
      <c r="T299" s="346"/>
      <c r="U299" s="346"/>
      <c r="V299" s="346"/>
      <c r="W299" s="346"/>
      <c r="X299" s="346"/>
      <c r="Y299" s="346"/>
      <c r="Z299" s="346"/>
      <c r="AA299" s="346"/>
      <c r="AB299" s="346"/>
      <c r="AC299" s="346"/>
      <c r="AD299" s="349">
        <f t="shared" si="41"/>
        <v>0</v>
      </c>
      <c r="AE299" s="341"/>
      <c r="AF299" s="347"/>
      <c r="AG299" s="347"/>
      <c r="AH299" s="347"/>
      <c r="AI299" s="347"/>
      <c r="AJ299" s="347"/>
      <c r="AK299" s="347"/>
      <c r="AL299" s="347"/>
      <c r="AM299" s="347"/>
      <c r="AN299" s="347"/>
      <c r="AO299" s="347"/>
      <c r="AP299" s="347"/>
      <c r="AQ299" s="347"/>
      <c r="AR299" s="347">
        <f t="shared" ref="AR299:AR358" si="42">SUM(AF299:AQ299)</f>
        <v>0</v>
      </c>
      <c r="AS299" s="347">
        <f t="shared" si="39"/>
        <v>0</v>
      </c>
      <c r="AT299" s="347">
        <f t="shared" si="40"/>
        <v>0</v>
      </c>
    </row>
    <row r="300" spans="1:46" s="348" customFormat="1" ht="16.350000000000001" customHeight="1" outlineLevel="1">
      <c r="A300" s="343" t="s">
        <v>1285</v>
      </c>
      <c r="B300" s="343" t="s">
        <v>1286</v>
      </c>
      <c r="C300" s="344" t="s">
        <v>520</v>
      </c>
      <c r="D300" s="345" t="s">
        <v>1322</v>
      </c>
      <c r="E300" s="345" t="s">
        <v>1323</v>
      </c>
      <c r="F300" s="345" t="s">
        <v>1499</v>
      </c>
      <c r="G300" s="345" t="s">
        <v>1895</v>
      </c>
      <c r="H300" s="345" t="s">
        <v>1500</v>
      </c>
      <c r="I300" s="344" t="s">
        <v>847</v>
      </c>
      <c r="J300" s="345" t="s">
        <v>883</v>
      </c>
      <c r="K300" s="345" t="s">
        <v>1005</v>
      </c>
      <c r="L300" s="344" t="s">
        <v>1507</v>
      </c>
      <c r="M300" s="345" t="s">
        <v>883</v>
      </c>
      <c r="N300" s="345"/>
      <c r="O300" s="344"/>
      <c r="P300" s="345"/>
      <c r="Q300" s="345"/>
      <c r="R300" s="346"/>
      <c r="S300" s="346"/>
      <c r="T300" s="346"/>
      <c r="U300" s="346"/>
      <c r="V300" s="346"/>
      <c r="W300" s="346"/>
      <c r="X300" s="346"/>
      <c r="Y300" s="346"/>
      <c r="Z300" s="346"/>
      <c r="AA300" s="346"/>
      <c r="AB300" s="346"/>
      <c r="AC300" s="346"/>
      <c r="AD300" s="346">
        <f t="shared" si="41"/>
        <v>0</v>
      </c>
      <c r="AE300" s="341"/>
      <c r="AF300" s="347"/>
      <c r="AG300" s="347"/>
      <c r="AH300" s="347"/>
      <c r="AI300" s="347"/>
      <c r="AJ300" s="347"/>
      <c r="AK300" s="347"/>
      <c r="AL300" s="347"/>
      <c r="AM300" s="347"/>
      <c r="AN300" s="347"/>
      <c r="AO300" s="347"/>
      <c r="AP300" s="347"/>
      <c r="AQ300" s="347"/>
      <c r="AR300" s="347">
        <f t="shared" si="42"/>
        <v>0</v>
      </c>
      <c r="AS300" s="347">
        <f t="shared" si="39"/>
        <v>0</v>
      </c>
      <c r="AT300" s="347">
        <f t="shared" si="40"/>
        <v>0</v>
      </c>
    </row>
    <row r="301" spans="1:46" s="348" customFormat="1" ht="16.350000000000001" customHeight="1" outlineLevel="1">
      <c r="A301" s="343" t="s">
        <v>1285</v>
      </c>
      <c r="B301" s="343" t="s">
        <v>1286</v>
      </c>
      <c r="C301" s="344" t="s">
        <v>520</v>
      </c>
      <c r="D301" s="345" t="s">
        <v>1322</v>
      </c>
      <c r="E301" s="345" t="s">
        <v>1323</v>
      </c>
      <c r="F301" s="345" t="s">
        <v>1499</v>
      </c>
      <c r="G301" s="345" t="s">
        <v>1895</v>
      </c>
      <c r="H301" s="345" t="s">
        <v>1500</v>
      </c>
      <c r="I301" s="344" t="s">
        <v>873</v>
      </c>
      <c r="J301" s="345" t="s">
        <v>744</v>
      </c>
      <c r="K301" s="345" t="s">
        <v>745</v>
      </c>
      <c r="L301" s="344" t="s">
        <v>1508</v>
      </c>
      <c r="M301" s="345" t="s">
        <v>1509</v>
      </c>
      <c r="N301" s="345"/>
      <c r="O301" s="344"/>
      <c r="P301" s="345"/>
      <c r="Q301" s="345"/>
      <c r="R301" s="346"/>
      <c r="S301" s="346"/>
      <c r="T301" s="346"/>
      <c r="U301" s="346"/>
      <c r="V301" s="346"/>
      <c r="W301" s="346"/>
      <c r="X301" s="346"/>
      <c r="Y301" s="346"/>
      <c r="Z301" s="346"/>
      <c r="AA301" s="346"/>
      <c r="AB301" s="346"/>
      <c r="AC301" s="346"/>
      <c r="AD301" s="346">
        <f t="shared" si="41"/>
        <v>0</v>
      </c>
      <c r="AE301" s="341"/>
      <c r="AF301" s="347"/>
      <c r="AG301" s="347"/>
      <c r="AH301" s="347"/>
      <c r="AI301" s="347"/>
      <c r="AJ301" s="347"/>
      <c r="AK301" s="347"/>
      <c r="AL301" s="347"/>
      <c r="AM301" s="347"/>
      <c r="AN301" s="347"/>
      <c r="AO301" s="347"/>
      <c r="AP301" s="347"/>
      <c r="AQ301" s="347"/>
      <c r="AR301" s="347">
        <f t="shared" si="42"/>
        <v>0</v>
      </c>
      <c r="AS301" s="347">
        <f t="shared" si="39"/>
        <v>0</v>
      </c>
      <c r="AT301" s="347">
        <f t="shared" si="40"/>
        <v>0</v>
      </c>
    </row>
    <row r="302" spans="1:46" s="348" customFormat="1" ht="16.350000000000001" customHeight="1" outlineLevel="1">
      <c r="A302" s="343" t="s">
        <v>1285</v>
      </c>
      <c r="B302" s="343" t="s">
        <v>1286</v>
      </c>
      <c r="C302" s="344" t="s">
        <v>520</v>
      </c>
      <c r="D302" s="345" t="s">
        <v>1322</v>
      </c>
      <c r="E302" s="345" t="s">
        <v>1323</v>
      </c>
      <c r="F302" s="345" t="s">
        <v>1811</v>
      </c>
      <c r="G302" s="345" t="s">
        <v>1895</v>
      </c>
      <c r="H302" s="345" t="s">
        <v>1812</v>
      </c>
      <c r="I302" s="344" t="s">
        <v>1934</v>
      </c>
      <c r="J302" s="345" t="s">
        <v>1935</v>
      </c>
      <c r="K302" s="345" t="s">
        <v>1675</v>
      </c>
      <c r="L302" s="344" t="s">
        <v>1936</v>
      </c>
      <c r="M302" s="345" t="s">
        <v>1937</v>
      </c>
      <c r="N302" s="345"/>
      <c r="O302" s="344"/>
      <c r="P302" s="345"/>
      <c r="Q302" s="345"/>
      <c r="R302" s="346"/>
      <c r="S302" s="346"/>
      <c r="T302" s="346"/>
      <c r="U302" s="346"/>
      <c r="V302" s="346"/>
      <c r="W302" s="346"/>
      <c r="X302" s="346"/>
      <c r="Y302" s="346"/>
      <c r="Z302" s="346"/>
      <c r="AA302" s="346"/>
      <c r="AB302" s="346"/>
      <c r="AC302" s="346"/>
      <c r="AD302" s="346">
        <f t="shared" si="41"/>
        <v>0</v>
      </c>
      <c r="AE302" s="341"/>
      <c r="AF302" s="347"/>
      <c r="AG302" s="347"/>
      <c r="AH302" s="347"/>
      <c r="AI302" s="347"/>
      <c r="AJ302" s="347"/>
      <c r="AK302" s="347"/>
      <c r="AL302" s="347"/>
      <c r="AM302" s="347"/>
      <c r="AN302" s="347"/>
      <c r="AO302" s="347"/>
      <c r="AP302" s="347"/>
      <c r="AQ302" s="347"/>
      <c r="AR302" s="347">
        <f t="shared" si="42"/>
        <v>0</v>
      </c>
      <c r="AS302" s="347">
        <f t="shared" si="39"/>
        <v>0</v>
      </c>
      <c r="AT302" s="347">
        <f t="shared" si="40"/>
        <v>0</v>
      </c>
    </row>
    <row r="303" spans="1:46" s="348" customFormat="1" ht="16.350000000000001" customHeight="1" outlineLevel="1">
      <c r="A303" s="343" t="s">
        <v>1285</v>
      </c>
      <c r="B303" s="343" t="s">
        <v>1286</v>
      </c>
      <c r="C303" s="344" t="s">
        <v>520</v>
      </c>
      <c r="D303" s="345" t="s">
        <v>1322</v>
      </c>
      <c r="E303" s="345" t="s">
        <v>1323</v>
      </c>
      <c r="F303" s="345" t="s">
        <v>1811</v>
      </c>
      <c r="G303" s="345" t="s">
        <v>1895</v>
      </c>
      <c r="H303" s="345" t="s">
        <v>1812</v>
      </c>
      <c r="I303" s="344" t="s">
        <v>1938</v>
      </c>
      <c r="J303" s="345" t="s">
        <v>1935</v>
      </c>
      <c r="K303" s="345" t="s">
        <v>1675</v>
      </c>
      <c r="L303" s="344" t="s">
        <v>1936</v>
      </c>
      <c r="M303" s="345" t="s">
        <v>1937</v>
      </c>
      <c r="N303" s="345"/>
      <c r="O303" s="344"/>
      <c r="P303" s="345"/>
      <c r="Q303" s="345"/>
      <c r="R303" s="346"/>
      <c r="S303" s="346"/>
      <c r="T303" s="346"/>
      <c r="U303" s="346"/>
      <c r="V303" s="346"/>
      <c r="W303" s="346"/>
      <c r="X303" s="346"/>
      <c r="Y303" s="346"/>
      <c r="Z303" s="346"/>
      <c r="AA303" s="346"/>
      <c r="AB303" s="346"/>
      <c r="AC303" s="346"/>
      <c r="AD303" s="346">
        <f t="shared" si="41"/>
        <v>0</v>
      </c>
      <c r="AE303" s="341"/>
      <c r="AF303" s="347"/>
      <c r="AG303" s="347"/>
      <c r="AH303" s="347"/>
      <c r="AI303" s="347"/>
      <c r="AJ303" s="347"/>
      <c r="AK303" s="347"/>
      <c r="AL303" s="347"/>
      <c r="AM303" s="347"/>
      <c r="AN303" s="347"/>
      <c r="AO303" s="347"/>
      <c r="AP303" s="347"/>
      <c r="AQ303" s="347"/>
      <c r="AR303" s="347">
        <f t="shared" si="42"/>
        <v>0</v>
      </c>
      <c r="AS303" s="347">
        <f t="shared" si="39"/>
        <v>0</v>
      </c>
      <c r="AT303" s="347">
        <f t="shared" si="40"/>
        <v>0</v>
      </c>
    </row>
    <row r="304" spans="1:46" s="348" customFormat="1" ht="16.350000000000001" customHeight="1" outlineLevel="1">
      <c r="A304" s="343" t="s">
        <v>1285</v>
      </c>
      <c r="B304" s="343" t="s">
        <v>1286</v>
      </c>
      <c r="C304" s="344" t="s">
        <v>520</v>
      </c>
      <c r="D304" s="345" t="s">
        <v>1322</v>
      </c>
      <c r="E304" s="345" t="s">
        <v>1323</v>
      </c>
      <c r="F304" s="345" t="s">
        <v>1811</v>
      </c>
      <c r="G304" s="345" t="s">
        <v>1895</v>
      </c>
      <c r="H304" s="345" t="s">
        <v>1812</v>
      </c>
      <c r="I304" s="344" t="s">
        <v>1939</v>
      </c>
      <c r="J304" s="345" t="s">
        <v>1000</v>
      </c>
      <c r="K304" s="345" t="s">
        <v>990</v>
      </c>
      <c r="L304" s="344" t="s">
        <v>1940</v>
      </c>
      <c r="M304" s="345" t="s">
        <v>1941</v>
      </c>
      <c r="N304" s="345"/>
      <c r="O304" s="344"/>
      <c r="P304" s="345"/>
      <c r="Q304" s="345"/>
      <c r="R304" s="346"/>
      <c r="S304" s="346"/>
      <c r="T304" s="346"/>
      <c r="U304" s="346"/>
      <c r="V304" s="346"/>
      <c r="W304" s="346"/>
      <c r="X304" s="346"/>
      <c r="Y304" s="346"/>
      <c r="Z304" s="346"/>
      <c r="AA304" s="346"/>
      <c r="AB304" s="346"/>
      <c r="AC304" s="346"/>
      <c r="AD304" s="346">
        <f t="shared" si="41"/>
        <v>0</v>
      </c>
      <c r="AE304" s="341"/>
      <c r="AF304" s="347"/>
      <c r="AG304" s="347"/>
      <c r="AH304" s="347"/>
      <c r="AI304" s="347"/>
      <c r="AJ304" s="347"/>
      <c r="AK304" s="347"/>
      <c r="AL304" s="347"/>
      <c r="AM304" s="347"/>
      <c r="AN304" s="347"/>
      <c r="AO304" s="347"/>
      <c r="AP304" s="347"/>
      <c r="AQ304" s="347"/>
      <c r="AR304" s="347">
        <f t="shared" si="42"/>
        <v>0</v>
      </c>
      <c r="AS304" s="347">
        <f t="shared" si="39"/>
        <v>0</v>
      </c>
      <c r="AT304" s="347">
        <f t="shared" si="40"/>
        <v>0</v>
      </c>
    </row>
    <row r="305" spans="1:46" s="348" customFormat="1" ht="16.350000000000001" customHeight="1" outlineLevel="1">
      <c r="A305" s="343" t="s">
        <v>1285</v>
      </c>
      <c r="B305" s="343" t="s">
        <v>1286</v>
      </c>
      <c r="C305" s="344" t="s">
        <v>520</v>
      </c>
      <c r="D305" s="345" t="s">
        <v>1322</v>
      </c>
      <c r="E305" s="345" t="s">
        <v>1323</v>
      </c>
      <c r="F305" s="345" t="s">
        <v>1811</v>
      </c>
      <c r="G305" s="345" t="s">
        <v>1895</v>
      </c>
      <c r="H305" s="345" t="s">
        <v>1812</v>
      </c>
      <c r="I305" s="344" t="s">
        <v>967</v>
      </c>
      <c r="J305" s="345" t="s">
        <v>1000</v>
      </c>
      <c r="K305" s="345" t="s">
        <v>990</v>
      </c>
      <c r="L305" s="344" t="s">
        <v>1940</v>
      </c>
      <c r="M305" s="345" t="s">
        <v>1941</v>
      </c>
      <c r="N305" s="345"/>
      <c r="O305" s="344"/>
      <c r="P305" s="345"/>
      <c r="Q305" s="345"/>
      <c r="R305" s="346"/>
      <c r="S305" s="346"/>
      <c r="T305" s="346"/>
      <c r="U305" s="346"/>
      <c r="V305" s="346"/>
      <c r="W305" s="346"/>
      <c r="X305" s="346"/>
      <c r="Y305" s="346"/>
      <c r="Z305" s="346"/>
      <c r="AA305" s="346"/>
      <c r="AB305" s="346"/>
      <c r="AC305" s="346"/>
      <c r="AD305" s="346">
        <f t="shared" si="41"/>
        <v>0</v>
      </c>
      <c r="AE305" s="341"/>
      <c r="AF305" s="347"/>
      <c r="AG305" s="347"/>
      <c r="AH305" s="347"/>
      <c r="AI305" s="347"/>
      <c r="AJ305" s="347"/>
      <c r="AK305" s="347"/>
      <c r="AL305" s="347"/>
      <c r="AM305" s="347"/>
      <c r="AN305" s="347"/>
      <c r="AO305" s="347"/>
      <c r="AP305" s="347"/>
      <c r="AQ305" s="347"/>
      <c r="AR305" s="347">
        <f t="shared" si="42"/>
        <v>0</v>
      </c>
      <c r="AS305" s="347">
        <f t="shared" si="39"/>
        <v>0</v>
      </c>
      <c r="AT305" s="347">
        <f t="shared" si="40"/>
        <v>0</v>
      </c>
    </row>
    <row r="306" spans="1:46" s="348" customFormat="1" ht="16.350000000000001" customHeight="1" outlineLevel="1">
      <c r="A306" s="343" t="s">
        <v>1285</v>
      </c>
      <c r="B306" s="343" t="s">
        <v>1286</v>
      </c>
      <c r="C306" s="344" t="s">
        <v>520</v>
      </c>
      <c r="D306" s="345" t="s">
        <v>1322</v>
      </c>
      <c r="E306" s="345" t="s">
        <v>1323</v>
      </c>
      <c r="F306" s="345" t="s">
        <v>1811</v>
      </c>
      <c r="G306" s="345" t="s">
        <v>1895</v>
      </c>
      <c r="H306" s="345" t="s">
        <v>1812</v>
      </c>
      <c r="I306" s="344" t="s">
        <v>1942</v>
      </c>
      <c r="J306" s="345" t="s">
        <v>1943</v>
      </c>
      <c r="K306" s="345" t="s">
        <v>998</v>
      </c>
      <c r="L306" s="344" t="s">
        <v>1944</v>
      </c>
      <c r="M306" s="345" t="s">
        <v>1945</v>
      </c>
      <c r="N306" s="345"/>
      <c r="O306" s="344"/>
      <c r="P306" s="345"/>
      <c r="Q306" s="345"/>
      <c r="R306" s="346"/>
      <c r="S306" s="346"/>
      <c r="T306" s="346"/>
      <c r="U306" s="346"/>
      <c r="V306" s="346"/>
      <c r="W306" s="346"/>
      <c r="X306" s="346"/>
      <c r="Y306" s="346"/>
      <c r="Z306" s="346"/>
      <c r="AA306" s="346"/>
      <c r="AB306" s="346"/>
      <c r="AC306" s="346"/>
      <c r="AD306" s="346">
        <f t="shared" si="41"/>
        <v>0</v>
      </c>
      <c r="AE306" s="341"/>
      <c r="AF306" s="347"/>
      <c r="AG306" s="347"/>
      <c r="AH306" s="347"/>
      <c r="AI306" s="347"/>
      <c r="AJ306" s="347"/>
      <c r="AK306" s="347"/>
      <c r="AL306" s="347"/>
      <c r="AM306" s="347"/>
      <c r="AN306" s="347"/>
      <c r="AO306" s="347"/>
      <c r="AP306" s="347"/>
      <c r="AQ306" s="347"/>
      <c r="AR306" s="347">
        <f t="shared" si="42"/>
        <v>0</v>
      </c>
      <c r="AS306" s="347">
        <f t="shared" si="39"/>
        <v>0</v>
      </c>
      <c r="AT306" s="347">
        <f t="shared" si="40"/>
        <v>0</v>
      </c>
    </row>
    <row r="307" spans="1:46" s="348" customFormat="1" ht="16.350000000000001" customHeight="1" outlineLevel="1">
      <c r="A307" s="343" t="s">
        <v>1285</v>
      </c>
      <c r="B307" s="343" t="s">
        <v>1286</v>
      </c>
      <c r="C307" s="344" t="s">
        <v>520</v>
      </c>
      <c r="D307" s="345" t="s">
        <v>1322</v>
      </c>
      <c r="E307" s="345" t="s">
        <v>1323</v>
      </c>
      <c r="F307" s="345" t="s">
        <v>1946</v>
      </c>
      <c r="G307" s="345" t="s">
        <v>1895</v>
      </c>
      <c r="H307" s="345" t="s">
        <v>1947</v>
      </c>
      <c r="I307" s="344" t="s">
        <v>932</v>
      </c>
      <c r="J307" s="345" t="s">
        <v>752</v>
      </c>
      <c r="K307" s="345" t="s">
        <v>753</v>
      </c>
      <c r="L307" s="344" t="s">
        <v>1948</v>
      </c>
      <c r="M307" s="345" t="s">
        <v>1949</v>
      </c>
      <c r="N307" s="345"/>
      <c r="O307" s="344"/>
      <c r="P307" s="345"/>
      <c r="Q307" s="345"/>
      <c r="R307" s="346"/>
      <c r="S307" s="346"/>
      <c r="T307" s="346"/>
      <c r="U307" s="346"/>
      <c r="V307" s="346"/>
      <c r="W307" s="346"/>
      <c r="X307" s="346"/>
      <c r="Y307" s="346"/>
      <c r="Z307" s="346"/>
      <c r="AA307" s="346"/>
      <c r="AB307" s="346"/>
      <c r="AC307" s="346"/>
      <c r="AD307" s="346">
        <f t="shared" si="41"/>
        <v>0</v>
      </c>
      <c r="AE307" s="341"/>
      <c r="AF307" s="347"/>
      <c r="AG307" s="347"/>
      <c r="AH307" s="347"/>
      <c r="AI307" s="347"/>
      <c r="AJ307" s="347"/>
      <c r="AK307" s="347"/>
      <c r="AL307" s="347"/>
      <c r="AM307" s="347"/>
      <c r="AN307" s="347"/>
      <c r="AO307" s="347"/>
      <c r="AP307" s="347"/>
      <c r="AQ307" s="347"/>
      <c r="AR307" s="347">
        <f t="shared" si="42"/>
        <v>0</v>
      </c>
      <c r="AS307" s="347">
        <f t="shared" si="39"/>
        <v>0</v>
      </c>
      <c r="AT307" s="347">
        <f t="shared" si="40"/>
        <v>0</v>
      </c>
    </row>
    <row r="308" spans="1:46" s="348" customFormat="1" ht="16.350000000000001" customHeight="1" outlineLevel="1">
      <c r="A308" s="343" t="s">
        <v>1285</v>
      </c>
      <c r="B308" s="343" t="s">
        <v>1286</v>
      </c>
      <c r="C308" s="344" t="s">
        <v>520</v>
      </c>
      <c r="D308" s="345" t="s">
        <v>1322</v>
      </c>
      <c r="E308" s="345" t="s">
        <v>1323</v>
      </c>
      <c r="F308" s="345" t="s">
        <v>1510</v>
      </c>
      <c r="G308" s="345" t="s">
        <v>1895</v>
      </c>
      <c r="H308" s="345" t="s">
        <v>1511</v>
      </c>
      <c r="I308" s="344" t="s">
        <v>1950</v>
      </c>
      <c r="J308" s="345" t="s">
        <v>1951</v>
      </c>
      <c r="K308" s="345" t="s">
        <v>714</v>
      </c>
      <c r="L308" s="344" t="s">
        <v>1396</v>
      </c>
      <c r="M308" s="345" t="s">
        <v>1397</v>
      </c>
      <c r="N308" s="345"/>
      <c r="O308" s="344"/>
      <c r="P308" s="345"/>
      <c r="Q308" s="345"/>
      <c r="R308" s="346"/>
      <c r="S308" s="346"/>
      <c r="T308" s="346"/>
      <c r="U308" s="346"/>
      <c r="V308" s="346"/>
      <c r="W308" s="346"/>
      <c r="X308" s="346"/>
      <c r="Y308" s="346"/>
      <c r="Z308" s="346"/>
      <c r="AA308" s="346"/>
      <c r="AB308" s="346"/>
      <c r="AC308" s="346"/>
      <c r="AD308" s="346">
        <f t="shared" si="41"/>
        <v>0</v>
      </c>
      <c r="AE308" s="341"/>
      <c r="AF308" s="347"/>
      <c r="AG308" s="347"/>
      <c r="AH308" s="347"/>
      <c r="AI308" s="347"/>
      <c r="AJ308" s="347"/>
      <c r="AK308" s="347"/>
      <c r="AL308" s="347"/>
      <c r="AM308" s="347"/>
      <c r="AN308" s="347"/>
      <c r="AO308" s="347"/>
      <c r="AP308" s="347"/>
      <c r="AQ308" s="347"/>
      <c r="AR308" s="347">
        <f t="shared" si="42"/>
        <v>0</v>
      </c>
      <c r="AS308" s="347">
        <f t="shared" si="39"/>
        <v>0</v>
      </c>
      <c r="AT308" s="347">
        <f t="shared" si="40"/>
        <v>0</v>
      </c>
    </row>
    <row r="309" spans="1:46" s="348" customFormat="1" ht="16.350000000000001" customHeight="1" outlineLevel="1">
      <c r="A309" s="343" t="s">
        <v>1285</v>
      </c>
      <c r="B309" s="343" t="s">
        <v>1286</v>
      </c>
      <c r="C309" s="344" t="s">
        <v>520</v>
      </c>
      <c r="D309" s="345" t="s">
        <v>1322</v>
      </c>
      <c r="E309" s="345" t="s">
        <v>1323</v>
      </c>
      <c r="F309" s="345" t="s">
        <v>1510</v>
      </c>
      <c r="G309" s="345" t="s">
        <v>1895</v>
      </c>
      <c r="H309" s="345" t="s">
        <v>1511</v>
      </c>
      <c r="I309" s="344" t="s">
        <v>837</v>
      </c>
      <c r="J309" s="345" t="s">
        <v>902</v>
      </c>
      <c r="K309" s="363" t="s">
        <v>714</v>
      </c>
      <c r="L309" s="364" t="s">
        <v>1512</v>
      </c>
      <c r="M309" s="363" t="s">
        <v>1513</v>
      </c>
      <c r="N309" s="345"/>
      <c r="O309" s="344"/>
      <c r="P309" s="345"/>
      <c r="Q309" s="345"/>
      <c r="R309" s="346"/>
      <c r="S309" s="346"/>
      <c r="T309" s="346"/>
      <c r="U309" s="346"/>
      <c r="V309" s="346"/>
      <c r="W309" s="346"/>
      <c r="X309" s="346"/>
      <c r="Y309" s="346"/>
      <c r="Z309" s="346"/>
      <c r="AA309" s="346"/>
      <c r="AB309" s="346"/>
      <c r="AC309" s="346"/>
      <c r="AD309" s="349">
        <f t="shared" si="41"/>
        <v>0</v>
      </c>
      <c r="AE309" s="341"/>
      <c r="AF309" s="347"/>
      <c r="AG309" s="347"/>
      <c r="AH309" s="347"/>
      <c r="AI309" s="347"/>
      <c r="AJ309" s="347"/>
      <c r="AK309" s="347"/>
      <c r="AL309" s="347"/>
      <c r="AM309" s="347"/>
      <c r="AN309" s="347"/>
      <c r="AO309" s="347"/>
      <c r="AP309" s="347"/>
      <c r="AQ309" s="347"/>
      <c r="AR309" s="347">
        <f t="shared" si="42"/>
        <v>0</v>
      </c>
      <c r="AS309" s="347">
        <f t="shared" si="39"/>
        <v>0</v>
      </c>
      <c r="AT309" s="347">
        <f t="shared" si="40"/>
        <v>0</v>
      </c>
    </row>
    <row r="310" spans="1:46" s="348" customFormat="1" ht="16.350000000000001" customHeight="1" outlineLevel="1">
      <c r="A310" s="343" t="s">
        <v>1285</v>
      </c>
      <c r="B310" s="343" t="s">
        <v>1286</v>
      </c>
      <c r="C310" s="344" t="s">
        <v>520</v>
      </c>
      <c r="D310" s="345" t="s">
        <v>1322</v>
      </c>
      <c r="E310" s="345" t="s">
        <v>1323</v>
      </c>
      <c r="F310" s="345" t="s">
        <v>1510</v>
      </c>
      <c r="G310" s="345" t="s">
        <v>1895</v>
      </c>
      <c r="H310" s="345" t="s">
        <v>1511</v>
      </c>
      <c r="I310" s="344" t="s">
        <v>961</v>
      </c>
      <c r="J310" s="345" t="s">
        <v>902</v>
      </c>
      <c r="K310" s="345" t="s">
        <v>714</v>
      </c>
      <c r="L310" s="344" t="s">
        <v>1512</v>
      </c>
      <c r="M310" s="345" t="s">
        <v>1513</v>
      </c>
      <c r="N310" s="345"/>
      <c r="O310" s="344"/>
      <c r="P310" s="345"/>
      <c r="Q310" s="345"/>
      <c r="R310" s="346"/>
      <c r="S310" s="346"/>
      <c r="T310" s="346"/>
      <c r="U310" s="346"/>
      <c r="V310" s="346"/>
      <c r="W310" s="346"/>
      <c r="X310" s="346"/>
      <c r="Y310" s="346"/>
      <c r="Z310" s="346"/>
      <c r="AA310" s="346"/>
      <c r="AB310" s="346"/>
      <c r="AC310" s="346"/>
      <c r="AD310" s="346">
        <f t="shared" si="41"/>
        <v>0</v>
      </c>
      <c r="AE310" s="341"/>
      <c r="AF310" s="347"/>
      <c r="AG310" s="347"/>
      <c r="AH310" s="347"/>
      <c r="AI310" s="347"/>
      <c r="AJ310" s="347"/>
      <c r="AK310" s="347"/>
      <c r="AL310" s="347"/>
      <c r="AM310" s="347"/>
      <c r="AN310" s="347"/>
      <c r="AO310" s="347"/>
      <c r="AP310" s="347"/>
      <c r="AQ310" s="347"/>
      <c r="AR310" s="347">
        <f t="shared" si="42"/>
        <v>0</v>
      </c>
      <c r="AS310" s="347">
        <f t="shared" si="39"/>
        <v>0</v>
      </c>
      <c r="AT310" s="347">
        <f t="shared" si="40"/>
        <v>0</v>
      </c>
    </row>
    <row r="311" spans="1:46" s="348" customFormat="1" ht="16.350000000000001" customHeight="1" outlineLevel="1">
      <c r="A311" s="343" t="s">
        <v>1285</v>
      </c>
      <c r="B311" s="343" t="s">
        <v>1286</v>
      </c>
      <c r="C311" s="344" t="s">
        <v>520</v>
      </c>
      <c r="D311" s="345" t="s">
        <v>1322</v>
      </c>
      <c r="E311" s="345" t="s">
        <v>1323</v>
      </c>
      <c r="F311" s="345" t="s">
        <v>1510</v>
      </c>
      <c r="G311" s="345" t="s">
        <v>1895</v>
      </c>
      <c r="H311" s="345" t="s">
        <v>1511</v>
      </c>
      <c r="I311" s="344" t="s">
        <v>930</v>
      </c>
      <c r="J311" s="345" t="s">
        <v>931</v>
      </c>
      <c r="K311" s="345" t="s">
        <v>714</v>
      </c>
      <c r="L311" s="344" t="s">
        <v>1514</v>
      </c>
      <c r="M311" s="345" t="s">
        <v>1515</v>
      </c>
      <c r="N311" s="345"/>
      <c r="O311" s="344"/>
      <c r="P311" s="345"/>
      <c r="Q311" s="345"/>
      <c r="R311" s="346"/>
      <c r="S311" s="346"/>
      <c r="T311" s="346"/>
      <c r="U311" s="346"/>
      <c r="V311" s="346"/>
      <c r="W311" s="346"/>
      <c r="X311" s="346"/>
      <c r="Y311" s="346"/>
      <c r="Z311" s="346"/>
      <c r="AA311" s="346"/>
      <c r="AB311" s="346"/>
      <c r="AC311" s="346"/>
      <c r="AD311" s="349">
        <f t="shared" si="41"/>
        <v>0</v>
      </c>
      <c r="AE311" s="341"/>
      <c r="AF311" s="347"/>
      <c r="AG311" s="347"/>
      <c r="AH311" s="347"/>
      <c r="AI311" s="347"/>
      <c r="AJ311" s="347"/>
      <c r="AK311" s="347"/>
      <c r="AL311" s="347"/>
      <c r="AM311" s="347"/>
      <c r="AN311" s="347"/>
      <c r="AO311" s="347"/>
      <c r="AP311" s="347"/>
      <c r="AQ311" s="347"/>
      <c r="AR311" s="347">
        <f t="shared" si="42"/>
        <v>0</v>
      </c>
      <c r="AS311" s="347">
        <f t="shared" si="39"/>
        <v>0</v>
      </c>
      <c r="AT311" s="347">
        <f t="shared" si="40"/>
        <v>0</v>
      </c>
    </row>
    <row r="312" spans="1:46" s="348" customFormat="1" ht="16.350000000000001" customHeight="1" outlineLevel="1">
      <c r="A312" s="343" t="s">
        <v>1285</v>
      </c>
      <c r="B312" s="343" t="s">
        <v>1286</v>
      </c>
      <c r="C312" s="344" t="s">
        <v>520</v>
      </c>
      <c r="D312" s="345" t="s">
        <v>1322</v>
      </c>
      <c r="E312" s="345" t="s">
        <v>1323</v>
      </c>
      <c r="F312" s="345" t="s">
        <v>1516</v>
      </c>
      <c r="G312" s="345" t="s">
        <v>1895</v>
      </c>
      <c r="H312" s="345" t="s">
        <v>1517</v>
      </c>
      <c r="I312" s="344" t="s">
        <v>1952</v>
      </c>
      <c r="J312" s="345" t="s">
        <v>991</v>
      </c>
      <c r="K312" s="345" t="s">
        <v>992</v>
      </c>
      <c r="L312" s="344" t="s">
        <v>1829</v>
      </c>
      <c r="M312" s="345" t="s">
        <v>1830</v>
      </c>
      <c r="N312" s="345"/>
      <c r="O312" s="344"/>
      <c r="P312" s="345"/>
      <c r="Q312" s="345"/>
      <c r="R312" s="346"/>
      <c r="S312" s="346"/>
      <c r="T312" s="346"/>
      <c r="U312" s="346"/>
      <c r="V312" s="346"/>
      <c r="W312" s="346"/>
      <c r="X312" s="346"/>
      <c r="Y312" s="346"/>
      <c r="Z312" s="346"/>
      <c r="AA312" s="346"/>
      <c r="AB312" s="346"/>
      <c r="AC312" s="346"/>
      <c r="AD312" s="346">
        <f t="shared" si="41"/>
        <v>0</v>
      </c>
      <c r="AE312" s="341"/>
      <c r="AF312" s="347"/>
      <c r="AG312" s="347"/>
      <c r="AH312" s="347"/>
      <c r="AI312" s="347"/>
      <c r="AJ312" s="347"/>
      <c r="AK312" s="347"/>
      <c r="AL312" s="347"/>
      <c r="AM312" s="347"/>
      <c r="AN312" s="347"/>
      <c r="AO312" s="347"/>
      <c r="AP312" s="347"/>
      <c r="AQ312" s="347"/>
      <c r="AR312" s="347">
        <f t="shared" si="42"/>
        <v>0</v>
      </c>
      <c r="AS312" s="347">
        <f t="shared" si="39"/>
        <v>0</v>
      </c>
      <c r="AT312" s="347">
        <f t="shared" si="40"/>
        <v>0</v>
      </c>
    </row>
    <row r="313" spans="1:46" s="348" customFormat="1" ht="16.350000000000001" customHeight="1" outlineLevel="1">
      <c r="A313" s="343" t="s">
        <v>1285</v>
      </c>
      <c r="B313" s="343" t="s">
        <v>1286</v>
      </c>
      <c r="C313" s="344" t="s">
        <v>520</v>
      </c>
      <c r="D313" s="345" t="s">
        <v>1322</v>
      </c>
      <c r="E313" s="345" t="s">
        <v>1323</v>
      </c>
      <c r="F313" s="345" t="s">
        <v>1516</v>
      </c>
      <c r="G313" s="345" t="s">
        <v>1895</v>
      </c>
      <c r="H313" s="345" t="s">
        <v>1517</v>
      </c>
      <c r="I313" s="344" t="s">
        <v>879</v>
      </c>
      <c r="J313" s="345" t="s">
        <v>880</v>
      </c>
      <c r="K313" s="345" t="s">
        <v>990</v>
      </c>
      <c r="L313" s="344" t="s">
        <v>1519</v>
      </c>
      <c r="M313" s="345" t="s">
        <v>1520</v>
      </c>
      <c r="N313" s="345"/>
      <c r="O313" s="344"/>
      <c r="P313" s="345"/>
      <c r="Q313" s="345"/>
      <c r="R313" s="346"/>
      <c r="S313" s="346"/>
      <c r="T313" s="346"/>
      <c r="U313" s="346"/>
      <c r="V313" s="346"/>
      <c r="W313" s="346"/>
      <c r="X313" s="346"/>
      <c r="Y313" s="346"/>
      <c r="Z313" s="346"/>
      <c r="AA313" s="346"/>
      <c r="AB313" s="346"/>
      <c r="AC313" s="346"/>
      <c r="AD313" s="346">
        <f t="shared" si="41"/>
        <v>0</v>
      </c>
      <c r="AE313" s="341"/>
      <c r="AF313" s="347"/>
      <c r="AG313" s="347"/>
      <c r="AH313" s="347"/>
      <c r="AI313" s="347"/>
      <c r="AJ313" s="347"/>
      <c r="AK313" s="347"/>
      <c r="AL313" s="347"/>
      <c r="AM313" s="347"/>
      <c r="AN313" s="347"/>
      <c r="AO313" s="347"/>
      <c r="AP313" s="347"/>
      <c r="AQ313" s="347"/>
      <c r="AR313" s="347">
        <f t="shared" si="42"/>
        <v>0</v>
      </c>
      <c r="AS313" s="347">
        <f t="shared" si="39"/>
        <v>0</v>
      </c>
      <c r="AT313" s="347">
        <f t="shared" si="40"/>
        <v>0</v>
      </c>
    </row>
    <row r="314" spans="1:46" s="348" customFormat="1" ht="16.350000000000001" customHeight="1" outlineLevel="1">
      <c r="A314" s="343" t="s">
        <v>1285</v>
      </c>
      <c r="B314" s="343" t="s">
        <v>1286</v>
      </c>
      <c r="C314" s="344" t="s">
        <v>520</v>
      </c>
      <c r="D314" s="345" t="s">
        <v>1322</v>
      </c>
      <c r="E314" s="345" t="s">
        <v>1323</v>
      </c>
      <c r="F314" s="345" t="s">
        <v>1526</v>
      </c>
      <c r="G314" s="345" t="s">
        <v>1895</v>
      </c>
      <c r="H314" s="345" t="s">
        <v>748</v>
      </c>
      <c r="I314" s="344" t="s">
        <v>850</v>
      </c>
      <c r="J314" s="345" t="s">
        <v>749</v>
      </c>
      <c r="K314" s="345" t="s">
        <v>741</v>
      </c>
      <c r="L314" s="344" t="s">
        <v>1527</v>
      </c>
      <c r="M314" s="345" t="s">
        <v>1528</v>
      </c>
      <c r="N314" s="345"/>
      <c r="O314" s="344"/>
      <c r="P314" s="345"/>
      <c r="Q314" s="345"/>
      <c r="R314" s="346"/>
      <c r="S314" s="346"/>
      <c r="T314" s="346"/>
      <c r="U314" s="346"/>
      <c r="V314" s="346"/>
      <c r="W314" s="346"/>
      <c r="X314" s="346"/>
      <c r="Y314" s="346"/>
      <c r="Z314" s="346"/>
      <c r="AA314" s="346"/>
      <c r="AB314" s="346"/>
      <c r="AC314" s="346"/>
      <c r="AD314" s="346">
        <f t="shared" si="41"/>
        <v>0</v>
      </c>
      <c r="AE314" s="341"/>
      <c r="AF314" s="347"/>
      <c r="AG314" s="347"/>
      <c r="AH314" s="347"/>
      <c r="AI314" s="347"/>
      <c r="AJ314" s="347"/>
      <c r="AK314" s="347"/>
      <c r="AL314" s="347"/>
      <c r="AM314" s="347"/>
      <c r="AN314" s="347"/>
      <c r="AO314" s="347"/>
      <c r="AP314" s="347"/>
      <c r="AQ314" s="347"/>
      <c r="AR314" s="347">
        <f t="shared" si="42"/>
        <v>0</v>
      </c>
      <c r="AS314" s="347">
        <f t="shared" si="39"/>
        <v>0</v>
      </c>
      <c r="AT314" s="347">
        <f t="shared" si="40"/>
        <v>0</v>
      </c>
    </row>
    <row r="315" spans="1:46" s="348" customFormat="1" ht="16.350000000000001" customHeight="1" outlineLevel="1">
      <c r="A315" s="343" t="s">
        <v>1285</v>
      </c>
      <c r="B315" s="343" t="s">
        <v>1286</v>
      </c>
      <c r="C315" s="344" t="s">
        <v>520</v>
      </c>
      <c r="D315" s="345" t="s">
        <v>1322</v>
      </c>
      <c r="E315" s="345" t="s">
        <v>1323</v>
      </c>
      <c r="F315" s="345" t="s">
        <v>1529</v>
      </c>
      <c r="G315" s="345" t="s">
        <v>1895</v>
      </c>
      <c r="H315" s="345" t="s">
        <v>1530</v>
      </c>
      <c r="I315" s="344" t="s">
        <v>1953</v>
      </c>
      <c r="J315" s="345" t="s">
        <v>1834</v>
      </c>
      <c r="K315" s="345" t="s">
        <v>1675</v>
      </c>
      <c r="L315" s="344" t="s">
        <v>1835</v>
      </c>
      <c r="M315" s="345" t="s">
        <v>1836</v>
      </c>
      <c r="N315" s="345"/>
      <c r="O315" s="344"/>
      <c r="P315" s="345"/>
      <c r="Q315" s="345"/>
      <c r="R315" s="346"/>
      <c r="S315" s="346"/>
      <c r="T315" s="346"/>
      <c r="U315" s="346"/>
      <c r="V315" s="346"/>
      <c r="W315" s="346"/>
      <c r="X315" s="346"/>
      <c r="Y315" s="346"/>
      <c r="Z315" s="346"/>
      <c r="AA315" s="346"/>
      <c r="AB315" s="346"/>
      <c r="AC315" s="346"/>
      <c r="AD315" s="346">
        <f t="shared" si="41"/>
        <v>0</v>
      </c>
      <c r="AE315" s="341"/>
      <c r="AF315" s="347"/>
      <c r="AG315" s="347"/>
      <c r="AH315" s="347"/>
      <c r="AI315" s="347"/>
      <c r="AJ315" s="347"/>
      <c r="AK315" s="347"/>
      <c r="AL315" s="347"/>
      <c r="AM315" s="347"/>
      <c r="AN315" s="347"/>
      <c r="AO315" s="347"/>
      <c r="AP315" s="347"/>
      <c r="AQ315" s="347"/>
      <c r="AR315" s="347">
        <f t="shared" si="42"/>
        <v>0</v>
      </c>
      <c r="AS315" s="347">
        <f t="shared" si="39"/>
        <v>0</v>
      </c>
      <c r="AT315" s="347">
        <f t="shared" si="40"/>
        <v>0</v>
      </c>
    </row>
    <row r="316" spans="1:46" s="348" customFormat="1" ht="16.350000000000001" customHeight="1" outlineLevel="1">
      <c r="A316" s="343" t="s">
        <v>1285</v>
      </c>
      <c r="B316" s="343" t="s">
        <v>1286</v>
      </c>
      <c r="C316" s="344" t="s">
        <v>520</v>
      </c>
      <c r="D316" s="345" t="s">
        <v>1322</v>
      </c>
      <c r="E316" s="345" t="s">
        <v>1323</v>
      </c>
      <c r="F316" s="345" t="s">
        <v>1529</v>
      </c>
      <c r="G316" s="345" t="s">
        <v>1895</v>
      </c>
      <c r="H316" s="345" t="s">
        <v>1530</v>
      </c>
      <c r="I316" s="344" t="s">
        <v>1954</v>
      </c>
      <c r="J316" s="345" t="s">
        <v>1023</v>
      </c>
      <c r="K316" s="345" t="s">
        <v>1024</v>
      </c>
      <c r="L316" s="344" t="s">
        <v>1838</v>
      </c>
      <c r="M316" s="345" t="s">
        <v>1839</v>
      </c>
      <c r="N316" s="345"/>
      <c r="O316" s="344"/>
      <c r="P316" s="345"/>
      <c r="Q316" s="345"/>
      <c r="R316" s="346"/>
      <c r="S316" s="346"/>
      <c r="T316" s="346"/>
      <c r="U316" s="346"/>
      <c r="V316" s="346"/>
      <c r="W316" s="346"/>
      <c r="X316" s="346"/>
      <c r="Y316" s="346"/>
      <c r="Z316" s="346"/>
      <c r="AA316" s="346"/>
      <c r="AB316" s="346"/>
      <c r="AC316" s="346"/>
      <c r="AD316" s="346">
        <f t="shared" si="41"/>
        <v>0</v>
      </c>
      <c r="AE316" s="341"/>
      <c r="AF316" s="347"/>
      <c r="AG316" s="347"/>
      <c r="AH316" s="347"/>
      <c r="AI316" s="347"/>
      <c r="AJ316" s="347"/>
      <c r="AK316" s="347"/>
      <c r="AL316" s="347"/>
      <c r="AM316" s="347"/>
      <c r="AN316" s="347"/>
      <c r="AO316" s="347"/>
      <c r="AP316" s="347"/>
      <c r="AQ316" s="347"/>
      <c r="AR316" s="347">
        <f t="shared" si="42"/>
        <v>0</v>
      </c>
      <c r="AS316" s="347">
        <f t="shared" si="39"/>
        <v>0</v>
      </c>
      <c r="AT316" s="347">
        <f t="shared" si="40"/>
        <v>0</v>
      </c>
    </row>
    <row r="317" spans="1:46" s="348" customFormat="1" ht="16.350000000000001" customHeight="1" outlineLevel="1">
      <c r="A317" s="343" t="s">
        <v>1285</v>
      </c>
      <c r="B317" s="343" t="s">
        <v>1286</v>
      </c>
      <c r="C317" s="344" t="s">
        <v>520</v>
      </c>
      <c r="D317" s="345" t="s">
        <v>1322</v>
      </c>
      <c r="E317" s="345" t="s">
        <v>1323</v>
      </c>
      <c r="F317" s="345" t="s">
        <v>1529</v>
      </c>
      <c r="G317" s="345" t="s">
        <v>1895</v>
      </c>
      <c r="H317" s="345" t="s">
        <v>1530</v>
      </c>
      <c r="I317" s="344" t="s">
        <v>1955</v>
      </c>
      <c r="J317" s="345" t="s">
        <v>1956</v>
      </c>
      <c r="K317" s="345" t="s">
        <v>758</v>
      </c>
      <c r="L317" s="344" t="s">
        <v>1957</v>
      </c>
      <c r="M317" s="345" t="s">
        <v>1958</v>
      </c>
      <c r="N317" s="345"/>
      <c r="O317" s="344"/>
      <c r="P317" s="345"/>
      <c r="Q317" s="345"/>
      <c r="R317" s="346"/>
      <c r="S317" s="346"/>
      <c r="T317" s="346"/>
      <c r="U317" s="346"/>
      <c r="V317" s="346"/>
      <c r="W317" s="346"/>
      <c r="X317" s="346"/>
      <c r="Y317" s="346"/>
      <c r="Z317" s="346"/>
      <c r="AA317" s="346"/>
      <c r="AB317" s="346"/>
      <c r="AC317" s="346"/>
      <c r="AD317" s="346">
        <f t="shared" si="41"/>
        <v>0</v>
      </c>
      <c r="AE317" s="341"/>
      <c r="AF317" s="347"/>
      <c r="AG317" s="347"/>
      <c r="AH317" s="347"/>
      <c r="AI317" s="347"/>
      <c r="AJ317" s="347"/>
      <c r="AK317" s="347"/>
      <c r="AL317" s="347"/>
      <c r="AM317" s="347"/>
      <c r="AN317" s="347"/>
      <c r="AO317" s="347"/>
      <c r="AP317" s="347"/>
      <c r="AQ317" s="347"/>
      <c r="AR317" s="347">
        <f t="shared" si="42"/>
        <v>0</v>
      </c>
      <c r="AS317" s="347">
        <f t="shared" si="39"/>
        <v>0</v>
      </c>
      <c r="AT317" s="347">
        <f t="shared" si="40"/>
        <v>0</v>
      </c>
    </row>
    <row r="318" spans="1:46" s="348" customFormat="1" ht="16.350000000000001" customHeight="1" outlineLevel="1">
      <c r="A318" s="343" t="s">
        <v>1285</v>
      </c>
      <c r="B318" s="343" t="s">
        <v>1286</v>
      </c>
      <c r="C318" s="344" t="s">
        <v>520</v>
      </c>
      <c r="D318" s="345" t="s">
        <v>1322</v>
      </c>
      <c r="E318" s="345" t="s">
        <v>1323</v>
      </c>
      <c r="F318" s="345" t="s">
        <v>1529</v>
      </c>
      <c r="G318" s="345" t="s">
        <v>1895</v>
      </c>
      <c r="H318" s="345" t="s">
        <v>1530</v>
      </c>
      <c r="I318" s="344" t="s">
        <v>1959</v>
      </c>
      <c r="J318" s="345" t="s">
        <v>1028</v>
      </c>
      <c r="K318" s="345" t="s">
        <v>758</v>
      </c>
      <c r="L318" s="344" t="s">
        <v>1532</v>
      </c>
      <c r="M318" s="345" t="s">
        <v>1533</v>
      </c>
      <c r="N318" s="345"/>
      <c r="O318" s="344"/>
      <c r="P318" s="345"/>
      <c r="Q318" s="345"/>
      <c r="R318" s="346"/>
      <c r="S318" s="346"/>
      <c r="T318" s="346"/>
      <c r="U318" s="346"/>
      <c r="V318" s="346"/>
      <c r="W318" s="346"/>
      <c r="X318" s="346"/>
      <c r="Y318" s="346"/>
      <c r="Z318" s="346"/>
      <c r="AA318" s="346"/>
      <c r="AB318" s="346"/>
      <c r="AC318" s="346"/>
      <c r="AD318" s="346">
        <f t="shared" si="41"/>
        <v>0</v>
      </c>
      <c r="AE318" s="341"/>
      <c r="AF318" s="347"/>
      <c r="AG318" s="347"/>
      <c r="AH318" s="347"/>
      <c r="AI318" s="347"/>
      <c r="AJ318" s="347"/>
      <c r="AK318" s="347"/>
      <c r="AL318" s="347"/>
      <c r="AM318" s="347"/>
      <c r="AN318" s="347"/>
      <c r="AO318" s="347"/>
      <c r="AP318" s="347"/>
      <c r="AQ318" s="347"/>
      <c r="AR318" s="347">
        <f t="shared" si="42"/>
        <v>0</v>
      </c>
      <c r="AS318" s="347">
        <f t="shared" si="39"/>
        <v>0</v>
      </c>
      <c r="AT318" s="347">
        <f t="shared" si="40"/>
        <v>0</v>
      </c>
    </row>
    <row r="319" spans="1:46" s="348" customFormat="1" ht="16.350000000000001" customHeight="1" outlineLevel="1">
      <c r="A319" s="343" t="s">
        <v>1285</v>
      </c>
      <c r="B319" s="343" t="s">
        <v>1286</v>
      </c>
      <c r="C319" s="344" t="s">
        <v>520</v>
      </c>
      <c r="D319" s="345" t="s">
        <v>1322</v>
      </c>
      <c r="E319" s="345" t="s">
        <v>1323</v>
      </c>
      <c r="F319" s="345" t="s">
        <v>1529</v>
      </c>
      <c r="G319" s="345" t="s">
        <v>1895</v>
      </c>
      <c r="H319" s="345" t="s">
        <v>1530</v>
      </c>
      <c r="I319" s="344" t="s">
        <v>1960</v>
      </c>
      <c r="J319" s="345" t="s">
        <v>1535</v>
      </c>
      <c r="K319" s="345" t="s">
        <v>758</v>
      </c>
      <c r="L319" s="344" t="s">
        <v>1536</v>
      </c>
      <c r="M319" s="345" t="s">
        <v>1537</v>
      </c>
      <c r="N319" s="345"/>
      <c r="O319" s="344"/>
      <c r="P319" s="345"/>
      <c r="Q319" s="345"/>
      <c r="R319" s="346"/>
      <c r="S319" s="346"/>
      <c r="T319" s="346"/>
      <c r="U319" s="346"/>
      <c r="V319" s="346"/>
      <c r="W319" s="346"/>
      <c r="X319" s="346"/>
      <c r="Y319" s="346"/>
      <c r="Z319" s="346"/>
      <c r="AA319" s="346"/>
      <c r="AB319" s="346"/>
      <c r="AC319" s="346"/>
      <c r="AD319" s="346">
        <f t="shared" si="41"/>
        <v>0</v>
      </c>
      <c r="AE319" s="341"/>
      <c r="AF319" s="347"/>
      <c r="AG319" s="347"/>
      <c r="AH319" s="347"/>
      <c r="AI319" s="347"/>
      <c r="AJ319" s="347"/>
      <c r="AK319" s="347"/>
      <c r="AL319" s="347"/>
      <c r="AM319" s="347"/>
      <c r="AN319" s="347"/>
      <c r="AO319" s="347"/>
      <c r="AP319" s="347"/>
      <c r="AQ319" s="347"/>
      <c r="AR319" s="347">
        <f t="shared" si="42"/>
        <v>0</v>
      </c>
      <c r="AS319" s="347">
        <f t="shared" si="39"/>
        <v>0</v>
      </c>
      <c r="AT319" s="347">
        <f t="shared" si="40"/>
        <v>0</v>
      </c>
    </row>
    <row r="320" spans="1:46" s="348" customFormat="1" ht="16.350000000000001" customHeight="1" outlineLevel="1">
      <c r="A320" s="343" t="s">
        <v>1285</v>
      </c>
      <c r="B320" s="343" t="s">
        <v>1286</v>
      </c>
      <c r="C320" s="344" t="s">
        <v>520</v>
      </c>
      <c r="D320" s="345" t="s">
        <v>1322</v>
      </c>
      <c r="E320" s="345" t="s">
        <v>1323</v>
      </c>
      <c r="F320" s="345" t="s">
        <v>1529</v>
      </c>
      <c r="G320" s="345" t="s">
        <v>1895</v>
      </c>
      <c r="H320" s="345" t="s">
        <v>1530</v>
      </c>
      <c r="I320" s="344" t="s">
        <v>1961</v>
      </c>
      <c r="J320" s="345" t="s">
        <v>1535</v>
      </c>
      <c r="K320" s="345" t="s">
        <v>758</v>
      </c>
      <c r="L320" s="344" t="s">
        <v>1536</v>
      </c>
      <c r="M320" s="345" t="s">
        <v>1537</v>
      </c>
      <c r="N320" s="345"/>
      <c r="O320" s="344"/>
      <c r="P320" s="345"/>
      <c r="Q320" s="345"/>
      <c r="R320" s="346"/>
      <c r="S320" s="346"/>
      <c r="T320" s="346"/>
      <c r="U320" s="346"/>
      <c r="V320" s="346"/>
      <c r="W320" s="346"/>
      <c r="X320" s="346"/>
      <c r="Y320" s="346"/>
      <c r="Z320" s="346"/>
      <c r="AA320" s="346"/>
      <c r="AB320" s="346"/>
      <c r="AC320" s="346"/>
      <c r="AD320" s="346">
        <f t="shared" si="41"/>
        <v>0</v>
      </c>
      <c r="AE320" s="341"/>
      <c r="AF320" s="347"/>
      <c r="AG320" s="347"/>
      <c r="AH320" s="347"/>
      <c r="AI320" s="347"/>
      <c r="AJ320" s="347"/>
      <c r="AK320" s="347"/>
      <c r="AL320" s="347"/>
      <c r="AM320" s="347"/>
      <c r="AN320" s="347"/>
      <c r="AO320" s="347"/>
      <c r="AP320" s="347"/>
      <c r="AQ320" s="347"/>
      <c r="AR320" s="347">
        <f t="shared" si="42"/>
        <v>0</v>
      </c>
      <c r="AS320" s="347">
        <f t="shared" si="39"/>
        <v>0</v>
      </c>
      <c r="AT320" s="347">
        <f t="shared" si="40"/>
        <v>0</v>
      </c>
    </row>
    <row r="321" spans="1:46" s="348" customFormat="1" ht="16.350000000000001" customHeight="1" outlineLevel="1">
      <c r="A321" s="343" t="s">
        <v>1285</v>
      </c>
      <c r="B321" s="343" t="s">
        <v>1286</v>
      </c>
      <c r="C321" s="344" t="s">
        <v>520</v>
      </c>
      <c r="D321" s="345" t="s">
        <v>1322</v>
      </c>
      <c r="E321" s="345" t="s">
        <v>1323</v>
      </c>
      <c r="F321" s="345" t="s">
        <v>1529</v>
      </c>
      <c r="G321" s="345" t="s">
        <v>1895</v>
      </c>
      <c r="H321" s="345" t="s">
        <v>1530</v>
      </c>
      <c r="I321" s="344" t="s">
        <v>1962</v>
      </c>
      <c r="J321" s="345" t="s">
        <v>1535</v>
      </c>
      <c r="K321" s="345" t="s">
        <v>758</v>
      </c>
      <c r="L321" s="344" t="s">
        <v>1536</v>
      </c>
      <c r="M321" s="345" t="s">
        <v>1537</v>
      </c>
      <c r="N321" s="345"/>
      <c r="O321" s="344"/>
      <c r="P321" s="345"/>
      <c r="Q321" s="345"/>
      <c r="R321" s="346"/>
      <c r="S321" s="346"/>
      <c r="T321" s="346"/>
      <c r="U321" s="346"/>
      <c r="V321" s="346"/>
      <c r="W321" s="346"/>
      <c r="X321" s="346"/>
      <c r="Y321" s="346"/>
      <c r="Z321" s="346"/>
      <c r="AA321" s="346"/>
      <c r="AB321" s="346"/>
      <c r="AC321" s="346"/>
      <c r="AD321" s="346">
        <f t="shared" si="41"/>
        <v>0</v>
      </c>
      <c r="AE321" s="341"/>
      <c r="AF321" s="347"/>
      <c r="AG321" s="347"/>
      <c r="AH321" s="347"/>
      <c r="AI321" s="347"/>
      <c r="AJ321" s="347"/>
      <c r="AK321" s="347"/>
      <c r="AL321" s="347"/>
      <c r="AM321" s="347"/>
      <c r="AN321" s="347"/>
      <c r="AO321" s="347"/>
      <c r="AP321" s="347"/>
      <c r="AQ321" s="347"/>
      <c r="AR321" s="347">
        <f t="shared" si="42"/>
        <v>0</v>
      </c>
      <c r="AS321" s="347">
        <f t="shared" si="39"/>
        <v>0</v>
      </c>
      <c r="AT321" s="347">
        <f t="shared" si="40"/>
        <v>0</v>
      </c>
    </row>
    <row r="322" spans="1:46" s="348" customFormat="1" ht="16.350000000000001" customHeight="1" outlineLevel="1">
      <c r="A322" s="343" t="s">
        <v>1285</v>
      </c>
      <c r="B322" s="343" t="s">
        <v>1286</v>
      </c>
      <c r="C322" s="344" t="s">
        <v>520</v>
      </c>
      <c r="D322" s="345" t="s">
        <v>1322</v>
      </c>
      <c r="E322" s="345" t="s">
        <v>1323</v>
      </c>
      <c r="F322" s="345" t="s">
        <v>1529</v>
      </c>
      <c r="G322" s="345" t="s">
        <v>1895</v>
      </c>
      <c r="H322" s="345" t="s">
        <v>1530</v>
      </c>
      <c r="I322" s="344" t="s">
        <v>959</v>
      </c>
      <c r="J322" s="345" t="s">
        <v>1540</v>
      </c>
      <c r="K322" s="345" t="s">
        <v>758</v>
      </c>
      <c r="L322" s="344" t="s">
        <v>1541</v>
      </c>
      <c r="M322" s="345" t="s">
        <v>1542</v>
      </c>
      <c r="N322" s="345"/>
      <c r="O322" s="344"/>
      <c r="P322" s="345"/>
      <c r="Q322" s="345"/>
      <c r="R322" s="346"/>
      <c r="S322" s="346"/>
      <c r="T322" s="346"/>
      <c r="U322" s="346"/>
      <c r="V322" s="346"/>
      <c r="W322" s="346"/>
      <c r="X322" s="346"/>
      <c r="Y322" s="346"/>
      <c r="Z322" s="346"/>
      <c r="AA322" s="346"/>
      <c r="AB322" s="346"/>
      <c r="AC322" s="346"/>
      <c r="AD322" s="346">
        <f t="shared" si="41"/>
        <v>0</v>
      </c>
      <c r="AE322" s="341"/>
      <c r="AF322" s="347"/>
      <c r="AG322" s="347"/>
      <c r="AH322" s="347"/>
      <c r="AI322" s="347"/>
      <c r="AJ322" s="347"/>
      <c r="AK322" s="347"/>
      <c r="AL322" s="347"/>
      <c r="AM322" s="347"/>
      <c r="AN322" s="347"/>
      <c r="AO322" s="347"/>
      <c r="AP322" s="347"/>
      <c r="AQ322" s="347"/>
      <c r="AR322" s="347">
        <f t="shared" si="42"/>
        <v>0</v>
      </c>
      <c r="AS322" s="347">
        <f t="shared" si="39"/>
        <v>0</v>
      </c>
      <c r="AT322" s="347">
        <f t="shared" si="40"/>
        <v>0</v>
      </c>
    </row>
    <row r="323" spans="1:46" s="348" customFormat="1" ht="16.350000000000001" customHeight="1" outlineLevel="1">
      <c r="A323" s="343" t="s">
        <v>1285</v>
      </c>
      <c r="B323" s="343" t="s">
        <v>1286</v>
      </c>
      <c r="C323" s="344" t="s">
        <v>520</v>
      </c>
      <c r="D323" s="345" t="s">
        <v>1322</v>
      </c>
      <c r="E323" s="345" t="s">
        <v>1323</v>
      </c>
      <c r="F323" s="345" t="s">
        <v>1529</v>
      </c>
      <c r="G323" s="345" t="s">
        <v>1895</v>
      </c>
      <c r="H323" s="345" t="s">
        <v>1530</v>
      </c>
      <c r="I323" s="344" t="s">
        <v>1963</v>
      </c>
      <c r="J323" s="345" t="s">
        <v>1540</v>
      </c>
      <c r="K323" s="345" t="s">
        <v>758</v>
      </c>
      <c r="L323" s="344" t="s">
        <v>1541</v>
      </c>
      <c r="M323" s="345" t="s">
        <v>1542</v>
      </c>
      <c r="N323" s="345"/>
      <c r="O323" s="344"/>
      <c r="P323" s="345"/>
      <c r="Q323" s="345"/>
      <c r="R323" s="346"/>
      <c r="S323" s="346"/>
      <c r="T323" s="346"/>
      <c r="U323" s="346"/>
      <c r="V323" s="346"/>
      <c r="W323" s="346"/>
      <c r="X323" s="346"/>
      <c r="Y323" s="346"/>
      <c r="Z323" s="346"/>
      <c r="AA323" s="346"/>
      <c r="AB323" s="346"/>
      <c r="AC323" s="346"/>
      <c r="AD323" s="346">
        <f t="shared" si="41"/>
        <v>0</v>
      </c>
      <c r="AE323" s="341"/>
      <c r="AF323" s="347"/>
      <c r="AG323" s="347"/>
      <c r="AH323" s="347"/>
      <c r="AI323" s="347"/>
      <c r="AJ323" s="347"/>
      <c r="AK323" s="347"/>
      <c r="AL323" s="347"/>
      <c r="AM323" s="347"/>
      <c r="AN323" s="347"/>
      <c r="AO323" s="347"/>
      <c r="AP323" s="347"/>
      <c r="AQ323" s="347"/>
      <c r="AR323" s="347">
        <f t="shared" si="42"/>
        <v>0</v>
      </c>
      <c r="AS323" s="347">
        <f t="shared" si="39"/>
        <v>0</v>
      </c>
      <c r="AT323" s="347">
        <f t="shared" si="40"/>
        <v>0</v>
      </c>
    </row>
    <row r="324" spans="1:46" s="348" customFormat="1" ht="16.350000000000001" customHeight="1" outlineLevel="1">
      <c r="A324" s="343" t="s">
        <v>1285</v>
      </c>
      <c r="B324" s="343" t="s">
        <v>1286</v>
      </c>
      <c r="C324" s="344" t="s">
        <v>520</v>
      </c>
      <c r="D324" s="345" t="s">
        <v>1322</v>
      </c>
      <c r="E324" s="345" t="s">
        <v>1323</v>
      </c>
      <c r="F324" s="345" t="s">
        <v>1529</v>
      </c>
      <c r="G324" s="345" t="s">
        <v>1895</v>
      </c>
      <c r="H324" s="345" t="s">
        <v>1530</v>
      </c>
      <c r="I324" s="344" t="s">
        <v>1964</v>
      </c>
      <c r="J324" s="345" t="s">
        <v>1540</v>
      </c>
      <c r="K324" s="345" t="s">
        <v>758</v>
      </c>
      <c r="L324" s="344" t="s">
        <v>1541</v>
      </c>
      <c r="M324" s="345" t="s">
        <v>1542</v>
      </c>
      <c r="N324" s="345"/>
      <c r="O324" s="344"/>
      <c r="P324" s="345"/>
      <c r="Q324" s="345"/>
      <c r="R324" s="346"/>
      <c r="S324" s="346"/>
      <c r="T324" s="346"/>
      <c r="U324" s="346"/>
      <c r="V324" s="346"/>
      <c r="W324" s="346"/>
      <c r="X324" s="346"/>
      <c r="Y324" s="346"/>
      <c r="Z324" s="346"/>
      <c r="AA324" s="346"/>
      <c r="AB324" s="346"/>
      <c r="AC324" s="346"/>
      <c r="AD324" s="346">
        <f t="shared" si="41"/>
        <v>0</v>
      </c>
      <c r="AE324" s="341"/>
      <c r="AF324" s="347"/>
      <c r="AG324" s="347"/>
      <c r="AH324" s="347"/>
      <c r="AI324" s="347"/>
      <c r="AJ324" s="347"/>
      <c r="AK324" s="347"/>
      <c r="AL324" s="347"/>
      <c r="AM324" s="347"/>
      <c r="AN324" s="347"/>
      <c r="AO324" s="347"/>
      <c r="AP324" s="347"/>
      <c r="AQ324" s="347"/>
      <c r="AR324" s="347">
        <f t="shared" si="42"/>
        <v>0</v>
      </c>
      <c r="AS324" s="347">
        <f t="shared" si="39"/>
        <v>0</v>
      </c>
      <c r="AT324" s="347">
        <f t="shared" si="40"/>
        <v>0</v>
      </c>
    </row>
    <row r="325" spans="1:46" s="348" customFormat="1" ht="16.350000000000001" customHeight="1" outlineLevel="1">
      <c r="A325" s="343" t="s">
        <v>1285</v>
      </c>
      <c r="B325" s="343" t="s">
        <v>1286</v>
      </c>
      <c r="C325" s="344" t="s">
        <v>520</v>
      </c>
      <c r="D325" s="345" t="s">
        <v>1322</v>
      </c>
      <c r="E325" s="345" t="s">
        <v>1323</v>
      </c>
      <c r="F325" s="345" t="s">
        <v>1548</v>
      </c>
      <c r="G325" s="345" t="s">
        <v>1895</v>
      </c>
      <c r="H325" s="345" t="s">
        <v>1549</v>
      </c>
      <c r="I325" s="344" t="s">
        <v>945</v>
      </c>
      <c r="J325" s="345" t="s">
        <v>994</v>
      </c>
      <c r="K325" s="345" t="s">
        <v>995</v>
      </c>
      <c r="L325" s="344" t="s">
        <v>1849</v>
      </c>
      <c r="M325" s="345" t="s">
        <v>1850</v>
      </c>
      <c r="N325" s="345"/>
      <c r="O325" s="344"/>
      <c r="P325" s="345"/>
      <c r="Q325" s="345"/>
      <c r="R325" s="346"/>
      <c r="S325" s="346"/>
      <c r="T325" s="346"/>
      <c r="U325" s="346"/>
      <c r="V325" s="346"/>
      <c r="W325" s="346"/>
      <c r="X325" s="346"/>
      <c r="Y325" s="346"/>
      <c r="Z325" s="346"/>
      <c r="AA325" s="346"/>
      <c r="AB325" s="346"/>
      <c r="AC325" s="346"/>
      <c r="AD325" s="346">
        <f t="shared" si="41"/>
        <v>0</v>
      </c>
      <c r="AE325" s="341"/>
      <c r="AF325" s="347"/>
      <c r="AG325" s="347"/>
      <c r="AH325" s="347"/>
      <c r="AI325" s="347"/>
      <c r="AJ325" s="347"/>
      <c r="AK325" s="347"/>
      <c r="AL325" s="347"/>
      <c r="AM325" s="347"/>
      <c r="AN325" s="347"/>
      <c r="AO325" s="347"/>
      <c r="AP325" s="347"/>
      <c r="AQ325" s="347"/>
      <c r="AR325" s="347">
        <f t="shared" si="42"/>
        <v>0</v>
      </c>
      <c r="AS325" s="347">
        <f t="shared" si="39"/>
        <v>0</v>
      </c>
      <c r="AT325" s="347">
        <f t="shared" si="40"/>
        <v>0</v>
      </c>
    </row>
    <row r="326" spans="1:46" s="348" customFormat="1" ht="16.350000000000001" customHeight="1" outlineLevel="1">
      <c r="A326" s="343" t="s">
        <v>1285</v>
      </c>
      <c r="B326" s="343" t="s">
        <v>1286</v>
      </c>
      <c r="C326" s="344" t="s">
        <v>520</v>
      </c>
      <c r="D326" s="345" t="s">
        <v>1322</v>
      </c>
      <c r="E326" s="345" t="s">
        <v>1323</v>
      </c>
      <c r="F326" s="345" t="s">
        <v>1548</v>
      </c>
      <c r="G326" s="345" t="s">
        <v>1895</v>
      </c>
      <c r="H326" s="345" t="s">
        <v>1549</v>
      </c>
      <c r="I326" s="344" t="s">
        <v>1965</v>
      </c>
      <c r="J326" s="345" t="s">
        <v>996</v>
      </c>
      <c r="K326" s="345" t="s">
        <v>758</v>
      </c>
      <c r="L326" s="344" t="s">
        <v>1852</v>
      </c>
      <c r="M326" s="345" t="s">
        <v>1853</v>
      </c>
      <c r="N326" s="345"/>
      <c r="O326" s="344"/>
      <c r="P326" s="345"/>
      <c r="Q326" s="345"/>
      <c r="R326" s="346"/>
      <c r="S326" s="346"/>
      <c r="T326" s="346"/>
      <c r="U326" s="346"/>
      <c r="V326" s="346"/>
      <c r="W326" s="346"/>
      <c r="X326" s="346"/>
      <c r="Y326" s="346"/>
      <c r="Z326" s="346"/>
      <c r="AA326" s="346"/>
      <c r="AB326" s="346"/>
      <c r="AC326" s="346"/>
      <c r="AD326" s="346">
        <f t="shared" si="41"/>
        <v>0</v>
      </c>
      <c r="AE326" s="341"/>
      <c r="AF326" s="347"/>
      <c r="AG326" s="347"/>
      <c r="AH326" s="347"/>
      <c r="AI326" s="347"/>
      <c r="AJ326" s="347"/>
      <c r="AK326" s="347"/>
      <c r="AL326" s="347"/>
      <c r="AM326" s="347"/>
      <c r="AN326" s="347"/>
      <c r="AO326" s="347"/>
      <c r="AP326" s="347"/>
      <c r="AQ326" s="347"/>
      <c r="AR326" s="347">
        <f t="shared" si="42"/>
        <v>0</v>
      </c>
      <c r="AS326" s="347">
        <f t="shared" si="39"/>
        <v>0</v>
      </c>
      <c r="AT326" s="347">
        <f t="shared" si="40"/>
        <v>0</v>
      </c>
    </row>
    <row r="327" spans="1:46" s="348" customFormat="1" ht="16.350000000000001" customHeight="1" outlineLevel="1">
      <c r="A327" s="343" t="s">
        <v>1285</v>
      </c>
      <c r="B327" s="343" t="s">
        <v>1286</v>
      </c>
      <c r="C327" s="344" t="s">
        <v>520</v>
      </c>
      <c r="D327" s="345" t="s">
        <v>1322</v>
      </c>
      <c r="E327" s="345" t="s">
        <v>1323</v>
      </c>
      <c r="F327" s="345" t="s">
        <v>1552</v>
      </c>
      <c r="G327" s="345" t="s">
        <v>1895</v>
      </c>
      <c r="H327" s="345" t="s">
        <v>1553</v>
      </c>
      <c r="I327" s="344" t="s">
        <v>920</v>
      </c>
      <c r="J327" s="345" t="s">
        <v>733</v>
      </c>
      <c r="K327" s="345" t="s">
        <v>734</v>
      </c>
      <c r="L327" s="344" t="s">
        <v>1554</v>
      </c>
      <c r="M327" s="345" t="s">
        <v>1555</v>
      </c>
      <c r="N327" s="345"/>
      <c r="O327" s="344"/>
      <c r="P327" s="345"/>
      <c r="Q327" s="345"/>
      <c r="R327" s="346"/>
      <c r="S327" s="346"/>
      <c r="T327" s="346"/>
      <c r="U327" s="346"/>
      <c r="V327" s="346"/>
      <c r="W327" s="346"/>
      <c r="X327" s="346"/>
      <c r="Y327" s="346"/>
      <c r="Z327" s="346"/>
      <c r="AA327" s="346"/>
      <c r="AB327" s="346"/>
      <c r="AC327" s="346"/>
      <c r="AD327" s="346">
        <f t="shared" si="41"/>
        <v>0</v>
      </c>
      <c r="AE327" s="341"/>
      <c r="AF327" s="347"/>
      <c r="AG327" s="347"/>
      <c r="AH327" s="347"/>
      <c r="AI327" s="347"/>
      <c r="AJ327" s="347"/>
      <c r="AK327" s="347"/>
      <c r="AL327" s="347"/>
      <c r="AM327" s="347"/>
      <c r="AN327" s="347"/>
      <c r="AO327" s="347"/>
      <c r="AP327" s="347"/>
      <c r="AQ327" s="347"/>
      <c r="AR327" s="347">
        <f t="shared" si="42"/>
        <v>0</v>
      </c>
      <c r="AS327" s="347">
        <f t="shared" si="39"/>
        <v>0</v>
      </c>
      <c r="AT327" s="347">
        <f t="shared" si="40"/>
        <v>0</v>
      </c>
    </row>
    <row r="328" spans="1:46" s="348" customFormat="1" ht="16.350000000000001" customHeight="1" outlineLevel="1">
      <c r="A328" s="343" t="s">
        <v>1285</v>
      </c>
      <c r="B328" s="343" t="s">
        <v>1286</v>
      </c>
      <c r="C328" s="344" t="s">
        <v>520</v>
      </c>
      <c r="D328" s="345" t="s">
        <v>1322</v>
      </c>
      <c r="E328" s="345" t="s">
        <v>1323</v>
      </c>
      <c r="F328" s="345" t="s">
        <v>1552</v>
      </c>
      <c r="G328" s="345" t="s">
        <v>1895</v>
      </c>
      <c r="H328" s="345" t="s">
        <v>1553</v>
      </c>
      <c r="I328" s="344" t="s">
        <v>1966</v>
      </c>
      <c r="J328" s="345" t="s">
        <v>993</v>
      </c>
      <c r="K328" s="345" t="s">
        <v>493</v>
      </c>
      <c r="L328" s="344" t="s">
        <v>1859</v>
      </c>
      <c r="M328" s="345" t="s">
        <v>1860</v>
      </c>
      <c r="N328" s="345"/>
      <c r="O328" s="344"/>
      <c r="P328" s="345"/>
      <c r="Q328" s="345"/>
      <c r="R328" s="346"/>
      <c r="S328" s="346"/>
      <c r="T328" s="346"/>
      <c r="U328" s="346"/>
      <c r="V328" s="346"/>
      <c r="W328" s="346"/>
      <c r="X328" s="346"/>
      <c r="Y328" s="346"/>
      <c r="Z328" s="346"/>
      <c r="AA328" s="346"/>
      <c r="AB328" s="346"/>
      <c r="AC328" s="346"/>
      <c r="AD328" s="346">
        <f t="shared" si="41"/>
        <v>0</v>
      </c>
      <c r="AE328" s="341"/>
      <c r="AF328" s="347"/>
      <c r="AG328" s="347"/>
      <c r="AH328" s="347"/>
      <c r="AI328" s="347"/>
      <c r="AJ328" s="347"/>
      <c r="AK328" s="347"/>
      <c r="AL328" s="347"/>
      <c r="AM328" s="347"/>
      <c r="AN328" s="347"/>
      <c r="AO328" s="347"/>
      <c r="AP328" s="347"/>
      <c r="AQ328" s="347"/>
      <c r="AR328" s="347">
        <f t="shared" si="42"/>
        <v>0</v>
      </c>
      <c r="AS328" s="347">
        <f t="shared" si="39"/>
        <v>0</v>
      </c>
      <c r="AT328" s="347">
        <f t="shared" si="40"/>
        <v>0</v>
      </c>
    </row>
    <row r="329" spans="1:46" s="348" customFormat="1" ht="16.350000000000001" customHeight="1" outlineLevel="1">
      <c r="A329" s="343" t="s">
        <v>1285</v>
      </c>
      <c r="B329" s="343" t="s">
        <v>1286</v>
      </c>
      <c r="C329" s="344" t="s">
        <v>520</v>
      </c>
      <c r="D329" s="345" t="s">
        <v>1322</v>
      </c>
      <c r="E329" s="345" t="s">
        <v>1323</v>
      </c>
      <c r="F329" s="345" t="s">
        <v>1324</v>
      </c>
      <c r="G329" s="345" t="s">
        <v>1895</v>
      </c>
      <c r="H329" s="345" t="s">
        <v>1326</v>
      </c>
      <c r="I329" s="344" t="s">
        <v>960</v>
      </c>
      <c r="J329" s="345" t="s">
        <v>875</v>
      </c>
      <c r="K329" s="345" t="s">
        <v>728</v>
      </c>
      <c r="L329" s="344" t="s">
        <v>1556</v>
      </c>
      <c r="M329" s="345" t="s">
        <v>1557</v>
      </c>
      <c r="N329" s="345"/>
      <c r="O329" s="344"/>
      <c r="P329" s="345"/>
      <c r="Q329" s="345"/>
      <c r="R329" s="346"/>
      <c r="S329" s="346"/>
      <c r="T329" s="346"/>
      <c r="U329" s="346"/>
      <c r="V329" s="346"/>
      <c r="W329" s="346"/>
      <c r="X329" s="346"/>
      <c r="Y329" s="346"/>
      <c r="Z329" s="346"/>
      <c r="AA329" s="346"/>
      <c r="AB329" s="346"/>
      <c r="AC329" s="346"/>
      <c r="AD329" s="346">
        <f t="shared" si="41"/>
        <v>0</v>
      </c>
      <c r="AE329" s="341"/>
      <c r="AF329" s="347"/>
      <c r="AG329" s="347"/>
      <c r="AH329" s="347"/>
      <c r="AI329" s="347"/>
      <c r="AJ329" s="347"/>
      <c r="AK329" s="347"/>
      <c r="AL329" s="347"/>
      <c r="AM329" s="347"/>
      <c r="AN329" s="347"/>
      <c r="AO329" s="347"/>
      <c r="AP329" s="347"/>
      <c r="AQ329" s="347"/>
      <c r="AR329" s="347">
        <f t="shared" si="42"/>
        <v>0</v>
      </c>
      <c r="AS329" s="347">
        <f t="shared" si="39"/>
        <v>0</v>
      </c>
      <c r="AT329" s="347">
        <f t="shared" si="40"/>
        <v>0</v>
      </c>
    </row>
    <row r="330" spans="1:46" s="348" customFormat="1" ht="16.350000000000001" customHeight="1" outlineLevel="1">
      <c r="A330" s="343" t="s">
        <v>1285</v>
      </c>
      <c r="B330" s="343" t="s">
        <v>1286</v>
      </c>
      <c r="C330" s="344" t="s">
        <v>520</v>
      </c>
      <c r="D330" s="345" t="s">
        <v>1322</v>
      </c>
      <c r="E330" s="345" t="s">
        <v>1323</v>
      </c>
      <c r="F330" s="345" t="s">
        <v>1558</v>
      </c>
      <c r="G330" s="345" t="s">
        <v>1895</v>
      </c>
      <c r="H330" s="345" t="s">
        <v>1559</v>
      </c>
      <c r="I330" s="344" t="s">
        <v>940</v>
      </c>
      <c r="J330" s="345" t="s">
        <v>718</v>
      </c>
      <c r="K330" s="345" t="s">
        <v>980</v>
      </c>
      <c r="L330" s="344" t="s">
        <v>1560</v>
      </c>
      <c r="M330" s="345" t="s">
        <v>1559</v>
      </c>
      <c r="N330" s="345"/>
      <c r="O330" s="344"/>
      <c r="P330" s="345"/>
      <c r="Q330" s="345"/>
      <c r="R330" s="346"/>
      <c r="S330" s="346"/>
      <c r="T330" s="346"/>
      <c r="U330" s="346"/>
      <c r="V330" s="346"/>
      <c r="W330" s="346"/>
      <c r="X330" s="346"/>
      <c r="Y330" s="346"/>
      <c r="Z330" s="346"/>
      <c r="AA330" s="346"/>
      <c r="AB330" s="346"/>
      <c r="AC330" s="346"/>
      <c r="AD330" s="346">
        <f t="shared" si="41"/>
        <v>0</v>
      </c>
      <c r="AE330" s="341"/>
      <c r="AF330" s="347"/>
      <c r="AG330" s="347"/>
      <c r="AH330" s="347"/>
      <c r="AI330" s="347"/>
      <c r="AJ330" s="347"/>
      <c r="AK330" s="347"/>
      <c r="AL330" s="347"/>
      <c r="AM330" s="347"/>
      <c r="AN330" s="347"/>
      <c r="AO330" s="347"/>
      <c r="AP330" s="347"/>
      <c r="AQ330" s="347"/>
      <c r="AR330" s="347">
        <f t="shared" si="42"/>
        <v>0</v>
      </c>
      <c r="AS330" s="347">
        <f t="shared" si="39"/>
        <v>0</v>
      </c>
      <c r="AT330" s="347">
        <f t="shared" si="40"/>
        <v>0</v>
      </c>
    </row>
    <row r="331" spans="1:46" s="348" customFormat="1" ht="16.350000000000001" customHeight="1" outlineLevel="1">
      <c r="A331" s="343" t="s">
        <v>1285</v>
      </c>
      <c r="B331" s="343" t="s">
        <v>1286</v>
      </c>
      <c r="C331" s="344" t="s">
        <v>520</v>
      </c>
      <c r="D331" s="345" t="s">
        <v>1322</v>
      </c>
      <c r="E331" s="345" t="s">
        <v>1323</v>
      </c>
      <c r="F331" s="345" t="s">
        <v>1863</v>
      </c>
      <c r="G331" s="345" t="s">
        <v>1895</v>
      </c>
      <c r="H331" s="345" t="s">
        <v>1864</v>
      </c>
      <c r="I331" s="344" t="s">
        <v>846</v>
      </c>
      <c r="J331" s="354" t="s">
        <v>939</v>
      </c>
      <c r="K331" s="345" t="s">
        <v>493</v>
      </c>
      <c r="L331" s="344" t="s">
        <v>1866</v>
      </c>
      <c r="M331" s="345" t="s">
        <v>1867</v>
      </c>
      <c r="N331" s="354"/>
      <c r="O331" s="344"/>
      <c r="P331" s="354"/>
      <c r="Q331" s="354"/>
      <c r="R331" s="346"/>
      <c r="S331" s="346"/>
      <c r="T331" s="346"/>
      <c r="U331" s="346"/>
      <c r="V331" s="346"/>
      <c r="W331" s="346"/>
      <c r="X331" s="346"/>
      <c r="Y331" s="346"/>
      <c r="Z331" s="346"/>
      <c r="AA331" s="346"/>
      <c r="AB331" s="346"/>
      <c r="AC331" s="346"/>
      <c r="AD331" s="349">
        <f t="shared" si="41"/>
        <v>0</v>
      </c>
      <c r="AE331" s="341"/>
      <c r="AF331" s="347"/>
      <c r="AG331" s="347"/>
      <c r="AH331" s="347"/>
      <c r="AI331" s="347"/>
      <c r="AJ331" s="347"/>
      <c r="AK331" s="347"/>
      <c r="AL331" s="347"/>
      <c r="AM331" s="347"/>
      <c r="AN331" s="347"/>
      <c r="AO331" s="347"/>
      <c r="AP331" s="347"/>
      <c r="AQ331" s="347"/>
      <c r="AR331" s="347">
        <f t="shared" si="42"/>
        <v>0</v>
      </c>
      <c r="AS331" s="347">
        <f t="shared" si="39"/>
        <v>0</v>
      </c>
      <c r="AT331" s="347">
        <f t="shared" si="40"/>
        <v>0</v>
      </c>
    </row>
    <row r="332" spans="1:46" s="348" customFormat="1" ht="16.350000000000001" customHeight="1" outlineLevel="1">
      <c r="A332" s="343" t="s">
        <v>1285</v>
      </c>
      <c r="B332" s="343" t="s">
        <v>1286</v>
      </c>
      <c r="C332" s="344" t="s">
        <v>520</v>
      </c>
      <c r="D332" s="345" t="s">
        <v>1322</v>
      </c>
      <c r="E332" s="345" t="s">
        <v>1323</v>
      </c>
      <c r="F332" s="345" t="s">
        <v>1378</v>
      </c>
      <c r="G332" s="345" t="s">
        <v>1895</v>
      </c>
      <c r="H332" s="345" t="s">
        <v>1567</v>
      </c>
      <c r="I332" s="344" t="s">
        <v>1967</v>
      </c>
      <c r="J332" s="345" t="s">
        <v>1022</v>
      </c>
      <c r="K332" s="345" t="s">
        <v>732</v>
      </c>
      <c r="L332" s="344" t="s">
        <v>1968</v>
      </c>
      <c r="M332" s="345" t="s">
        <v>1969</v>
      </c>
      <c r="N332" s="345"/>
      <c r="O332" s="344"/>
      <c r="P332" s="345"/>
      <c r="Q332" s="345"/>
      <c r="R332" s="346"/>
      <c r="S332" s="346"/>
      <c r="T332" s="346"/>
      <c r="U332" s="346"/>
      <c r="V332" s="346"/>
      <c r="W332" s="346"/>
      <c r="X332" s="346"/>
      <c r="Y332" s="346"/>
      <c r="Z332" s="346"/>
      <c r="AA332" s="346"/>
      <c r="AB332" s="346"/>
      <c r="AC332" s="346"/>
      <c r="AD332" s="346">
        <f t="shared" si="41"/>
        <v>0</v>
      </c>
      <c r="AE332" s="341"/>
      <c r="AF332" s="347"/>
      <c r="AG332" s="347"/>
      <c r="AH332" s="347"/>
      <c r="AI332" s="347"/>
      <c r="AJ332" s="347"/>
      <c r="AK332" s="347"/>
      <c r="AL332" s="347"/>
      <c r="AM332" s="347"/>
      <c r="AN332" s="347"/>
      <c r="AO332" s="347"/>
      <c r="AP332" s="347"/>
      <c r="AQ332" s="347"/>
      <c r="AR332" s="347">
        <f t="shared" si="42"/>
        <v>0</v>
      </c>
      <c r="AS332" s="347">
        <f t="shared" si="39"/>
        <v>0</v>
      </c>
      <c r="AT332" s="347">
        <f t="shared" si="40"/>
        <v>0</v>
      </c>
    </row>
    <row r="333" spans="1:46" s="348" customFormat="1" ht="16.350000000000001" customHeight="1" outlineLevel="1">
      <c r="A333" s="343" t="s">
        <v>1285</v>
      </c>
      <c r="B333" s="343" t="s">
        <v>1286</v>
      </c>
      <c r="C333" s="344" t="s">
        <v>520</v>
      </c>
      <c r="D333" s="345" t="s">
        <v>1322</v>
      </c>
      <c r="E333" s="345" t="s">
        <v>1323</v>
      </c>
      <c r="F333" s="345" t="s">
        <v>1378</v>
      </c>
      <c r="G333" s="345" t="s">
        <v>1895</v>
      </c>
      <c r="H333" s="345" t="s">
        <v>1567</v>
      </c>
      <c r="I333" s="344" t="s">
        <v>840</v>
      </c>
      <c r="J333" s="345" t="s">
        <v>731</v>
      </c>
      <c r="K333" s="345" t="s">
        <v>732</v>
      </c>
      <c r="L333" s="344" t="s">
        <v>1568</v>
      </c>
      <c r="M333" s="345" t="s">
        <v>1569</v>
      </c>
      <c r="N333" s="345"/>
      <c r="O333" s="344"/>
      <c r="P333" s="345"/>
      <c r="Q333" s="345"/>
      <c r="R333" s="346"/>
      <c r="S333" s="346"/>
      <c r="T333" s="346"/>
      <c r="U333" s="346"/>
      <c r="V333" s="346"/>
      <c r="W333" s="346"/>
      <c r="X333" s="346"/>
      <c r="Y333" s="346"/>
      <c r="Z333" s="346"/>
      <c r="AA333" s="346"/>
      <c r="AB333" s="346"/>
      <c r="AC333" s="346"/>
      <c r="AD333" s="346">
        <f t="shared" si="41"/>
        <v>0</v>
      </c>
      <c r="AE333" s="341"/>
      <c r="AF333" s="347"/>
      <c r="AG333" s="347"/>
      <c r="AH333" s="347"/>
      <c r="AI333" s="347"/>
      <c r="AJ333" s="347"/>
      <c r="AK333" s="347"/>
      <c r="AL333" s="347"/>
      <c r="AM333" s="347"/>
      <c r="AN333" s="347"/>
      <c r="AO333" s="347"/>
      <c r="AP333" s="347"/>
      <c r="AQ333" s="347"/>
      <c r="AR333" s="347">
        <f t="shared" si="42"/>
        <v>0</v>
      </c>
      <c r="AS333" s="347">
        <f t="shared" si="39"/>
        <v>0</v>
      </c>
      <c r="AT333" s="347">
        <f t="shared" si="40"/>
        <v>0</v>
      </c>
    </row>
    <row r="334" spans="1:46" s="348" customFormat="1" ht="16.350000000000001" customHeight="1" outlineLevel="1">
      <c r="A334" s="343" t="s">
        <v>1285</v>
      </c>
      <c r="B334" s="343" t="s">
        <v>1286</v>
      </c>
      <c r="C334" s="344" t="s">
        <v>520</v>
      </c>
      <c r="D334" s="345" t="s">
        <v>1322</v>
      </c>
      <c r="E334" s="345" t="s">
        <v>1323</v>
      </c>
      <c r="F334" s="345" t="s">
        <v>1970</v>
      </c>
      <c r="G334" s="345" t="s">
        <v>1895</v>
      </c>
      <c r="H334" s="345" t="s">
        <v>1971</v>
      </c>
      <c r="I334" s="344" t="s">
        <v>1972</v>
      </c>
      <c r="J334" s="345" t="s">
        <v>1973</v>
      </c>
      <c r="K334" s="345" t="s">
        <v>732</v>
      </c>
      <c r="L334" s="344" t="s">
        <v>1974</v>
      </c>
      <c r="M334" s="345" t="s">
        <v>1975</v>
      </c>
      <c r="N334" s="345"/>
      <c r="O334" s="344"/>
      <c r="P334" s="345"/>
      <c r="Q334" s="345"/>
      <c r="R334" s="346"/>
      <c r="S334" s="346"/>
      <c r="T334" s="346"/>
      <c r="U334" s="346"/>
      <c r="V334" s="346"/>
      <c r="W334" s="346"/>
      <c r="X334" s="346"/>
      <c r="Y334" s="346"/>
      <c r="Z334" s="346"/>
      <c r="AA334" s="346"/>
      <c r="AB334" s="346"/>
      <c r="AC334" s="346"/>
      <c r="AD334" s="346">
        <f t="shared" si="41"/>
        <v>0</v>
      </c>
      <c r="AE334" s="341"/>
      <c r="AF334" s="347"/>
      <c r="AG334" s="347"/>
      <c r="AH334" s="347"/>
      <c r="AI334" s="347"/>
      <c r="AJ334" s="347"/>
      <c r="AK334" s="347"/>
      <c r="AL334" s="347"/>
      <c r="AM334" s="347"/>
      <c r="AN334" s="347"/>
      <c r="AO334" s="347"/>
      <c r="AP334" s="347"/>
      <c r="AQ334" s="347"/>
      <c r="AR334" s="347">
        <f t="shared" si="42"/>
        <v>0</v>
      </c>
      <c r="AS334" s="347">
        <f t="shared" ref="AS334:AS359" si="43">AD334-AR334</f>
        <v>0</v>
      </c>
      <c r="AT334" s="347">
        <f t="shared" ref="AT334:AT359" si="44">IFERROR(AS334/AR334,0)</f>
        <v>0</v>
      </c>
    </row>
    <row r="335" spans="1:46" s="348" customFormat="1" ht="16.350000000000001" customHeight="1" outlineLevel="1">
      <c r="A335" s="343" t="s">
        <v>1285</v>
      </c>
      <c r="B335" s="343" t="s">
        <v>1286</v>
      </c>
      <c r="C335" s="344" t="s">
        <v>520</v>
      </c>
      <c r="D335" s="345" t="s">
        <v>1322</v>
      </c>
      <c r="E335" s="345" t="s">
        <v>1323</v>
      </c>
      <c r="F335" s="345" t="s">
        <v>1529</v>
      </c>
      <c r="G335" s="345" t="s">
        <v>1895</v>
      </c>
      <c r="H335" s="345" t="s">
        <v>1971</v>
      </c>
      <c r="I335" s="344" t="s">
        <v>1976</v>
      </c>
      <c r="J335" s="345" t="s">
        <v>1576</v>
      </c>
      <c r="K335" s="345" t="s">
        <v>758</v>
      </c>
      <c r="L335" s="344" t="s">
        <v>1577</v>
      </c>
      <c r="M335" s="345" t="s">
        <v>1578</v>
      </c>
      <c r="N335" s="345"/>
      <c r="O335" s="344"/>
      <c r="P335" s="345"/>
      <c r="Q335" s="345"/>
      <c r="R335" s="346"/>
      <c r="S335" s="346"/>
      <c r="T335" s="346"/>
      <c r="U335" s="346"/>
      <c r="V335" s="346"/>
      <c r="W335" s="346"/>
      <c r="X335" s="346"/>
      <c r="Y335" s="346"/>
      <c r="Z335" s="346"/>
      <c r="AA335" s="346"/>
      <c r="AB335" s="346"/>
      <c r="AC335" s="346"/>
      <c r="AD335" s="346">
        <f t="shared" si="41"/>
        <v>0</v>
      </c>
      <c r="AE335" s="341"/>
      <c r="AF335" s="347"/>
      <c r="AG335" s="347"/>
      <c r="AH335" s="347"/>
      <c r="AI335" s="347"/>
      <c r="AJ335" s="347"/>
      <c r="AK335" s="347"/>
      <c r="AL335" s="347"/>
      <c r="AM335" s="347"/>
      <c r="AN335" s="347"/>
      <c r="AO335" s="347"/>
      <c r="AP335" s="347"/>
      <c r="AQ335" s="347"/>
      <c r="AR335" s="347">
        <f t="shared" si="42"/>
        <v>0</v>
      </c>
      <c r="AS335" s="347">
        <f t="shared" si="43"/>
        <v>0</v>
      </c>
      <c r="AT335" s="347">
        <f t="shared" si="44"/>
        <v>0</v>
      </c>
    </row>
    <row r="336" spans="1:46" s="348" customFormat="1" ht="16.350000000000001" customHeight="1" outlineLevel="1">
      <c r="A336" s="343" t="s">
        <v>1285</v>
      </c>
      <c r="B336" s="343" t="s">
        <v>1286</v>
      </c>
      <c r="C336" s="344" t="s">
        <v>520</v>
      </c>
      <c r="D336" s="345" t="s">
        <v>1322</v>
      </c>
      <c r="E336" s="345" t="s">
        <v>1323</v>
      </c>
      <c r="F336" s="345" t="s">
        <v>1579</v>
      </c>
      <c r="G336" s="345" t="s">
        <v>1895</v>
      </c>
      <c r="H336" s="345" t="s">
        <v>1580</v>
      </c>
      <c r="I336" s="344" t="s">
        <v>1977</v>
      </c>
      <c r="J336" s="345" t="s">
        <v>1025</v>
      </c>
      <c r="K336" s="345" t="s">
        <v>732</v>
      </c>
      <c r="L336" s="344" t="s">
        <v>1582</v>
      </c>
      <c r="M336" s="345" t="s">
        <v>1583</v>
      </c>
      <c r="N336" s="345"/>
      <c r="O336" s="344"/>
      <c r="P336" s="345"/>
      <c r="Q336" s="345"/>
      <c r="R336" s="346"/>
      <c r="S336" s="346"/>
      <c r="T336" s="346"/>
      <c r="U336" s="346"/>
      <c r="V336" s="346"/>
      <c r="W336" s="346"/>
      <c r="X336" s="346"/>
      <c r="Y336" s="346"/>
      <c r="Z336" s="346"/>
      <c r="AA336" s="346"/>
      <c r="AB336" s="346"/>
      <c r="AC336" s="346"/>
      <c r="AD336" s="346">
        <f t="shared" si="41"/>
        <v>0</v>
      </c>
      <c r="AE336" s="341"/>
      <c r="AF336" s="347"/>
      <c r="AG336" s="347"/>
      <c r="AH336" s="347"/>
      <c r="AI336" s="347"/>
      <c r="AJ336" s="347"/>
      <c r="AK336" s="347"/>
      <c r="AL336" s="347"/>
      <c r="AM336" s="347"/>
      <c r="AN336" s="347"/>
      <c r="AO336" s="347"/>
      <c r="AP336" s="347"/>
      <c r="AQ336" s="347"/>
      <c r="AR336" s="347">
        <f t="shared" si="42"/>
        <v>0</v>
      </c>
      <c r="AS336" s="347">
        <f t="shared" si="43"/>
        <v>0</v>
      </c>
      <c r="AT336" s="347">
        <f t="shared" si="44"/>
        <v>0</v>
      </c>
    </row>
    <row r="337" spans="1:46" s="348" customFormat="1" ht="16.350000000000001" customHeight="1" outlineLevel="1">
      <c r="A337" s="343" t="s">
        <v>1285</v>
      </c>
      <c r="B337" s="343" t="s">
        <v>1286</v>
      </c>
      <c r="C337" s="344" t="s">
        <v>520</v>
      </c>
      <c r="D337" s="345" t="s">
        <v>1322</v>
      </c>
      <c r="E337" s="345" t="s">
        <v>1323</v>
      </c>
      <c r="F337" s="345" t="s">
        <v>1579</v>
      </c>
      <c r="G337" s="345" t="s">
        <v>1895</v>
      </c>
      <c r="H337" s="345" t="s">
        <v>1580</v>
      </c>
      <c r="I337" s="344" t="s">
        <v>1978</v>
      </c>
      <c r="J337" s="345" t="s">
        <v>986</v>
      </c>
      <c r="K337" s="345" t="s">
        <v>987</v>
      </c>
      <c r="L337" s="344" t="s">
        <v>1979</v>
      </c>
      <c r="M337" s="345" t="s">
        <v>1980</v>
      </c>
      <c r="N337" s="345"/>
      <c r="O337" s="344"/>
      <c r="P337" s="345"/>
      <c r="Q337" s="345"/>
      <c r="R337" s="346"/>
      <c r="S337" s="346"/>
      <c r="T337" s="346"/>
      <c r="U337" s="346"/>
      <c r="V337" s="346"/>
      <c r="W337" s="346"/>
      <c r="X337" s="346"/>
      <c r="Y337" s="346"/>
      <c r="Z337" s="346"/>
      <c r="AA337" s="346"/>
      <c r="AB337" s="346"/>
      <c r="AC337" s="346"/>
      <c r="AD337" s="346">
        <f t="shared" si="41"/>
        <v>0</v>
      </c>
      <c r="AE337" s="341"/>
      <c r="AF337" s="347"/>
      <c r="AG337" s="347"/>
      <c r="AH337" s="347"/>
      <c r="AI337" s="347"/>
      <c r="AJ337" s="347"/>
      <c r="AK337" s="347"/>
      <c r="AL337" s="347"/>
      <c r="AM337" s="347"/>
      <c r="AN337" s="347"/>
      <c r="AO337" s="347"/>
      <c r="AP337" s="347"/>
      <c r="AQ337" s="347"/>
      <c r="AR337" s="347">
        <f t="shared" si="42"/>
        <v>0</v>
      </c>
      <c r="AS337" s="347">
        <f t="shared" si="43"/>
        <v>0</v>
      </c>
      <c r="AT337" s="347">
        <f t="shared" si="44"/>
        <v>0</v>
      </c>
    </row>
    <row r="338" spans="1:46" s="348" customFormat="1" ht="16.350000000000001" customHeight="1" outlineLevel="1">
      <c r="A338" s="343" t="s">
        <v>1285</v>
      </c>
      <c r="B338" s="343" t="s">
        <v>1286</v>
      </c>
      <c r="C338" s="344" t="s">
        <v>520</v>
      </c>
      <c r="D338" s="345" t="s">
        <v>1322</v>
      </c>
      <c r="E338" s="345" t="s">
        <v>1323</v>
      </c>
      <c r="F338" s="345" t="s">
        <v>1579</v>
      </c>
      <c r="G338" s="345" t="s">
        <v>1895</v>
      </c>
      <c r="H338" s="345" t="s">
        <v>1580</v>
      </c>
      <c r="I338" s="344" t="s">
        <v>1981</v>
      </c>
      <c r="J338" s="345" t="s">
        <v>986</v>
      </c>
      <c r="K338" s="345" t="s">
        <v>987</v>
      </c>
      <c r="L338" s="344" t="s">
        <v>1979</v>
      </c>
      <c r="M338" s="345" t="s">
        <v>1980</v>
      </c>
      <c r="N338" s="345"/>
      <c r="O338" s="344"/>
      <c r="P338" s="345"/>
      <c r="Q338" s="345"/>
      <c r="R338" s="346"/>
      <c r="S338" s="346"/>
      <c r="T338" s="346"/>
      <c r="U338" s="346"/>
      <c r="V338" s="346"/>
      <c r="W338" s="346"/>
      <c r="X338" s="346"/>
      <c r="Y338" s="346"/>
      <c r="Z338" s="346"/>
      <c r="AA338" s="346"/>
      <c r="AB338" s="346"/>
      <c r="AC338" s="346"/>
      <c r="AD338" s="346">
        <f t="shared" si="41"/>
        <v>0</v>
      </c>
      <c r="AE338" s="341"/>
      <c r="AF338" s="347"/>
      <c r="AG338" s="347"/>
      <c r="AH338" s="347"/>
      <c r="AI338" s="347"/>
      <c r="AJ338" s="347"/>
      <c r="AK338" s="347"/>
      <c r="AL338" s="347"/>
      <c r="AM338" s="347"/>
      <c r="AN338" s="347"/>
      <c r="AO338" s="347"/>
      <c r="AP338" s="347"/>
      <c r="AQ338" s="347"/>
      <c r="AR338" s="347">
        <f t="shared" si="42"/>
        <v>0</v>
      </c>
      <c r="AS338" s="347">
        <f t="shared" si="43"/>
        <v>0</v>
      </c>
      <c r="AT338" s="347">
        <f t="shared" si="44"/>
        <v>0</v>
      </c>
    </row>
    <row r="339" spans="1:46" s="341" customFormat="1" ht="16.350000000000001" customHeight="1" outlineLevel="1">
      <c r="A339" s="343" t="s">
        <v>1285</v>
      </c>
      <c r="B339" s="343" t="s">
        <v>1286</v>
      </c>
      <c r="C339" s="344" t="s">
        <v>520</v>
      </c>
      <c r="D339" s="345" t="s">
        <v>1322</v>
      </c>
      <c r="E339" s="345" t="s">
        <v>1323</v>
      </c>
      <c r="F339" s="345" t="s">
        <v>1584</v>
      </c>
      <c r="G339" s="345" t="s">
        <v>1895</v>
      </c>
      <c r="H339" s="345" t="s">
        <v>1585</v>
      </c>
      <c r="I339" s="344" t="s">
        <v>842</v>
      </c>
      <c r="J339" s="345" t="s">
        <v>988</v>
      </c>
      <c r="K339" s="345" t="s">
        <v>719</v>
      </c>
      <c r="L339" s="344" t="s">
        <v>1587</v>
      </c>
      <c r="M339" s="345" t="s">
        <v>1588</v>
      </c>
      <c r="N339" s="345"/>
      <c r="O339" s="344"/>
      <c r="P339" s="345"/>
      <c r="Q339" s="345"/>
      <c r="R339" s="346"/>
      <c r="S339" s="346"/>
      <c r="T339" s="346"/>
      <c r="U339" s="346"/>
      <c r="V339" s="346"/>
      <c r="W339" s="346"/>
      <c r="X339" s="346"/>
      <c r="Y339" s="346"/>
      <c r="Z339" s="346"/>
      <c r="AA339" s="346"/>
      <c r="AB339" s="346"/>
      <c r="AC339" s="346"/>
      <c r="AD339" s="346">
        <f t="shared" si="41"/>
        <v>0</v>
      </c>
      <c r="AF339" s="350"/>
      <c r="AG339" s="350"/>
      <c r="AH339" s="350"/>
      <c r="AI339" s="350"/>
      <c r="AJ339" s="350"/>
      <c r="AK339" s="350"/>
      <c r="AL339" s="350"/>
      <c r="AM339" s="350"/>
      <c r="AN339" s="350"/>
      <c r="AO339" s="350"/>
      <c r="AP339" s="350"/>
      <c r="AQ339" s="350"/>
      <c r="AR339" s="347">
        <f t="shared" si="42"/>
        <v>0</v>
      </c>
      <c r="AS339" s="350">
        <f t="shared" si="43"/>
        <v>0</v>
      </c>
      <c r="AT339" s="350">
        <f t="shared" si="44"/>
        <v>0</v>
      </c>
    </row>
    <row r="340" spans="1:46" s="341" customFormat="1" ht="16.350000000000001" customHeight="1" outlineLevel="1">
      <c r="A340" s="343" t="s">
        <v>1285</v>
      </c>
      <c r="B340" s="343" t="s">
        <v>1286</v>
      </c>
      <c r="C340" s="344" t="s">
        <v>520</v>
      </c>
      <c r="D340" s="345" t="s">
        <v>1322</v>
      </c>
      <c r="E340" s="345" t="s">
        <v>1323</v>
      </c>
      <c r="F340" s="345" t="s">
        <v>1584</v>
      </c>
      <c r="G340" s="345" t="s">
        <v>1895</v>
      </c>
      <c r="H340" s="345" t="s">
        <v>1585</v>
      </c>
      <c r="I340" s="344" t="s">
        <v>1982</v>
      </c>
      <c r="J340" s="345" t="s">
        <v>1983</v>
      </c>
      <c r="K340" s="345" t="s">
        <v>719</v>
      </c>
      <c r="L340" s="344" t="s">
        <v>1589</v>
      </c>
      <c r="M340" s="345"/>
      <c r="N340" s="345"/>
      <c r="O340" s="344"/>
      <c r="P340" s="345"/>
      <c r="Q340" s="345"/>
      <c r="R340" s="346"/>
      <c r="S340" s="346"/>
      <c r="T340" s="346"/>
      <c r="U340" s="346"/>
      <c r="V340" s="346"/>
      <c r="W340" s="346"/>
      <c r="X340" s="346"/>
      <c r="Y340" s="346"/>
      <c r="Z340" s="346"/>
      <c r="AA340" s="346"/>
      <c r="AB340" s="346"/>
      <c r="AC340" s="346"/>
      <c r="AD340" s="346"/>
      <c r="AF340" s="350"/>
      <c r="AG340" s="350"/>
      <c r="AH340" s="350"/>
      <c r="AI340" s="350"/>
      <c r="AJ340" s="350"/>
      <c r="AK340" s="350"/>
      <c r="AL340" s="350"/>
      <c r="AM340" s="350"/>
      <c r="AN340" s="350"/>
      <c r="AO340" s="350"/>
      <c r="AP340" s="350"/>
      <c r="AQ340" s="350"/>
      <c r="AR340" s="347">
        <f t="shared" si="42"/>
        <v>0</v>
      </c>
      <c r="AS340" s="350">
        <f t="shared" si="43"/>
        <v>0</v>
      </c>
      <c r="AT340" s="350">
        <f t="shared" si="44"/>
        <v>0</v>
      </c>
    </row>
    <row r="341" spans="1:46" s="341" customFormat="1" ht="16.350000000000001" customHeight="1" outlineLevel="1">
      <c r="A341" s="343" t="s">
        <v>1285</v>
      </c>
      <c r="B341" s="343" t="s">
        <v>1286</v>
      </c>
      <c r="C341" s="344" t="s">
        <v>520</v>
      </c>
      <c r="D341" s="345" t="s">
        <v>1322</v>
      </c>
      <c r="E341" s="345" t="s">
        <v>1323</v>
      </c>
      <c r="F341" s="345" t="s">
        <v>1584</v>
      </c>
      <c r="G341" s="345" t="s">
        <v>1895</v>
      </c>
      <c r="H341" s="345" t="s">
        <v>1585</v>
      </c>
      <c r="I341" s="344" t="s">
        <v>919</v>
      </c>
      <c r="J341" s="345" t="s">
        <v>984</v>
      </c>
      <c r="K341" s="345" t="s">
        <v>985</v>
      </c>
      <c r="L341" s="344" t="s">
        <v>1984</v>
      </c>
      <c r="M341" s="345" t="s">
        <v>1985</v>
      </c>
      <c r="N341" s="345"/>
      <c r="O341" s="344"/>
      <c r="P341" s="345"/>
      <c r="Q341" s="345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  <c r="AB341" s="346"/>
      <c r="AC341" s="346"/>
      <c r="AD341" s="346">
        <f t="shared" ref="AD341:AD358" si="45">SUM(R341:AC341)</f>
        <v>0</v>
      </c>
      <c r="AF341" s="350"/>
      <c r="AG341" s="350"/>
      <c r="AH341" s="350"/>
      <c r="AI341" s="350"/>
      <c r="AJ341" s="350"/>
      <c r="AK341" s="350"/>
      <c r="AL341" s="350"/>
      <c r="AM341" s="350"/>
      <c r="AN341" s="350"/>
      <c r="AO341" s="350"/>
      <c r="AP341" s="350"/>
      <c r="AQ341" s="350"/>
      <c r="AR341" s="347">
        <f t="shared" si="42"/>
        <v>0</v>
      </c>
      <c r="AS341" s="350">
        <f t="shared" si="43"/>
        <v>0</v>
      </c>
      <c r="AT341" s="350">
        <f t="shared" si="44"/>
        <v>0</v>
      </c>
    </row>
    <row r="342" spans="1:46" s="341" customFormat="1" ht="16.350000000000001" customHeight="1" outlineLevel="1">
      <c r="A342" s="343" t="s">
        <v>1285</v>
      </c>
      <c r="B342" s="343" t="s">
        <v>1286</v>
      </c>
      <c r="C342" s="344" t="s">
        <v>520</v>
      </c>
      <c r="D342" s="345" t="s">
        <v>1322</v>
      </c>
      <c r="E342" s="345" t="s">
        <v>1323</v>
      </c>
      <c r="F342" s="345" t="s">
        <v>1584</v>
      </c>
      <c r="G342" s="345" t="s">
        <v>1895</v>
      </c>
      <c r="H342" s="345" t="s">
        <v>1585</v>
      </c>
      <c r="I342" s="344" t="s">
        <v>966</v>
      </c>
      <c r="J342" s="345" t="s">
        <v>984</v>
      </c>
      <c r="K342" s="345" t="s">
        <v>985</v>
      </c>
      <c r="L342" s="344" t="s">
        <v>1984</v>
      </c>
      <c r="M342" s="345" t="s">
        <v>1985</v>
      </c>
      <c r="N342" s="345"/>
      <c r="O342" s="344"/>
      <c r="P342" s="345"/>
      <c r="Q342" s="345"/>
      <c r="R342" s="346"/>
      <c r="S342" s="346"/>
      <c r="T342" s="346"/>
      <c r="U342" s="346"/>
      <c r="V342" s="346"/>
      <c r="W342" s="346"/>
      <c r="X342" s="346"/>
      <c r="Y342" s="346"/>
      <c r="Z342" s="346"/>
      <c r="AA342" s="346"/>
      <c r="AB342" s="346"/>
      <c r="AC342" s="346"/>
      <c r="AD342" s="346">
        <f t="shared" si="45"/>
        <v>0</v>
      </c>
      <c r="AF342" s="350"/>
      <c r="AG342" s="350"/>
      <c r="AH342" s="350"/>
      <c r="AI342" s="350"/>
      <c r="AJ342" s="350"/>
      <c r="AK342" s="350"/>
      <c r="AL342" s="350"/>
      <c r="AM342" s="350"/>
      <c r="AN342" s="350"/>
      <c r="AO342" s="350"/>
      <c r="AP342" s="350"/>
      <c r="AQ342" s="350"/>
      <c r="AR342" s="347">
        <f t="shared" si="42"/>
        <v>0</v>
      </c>
      <c r="AS342" s="350">
        <f t="shared" si="43"/>
        <v>0</v>
      </c>
      <c r="AT342" s="350">
        <f t="shared" si="44"/>
        <v>0</v>
      </c>
    </row>
    <row r="343" spans="1:46" s="341" customFormat="1" ht="16.350000000000001" customHeight="1" outlineLevel="1">
      <c r="A343" s="343" t="s">
        <v>1285</v>
      </c>
      <c r="B343" s="343" t="s">
        <v>1286</v>
      </c>
      <c r="C343" s="344" t="s">
        <v>520</v>
      </c>
      <c r="D343" s="345" t="s">
        <v>1322</v>
      </c>
      <c r="E343" s="345" t="s">
        <v>1323</v>
      </c>
      <c r="F343" s="345" t="s">
        <v>1584</v>
      </c>
      <c r="G343" s="345" t="s">
        <v>1895</v>
      </c>
      <c r="H343" s="345" t="s">
        <v>1585</v>
      </c>
      <c r="I343" s="344" t="s">
        <v>849</v>
      </c>
      <c r="J343" s="345" t="s">
        <v>737</v>
      </c>
      <c r="K343" s="345" t="s">
        <v>732</v>
      </c>
      <c r="L343" s="344" t="s">
        <v>1591</v>
      </c>
      <c r="M343" s="345" t="s">
        <v>1592</v>
      </c>
      <c r="N343" s="345"/>
      <c r="O343" s="344"/>
      <c r="P343" s="345"/>
      <c r="Q343" s="345"/>
      <c r="R343" s="346"/>
      <c r="S343" s="346"/>
      <c r="T343" s="346"/>
      <c r="U343" s="346"/>
      <c r="V343" s="346"/>
      <c r="W343" s="346"/>
      <c r="X343" s="346"/>
      <c r="Y343" s="346"/>
      <c r="Z343" s="346"/>
      <c r="AA343" s="346"/>
      <c r="AB343" s="346"/>
      <c r="AC343" s="346"/>
      <c r="AD343" s="346">
        <f t="shared" si="45"/>
        <v>0</v>
      </c>
      <c r="AF343" s="350"/>
      <c r="AG343" s="350"/>
      <c r="AH343" s="350"/>
      <c r="AI343" s="350"/>
      <c r="AJ343" s="350"/>
      <c r="AK343" s="350"/>
      <c r="AL343" s="350"/>
      <c r="AM343" s="350"/>
      <c r="AN343" s="350"/>
      <c r="AO343" s="350"/>
      <c r="AP343" s="350"/>
      <c r="AQ343" s="350"/>
      <c r="AR343" s="347">
        <f t="shared" si="42"/>
        <v>0</v>
      </c>
      <c r="AS343" s="350">
        <f t="shared" si="43"/>
        <v>0</v>
      </c>
      <c r="AT343" s="350">
        <f t="shared" si="44"/>
        <v>0</v>
      </c>
    </row>
    <row r="344" spans="1:46" s="341" customFormat="1" ht="16.350000000000001" customHeight="1">
      <c r="A344" s="336" t="s">
        <v>1285</v>
      </c>
      <c r="B344" s="336" t="s">
        <v>1286</v>
      </c>
      <c r="C344" s="337" t="s">
        <v>520</v>
      </c>
      <c r="D344" s="337"/>
      <c r="E344" s="337"/>
      <c r="F344" s="337"/>
      <c r="G344" s="337"/>
      <c r="H344" s="338" t="s">
        <v>1986</v>
      </c>
      <c r="I344" s="338" t="s">
        <v>1987</v>
      </c>
      <c r="J344" s="351"/>
      <c r="K344" s="337"/>
      <c r="L344" s="337"/>
      <c r="M344" s="337"/>
      <c r="N344" s="351"/>
      <c r="O344" s="338" t="s">
        <v>1987</v>
      </c>
      <c r="P344" s="351"/>
      <c r="Q344" s="351"/>
      <c r="R344" s="340">
        <f t="shared" ref="R344:AB344" si="46">SUM(R345:R358)</f>
        <v>0</v>
      </c>
      <c r="S344" s="340">
        <f t="shared" si="46"/>
        <v>0</v>
      </c>
      <c r="T344" s="340">
        <f t="shared" si="46"/>
        <v>0</v>
      </c>
      <c r="U344" s="340">
        <f t="shared" si="46"/>
        <v>0</v>
      </c>
      <c r="V344" s="340">
        <f t="shared" si="46"/>
        <v>0</v>
      </c>
      <c r="W344" s="340">
        <f t="shared" si="46"/>
        <v>0</v>
      </c>
      <c r="X344" s="340">
        <f t="shared" si="46"/>
        <v>0</v>
      </c>
      <c r="Y344" s="340">
        <f t="shared" si="46"/>
        <v>0</v>
      </c>
      <c r="Z344" s="340">
        <f t="shared" si="46"/>
        <v>0</v>
      </c>
      <c r="AA344" s="340">
        <f t="shared" si="46"/>
        <v>0</v>
      </c>
      <c r="AB344" s="340">
        <f t="shared" si="46"/>
        <v>0</v>
      </c>
      <c r="AC344" s="340">
        <f>SUM(AC345:AC358)</f>
        <v>0</v>
      </c>
      <c r="AD344" s="340">
        <f t="shared" si="45"/>
        <v>0</v>
      </c>
      <c r="AF344" s="340">
        <f>SUM(AF345:AF358)</f>
        <v>0</v>
      </c>
      <c r="AG344" s="340">
        <f t="shared" ref="AG344:AR344" si="47">SUM(AG345:AG358)</f>
        <v>0</v>
      </c>
      <c r="AH344" s="340">
        <f t="shared" si="47"/>
        <v>0</v>
      </c>
      <c r="AI344" s="340">
        <f t="shared" si="47"/>
        <v>0</v>
      </c>
      <c r="AJ344" s="340">
        <f t="shared" si="47"/>
        <v>0</v>
      </c>
      <c r="AK344" s="340">
        <f t="shared" si="47"/>
        <v>0</v>
      </c>
      <c r="AL344" s="340">
        <f t="shared" si="47"/>
        <v>0</v>
      </c>
      <c r="AM344" s="340">
        <f t="shared" si="47"/>
        <v>0</v>
      </c>
      <c r="AN344" s="340">
        <f t="shared" si="47"/>
        <v>0</v>
      </c>
      <c r="AO344" s="340">
        <f t="shared" si="47"/>
        <v>0</v>
      </c>
      <c r="AP344" s="340">
        <f t="shared" si="47"/>
        <v>0</v>
      </c>
      <c r="AQ344" s="340">
        <f t="shared" si="47"/>
        <v>0</v>
      </c>
      <c r="AR344" s="340">
        <f t="shared" si="47"/>
        <v>0</v>
      </c>
      <c r="AS344" s="340">
        <f t="shared" si="43"/>
        <v>0</v>
      </c>
      <c r="AT344" s="340">
        <f t="shared" si="44"/>
        <v>0</v>
      </c>
    </row>
    <row r="345" spans="1:46" s="341" customFormat="1" ht="16.350000000000001" customHeight="1" outlineLevel="1">
      <c r="A345" s="343" t="s">
        <v>1285</v>
      </c>
      <c r="B345" s="343" t="s">
        <v>1286</v>
      </c>
      <c r="C345" s="344" t="s">
        <v>520</v>
      </c>
      <c r="D345" s="345" t="s">
        <v>857</v>
      </c>
      <c r="E345" s="345" t="s">
        <v>1595</v>
      </c>
      <c r="F345" s="345" t="s">
        <v>1596</v>
      </c>
      <c r="G345" s="345" t="s">
        <v>857</v>
      </c>
      <c r="H345" s="345" t="s">
        <v>1595</v>
      </c>
      <c r="I345" s="344" t="s">
        <v>1988</v>
      </c>
      <c r="J345" s="345" t="s">
        <v>1098</v>
      </c>
      <c r="K345" s="345" t="s">
        <v>1099</v>
      </c>
      <c r="L345" s="344" t="s">
        <v>1597</v>
      </c>
      <c r="M345" s="345" t="s">
        <v>1598</v>
      </c>
      <c r="N345" s="345"/>
      <c r="O345" s="344"/>
      <c r="P345" s="345"/>
      <c r="Q345" s="345"/>
      <c r="R345" s="346"/>
      <c r="S345" s="346"/>
      <c r="T345" s="346"/>
      <c r="U345" s="346"/>
      <c r="V345" s="346"/>
      <c r="W345" s="346"/>
      <c r="X345" s="346"/>
      <c r="Y345" s="346"/>
      <c r="Z345" s="346"/>
      <c r="AA345" s="346"/>
      <c r="AB345" s="346"/>
      <c r="AC345" s="346"/>
      <c r="AD345" s="346">
        <f t="shared" si="45"/>
        <v>0</v>
      </c>
      <c r="AF345" s="350"/>
      <c r="AG345" s="350"/>
      <c r="AH345" s="350"/>
      <c r="AI345" s="350"/>
      <c r="AJ345" s="350"/>
      <c r="AK345" s="350"/>
      <c r="AL345" s="350"/>
      <c r="AM345" s="350"/>
      <c r="AN345" s="350"/>
      <c r="AO345" s="350"/>
      <c r="AP345" s="350"/>
      <c r="AQ345" s="350"/>
      <c r="AR345" s="347">
        <f t="shared" si="42"/>
        <v>0</v>
      </c>
      <c r="AS345" s="350">
        <f t="shared" si="43"/>
        <v>0</v>
      </c>
      <c r="AT345" s="350">
        <f t="shared" si="44"/>
        <v>0</v>
      </c>
    </row>
    <row r="346" spans="1:46" s="341" customFormat="1" ht="16.350000000000001" customHeight="1" outlineLevel="1">
      <c r="A346" s="343" t="s">
        <v>1285</v>
      </c>
      <c r="B346" s="343" t="s">
        <v>1286</v>
      </c>
      <c r="C346" s="344" t="s">
        <v>520</v>
      </c>
      <c r="D346" s="345" t="s">
        <v>857</v>
      </c>
      <c r="E346" s="345" t="s">
        <v>1595</v>
      </c>
      <c r="F346" s="345" t="s">
        <v>1596</v>
      </c>
      <c r="G346" s="345" t="s">
        <v>857</v>
      </c>
      <c r="H346" s="345" t="s">
        <v>1595</v>
      </c>
      <c r="I346" s="344" t="s">
        <v>1989</v>
      </c>
      <c r="J346" s="345" t="s">
        <v>1876</v>
      </c>
      <c r="K346" s="345" t="s">
        <v>1041</v>
      </c>
      <c r="L346" s="344" t="s">
        <v>1603</v>
      </c>
      <c r="M346" s="345" t="s">
        <v>1604</v>
      </c>
      <c r="N346" s="345"/>
      <c r="O346" s="344"/>
      <c r="P346" s="345"/>
      <c r="Q346" s="345"/>
      <c r="R346" s="346"/>
      <c r="S346" s="346"/>
      <c r="T346" s="346"/>
      <c r="U346" s="346"/>
      <c r="V346" s="346"/>
      <c r="W346" s="346"/>
      <c r="X346" s="346"/>
      <c r="Y346" s="346"/>
      <c r="Z346" s="346"/>
      <c r="AA346" s="346"/>
      <c r="AB346" s="346"/>
      <c r="AC346" s="346"/>
      <c r="AD346" s="346">
        <f t="shared" si="45"/>
        <v>0</v>
      </c>
      <c r="AF346" s="350"/>
      <c r="AG346" s="350"/>
      <c r="AH346" s="350"/>
      <c r="AI346" s="350"/>
      <c r="AJ346" s="350"/>
      <c r="AK346" s="350"/>
      <c r="AL346" s="350"/>
      <c r="AM346" s="350"/>
      <c r="AN346" s="350"/>
      <c r="AO346" s="350"/>
      <c r="AP346" s="350"/>
      <c r="AQ346" s="350"/>
      <c r="AR346" s="347">
        <f t="shared" si="42"/>
        <v>0</v>
      </c>
      <c r="AS346" s="350">
        <f t="shared" si="43"/>
        <v>0</v>
      </c>
      <c r="AT346" s="350">
        <f t="shared" si="44"/>
        <v>0</v>
      </c>
    </row>
    <row r="347" spans="1:46" s="341" customFormat="1" ht="16.350000000000001" customHeight="1" outlineLevel="1">
      <c r="A347" s="343" t="s">
        <v>1285</v>
      </c>
      <c r="B347" s="343" t="s">
        <v>1286</v>
      </c>
      <c r="C347" s="344" t="s">
        <v>520</v>
      </c>
      <c r="D347" s="345" t="s">
        <v>857</v>
      </c>
      <c r="E347" s="345" t="s">
        <v>1595</v>
      </c>
      <c r="F347" s="345" t="s">
        <v>1596</v>
      </c>
      <c r="G347" s="345" t="s">
        <v>857</v>
      </c>
      <c r="H347" s="345" t="s">
        <v>1595</v>
      </c>
      <c r="I347" s="344" t="s">
        <v>962</v>
      </c>
      <c r="J347" s="345" t="s">
        <v>1095</v>
      </c>
      <c r="K347" s="345" t="s">
        <v>1605</v>
      </c>
      <c r="L347" s="344" t="s">
        <v>1606</v>
      </c>
      <c r="M347" s="345" t="s">
        <v>1607</v>
      </c>
      <c r="N347" s="345"/>
      <c r="O347" s="344"/>
      <c r="P347" s="345"/>
      <c r="Q347" s="345"/>
      <c r="R347" s="346"/>
      <c r="S347" s="346"/>
      <c r="T347" s="346"/>
      <c r="U347" s="346"/>
      <c r="V347" s="346"/>
      <c r="W347" s="346"/>
      <c r="X347" s="346"/>
      <c r="Y347" s="346"/>
      <c r="Z347" s="346"/>
      <c r="AA347" s="346"/>
      <c r="AB347" s="346"/>
      <c r="AC347" s="346"/>
      <c r="AD347" s="346">
        <f t="shared" si="45"/>
        <v>0</v>
      </c>
      <c r="AF347" s="350"/>
      <c r="AG347" s="350"/>
      <c r="AH347" s="350"/>
      <c r="AI347" s="350"/>
      <c r="AJ347" s="350"/>
      <c r="AK347" s="350"/>
      <c r="AL347" s="350"/>
      <c r="AM347" s="350"/>
      <c r="AN347" s="350"/>
      <c r="AO347" s="350"/>
      <c r="AP347" s="350"/>
      <c r="AQ347" s="350"/>
      <c r="AR347" s="347">
        <f t="shared" si="42"/>
        <v>0</v>
      </c>
      <c r="AS347" s="350">
        <f t="shared" si="43"/>
        <v>0</v>
      </c>
      <c r="AT347" s="350">
        <f t="shared" si="44"/>
        <v>0</v>
      </c>
    </row>
    <row r="348" spans="1:46" s="341" customFormat="1" ht="16.350000000000001" customHeight="1" outlineLevel="1">
      <c r="A348" s="343" t="s">
        <v>1285</v>
      </c>
      <c r="B348" s="343" t="s">
        <v>1286</v>
      </c>
      <c r="C348" s="344" t="s">
        <v>520</v>
      </c>
      <c r="D348" s="345" t="s">
        <v>857</v>
      </c>
      <c r="E348" s="345" t="s">
        <v>1595</v>
      </c>
      <c r="F348" s="345" t="s">
        <v>1596</v>
      </c>
      <c r="G348" s="345" t="s">
        <v>857</v>
      </c>
      <c r="H348" s="345" t="s">
        <v>1595</v>
      </c>
      <c r="I348" s="344" t="s">
        <v>1990</v>
      </c>
      <c r="J348" s="345" t="s">
        <v>1109</v>
      </c>
      <c r="K348" s="345" t="s">
        <v>1110</v>
      </c>
      <c r="L348" s="344" t="s">
        <v>1608</v>
      </c>
      <c r="M348" s="345" t="s">
        <v>1609</v>
      </c>
      <c r="N348" s="345"/>
      <c r="O348" s="344"/>
      <c r="P348" s="345"/>
      <c r="Q348" s="345"/>
      <c r="R348" s="346"/>
      <c r="S348" s="346"/>
      <c r="T348" s="346"/>
      <c r="U348" s="346"/>
      <c r="V348" s="346"/>
      <c r="W348" s="346"/>
      <c r="X348" s="346"/>
      <c r="Y348" s="346"/>
      <c r="Z348" s="346"/>
      <c r="AA348" s="346"/>
      <c r="AB348" s="346"/>
      <c r="AC348" s="346"/>
      <c r="AD348" s="346">
        <f t="shared" si="45"/>
        <v>0</v>
      </c>
      <c r="AF348" s="350"/>
      <c r="AG348" s="350"/>
      <c r="AH348" s="350"/>
      <c r="AI348" s="350"/>
      <c r="AJ348" s="350"/>
      <c r="AK348" s="350"/>
      <c r="AL348" s="350"/>
      <c r="AM348" s="350"/>
      <c r="AN348" s="350"/>
      <c r="AO348" s="350"/>
      <c r="AP348" s="350"/>
      <c r="AQ348" s="350"/>
      <c r="AR348" s="347">
        <f t="shared" si="42"/>
        <v>0</v>
      </c>
      <c r="AS348" s="350">
        <f t="shared" si="43"/>
        <v>0</v>
      </c>
      <c r="AT348" s="350">
        <f t="shared" si="44"/>
        <v>0</v>
      </c>
    </row>
    <row r="349" spans="1:46" s="341" customFormat="1" ht="16.350000000000001" customHeight="1" outlineLevel="1">
      <c r="A349" s="343" t="s">
        <v>1285</v>
      </c>
      <c r="B349" s="343" t="s">
        <v>1286</v>
      </c>
      <c r="C349" s="344" t="s">
        <v>520</v>
      </c>
      <c r="D349" s="345" t="s">
        <v>857</v>
      </c>
      <c r="E349" s="345" t="s">
        <v>1595</v>
      </c>
      <c r="F349" s="345" t="s">
        <v>1596</v>
      </c>
      <c r="G349" s="345" t="s">
        <v>857</v>
      </c>
      <c r="H349" s="345" t="s">
        <v>1595</v>
      </c>
      <c r="I349" s="344" t="s">
        <v>1991</v>
      </c>
      <c r="J349" s="345" t="s">
        <v>1992</v>
      </c>
      <c r="K349" s="345" t="s">
        <v>1605</v>
      </c>
      <c r="L349" s="344" t="s">
        <v>1610</v>
      </c>
      <c r="M349" s="345" t="s">
        <v>1611</v>
      </c>
      <c r="N349" s="345"/>
      <c r="O349" s="344"/>
      <c r="P349" s="345"/>
      <c r="Q349" s="345"/>
      <c r="R349" s="346"/>
      <c r="S349" s="346"/>
      <c r="T349" s="346"/>
      <c r="U349" s="346"/>
      <c r="V349" s="346"/>
      <c r="W349" s="346"/>
      <c r="X349" s="346"/>
      <c r="Y349" s="346"/>
      <c r="Z349" s="346"/>
      <c r="AA349" s="346"/>
      <c r="AB349" s="346"/>
      <c r="AC349" s="346"/>
      <c r="AD349" s="346">
        <f t="shared" si="45"/>
        <v>0</v>
      </c>
      <c r="AF349" s="350"/>
      <c r="AG349" s="350"/>
      <c r="AH349" s="350"/>
      <c r="AI349" s="350"/>
      <c r="AJ349" s="350"/>
      <c r="AK349" s="350"/>
      <c r="AL349" s="350"/>
      <c r="AM349" s="350"/>
      <c r="AN349" s="350"/>
      <c r="AO349" s="350"/>
      <c r="AP349" s="350"/>
      <c r="AQ349" s="350"/>
      <c r="AR349" s="347">
        <f t="shared" si="42"/>
        <v>0</v>
      </c>
      <c r="AS349" s="350">
        <f t="shared" si="43"/>
        <v>0</v>
      </c>
      <c r="AT349" s="350">
        <f t="shared" si="44"/>
        <v>0</v>
      </c>
    </row>
    <row r="350" spans="1:46" s="341" customFormat="1" ht="16.350000000000001" customHeight="1" outlineLevel="1">
      <c r="A350" s="343" t="s">
        <v>1285</v>
      </c>
      <c r="B350" s="343" t="s">
        <v>1286</v>
      </c>
      <c r="C350" s="344" t="s">
        <v>520</v>
      </c>
      <c r="D350" s="345" t="s">
        <v>857</v>
      </c>
      <c r="E350" s="345" t="s">
        <v>1595</v>
      </c>
      <c r="F350" s="345" t="s">
        <v>1596</v>
      </c>
      <c r="G350" s="345" t="s">
        <v>857</v>
      </c>
      <c r="H350" s="345" t="s">
        <v>1595</v>
      </c>
      <c r="I350" s="344" t="s">
        <v>918</v>
      </c>
      <c r="J350" s="345" t="s">
        <v>1133</v>
      </c>
      <c r="K350" s="345" t="s">
        <v>1134</v>
      </c>
      <c r="L350" s="344" t="s">
        <v>1614</v>
      </c>
      <c r="M350" s="345" t="s">
        <v>1615</v>
      </c>
      <c r="N350" s="345"/>
      <c r="O350" s="344"/>
      <c r="P350" s="345"/>
      <c r="Q350" s="345"/>
      <c r="R350" s="346"/>
      <c r="S350" s="346"/>
      <c r="T350" s="346"/>
      <c r="U350" s="346"/>
      <c r="V350" s="346"/>
      <c r="W350" s="346"/>
      <c r="X350" s="346"/>
      <c r="Y350" s="346"/>
      <c r="Z350" s="346"/>
      <c r="AA350" s="346"/>
      <c r="AB350" s="346"/>
      <c r="AC350" s="346"/>
      <c r="AD350" s="346">
        <f t="shared" si="45"/>
        <v>0</v>
      </c>
      <c r="AF350" s="350"/>
      <c r="AG350" s="350"/>
      <c r="AH350" s="350"/>
      <c r="AI350" s="350"/>
      <c r="AJ350" s="350"/>
      <c r="AK350" s="350"/>
      <c r="AL350" s="350"/>
      <c r="AM350" s="350"/>
      <c r="AN350" s="350"/>
      <c r="AO350" s="350"/>
      <c r="AP350" s="350"/>
      <c r="AQ350" s="350"/>
      <c r="AR350" s="347">
        <f t="shared" si="42"/>
        <v>0</v>
      </c>
      <c r="AS350" s="350">
        <f t="shared" si="43"/>
        <v>0</v>
      </c>
      <c r="AT350" s="350">
        <f t="shared" si="44"/>
        <v>0</v>
      </c>
    </row>
    <row r="351" spans="1:46" s="341" customFormat="1" ht="16.350000000000001" customHeight="1" outlineLevel="1">
      <c r="A351" s="343" t="s">
        <v>1285</v>
      </c>
      <c r="B351" s="343" t="s">
        <v>1286</v>
      </c>
      <c r="C351" s="344" t="s">
        <v>520</v>
      </c>
      <c r="D351" s="345" t="s">
        <v>857</v>
      </c>
      <c r="E351" s="345" t="s">
        <v>1595</v>
      </c>
      <c r="F351" s="345" t="s">
        <v>1596</v>
      </c>
      <c r="G351" s="345" t="s">
        <v>857</v>
      </c>
      <c r="H351" s="345" t="s">
        <v>1595</v>
      </c>
      <c r="I351" s="344" t="s">
        <v>1993</v>
      </c>
      <c r="J351" s="345" t="s">
        <v>1086</v>
      </c>
      <c r="K351" s="345" t="s">
        <v>1616</v>
      </c>
      <c r="L351" s="344" t="s">
        <v>1617</v>
      </c>
      <c r="M351" s="345" t="s">
        <v>1618</v>
      </c>
      <c r="N351" s="345"/>
      <c r="O351" s="344"/>
      <c r="P351" s="345"/>
      <c r="Q351" s="345"/>
      <c r="R351" s="346"/>
      <c r="S351" s="346"/>
      <c r="T351" s="346"/>
      <c r="U351" s="346"/>
      <c r="V351" s="346"/>
      <c r="W351" s="346"/>
      <c r="X351" s="346"/>
      <c r="Y351" s="346"/>
      <c r="Z351" s="346"/>
      <c r="AA351" s="346"/>
      <c r="AB351" s="346"/>
      <c r="AC351" s="346"/>
      <c r="AD351" s="346">
        <f t="shared" si="45"/>
        <v>0</v>
      </c>
      <c r="AF351" s="350"/>
      <c r="AG351" s="350"/>
      <c r="AH351" s="350"/>
      <c r="AI351" s="350"/>
      <c r="AJ351" s="350"/>
      <c r="AK351" s="350"/>
      <c r="AL351" s="350"/>
      <c r="AM351" s="350"/>
      <c r="AN351" s="350"/>
      <c r="AO351" s="350"/>
      <c r="AP351" s="350"/>
      <c r="AQ351" s="350"/>
      <c r="AR351" s="347">
        <f t="shared" si="42"/>
        <v>0</v>
      </c>
      <c r="AS351" s="350">
        <f t="shared" si="43"/>
        <v>0</v>
      </c>
      <c r="AT351" s="350">
        <f t="shared" si="44"/>
        <v>0</v>
      </c>
    </row>
    <row r="352" spans="1:46" s="341" customFormat="1" ht="16.350000000000001" customHeight="1" outlineLevel="1">
      <c r="A352" s="343" t="s">
        <v>1285</v>
      </c>
      <c r="B352" s="343" t="s">
        <v>1286</v>
      </c>
      <c r="C352" s="344" t="s">
        <v>520</v>
      </c>
      <c r="D352" s="345" t="s">
        <v>857</v>
      </c>
      <c r="E352" s="345" t="s">
        <v>1595</v>
      </c>
      <c r="F352" s="345" t="s">
        <v>1596</v>
      </c>
      <c r="G352" s="345" t="s">
        <v>857</v>
      </c>
      <c r="H352" s="345" t="s">
        <v>1595</v>
      </c>
      <c r="I352" s="344" t="s">
        <v>1994</v>
      </c>
      <c r="J352" s="345" t="s">
        <v>1620</v>
      </c>
      <c r="K352" s="345" t="s">
        <v>1621</v>
      </c>
      <c r="L352" s="344" t="s">
        <v>1622</v>
      </c>
      <c r="M352" s="345" t="s">
        <v>1623</v>
      </c>
      <c r="N352" s="345"/>
      <c r="O352" s="344"/>
      <c r="P352" s="345"/>
      <c r="Q352" s="345"/>
      <c r="R352" s="346"/>
      <c r="S352" s="346"/>
      <c r="T352" s="346"/>
      <c r="U352" s="346"/>
      <c r="V352" s="346"/>
      <c r="W352" s="346"/>
      <c r="X352" s="346"/>
      <c r="Y352" s="346"/>
      <c r="Z352" s="346"/>
      <c r="AA352" s="346"/>
      <c r="AB352" s="346"/>
      <c r="AC352" s="346"/>
      <c r="AD352" s="346">
        <f t="shared" si="45"/>
        <v>0</v>
      </c>
      <c r="AF352" s="350"/>
      <c r="AG352" s="350"/>
      <c r="AH352" s="350"/>
      <c r="AI352" s="350"/>
      <c r="AJ352" s="350"/>
      <c r="AK352" s="350"/>
      <c r="AL352" s="350"/>
      <c r="AM352" s="350"/>
      <c r="AN352" s="350"/>
      <c r="AO352" s="350"/>
      <c r="AP352" s="350"/>
      <c r="AQ352" s="350"/>
      <c r="AR352" s="347">
        <f t="shared" si="42"/>
        <v>0</v>
      </c>
      <c r="AS352" s="350">
        <f t="shared" si="43"/>
        <v>0</v>
      </c>
      <c r="AT352" s="350">
        <f t="shared" si="44"/>
        <v>0</v>
      </c>
    </row>
    <row r="353" spans="1:46" s="341" customFormat="1" ht="16.350000000000001" customHeight="1" outlineLevel="1">
      <c r="A353" s="343" t="s">
        <v>1285</v>
      </c>
      <c r="B353" s="343" t="s">
        <v>1286</v>
      </c>
      <c r="C353" s="344" t="s">
        <v>520</v>
      </c>
      <c r="D353" s="345" t="s">
        <v>857</v>
      </c>
      <c r="E353" s="345" t="s">
        <v>1595</v>
      </c>
      <c r="F353" s="345" t="s">
        <v>1596</v>
      </c>
      <c r="G353" s="345" t="s">
        <v>857</v>
      </c>
      <c r="H353" s="345" t="s">
        <v>1595</v>
      </c>
      <c r="I353" s="344" t="s">
        <v>1995</v>
      </c>
      <c r="J353" s="345" t="s">
        <v>1996</v>
      </c>
      <c r="K353" s="345" t="s">
        <v>1885</v>
      </c>
      <c r="L353" s="344" t="s">
        <v>1997</v>
      </c>
      <c r="M353" s="345" t="s">
        <v>1998</v>
      </c>
      <c r="N353" s="345"/>
      <c r="O353" s="344"/>
      <c r="P353" s="345"/>
      <c r="Q353" s="345"/>
      <c r="R353" s="346"/>
      <c r="S353" s="346"/>
      <c r="T353" s="346"/>
      <c r="U353" s="346"/>
      <c r="V353" s="346"/>
      <c r="W353" s="346"/>
      <c r="X353" s="346"/>
      <c r="Y353" s="346"/>
      <c r="Z353" s="346"/>
      <c r="AA353" s="346"/>
      <c r="AB353" s="346"/>
      <c r="AC353" s="346"/>
      <c r="AD353" s="346">
        <f t="shared" si="45"/>
        <v>0</v>
      </c>
      <c r="AF353" s="350"/>
      <c r="AG353" s="350"/>
      <c r="AH353" s="350"/>
      <c r="AI353" s="350"/>
      <c r="AJ353" s="350"/>
      <c r="AK353" s="350"/>
      <c r="AL353" s="350"/>
      <c r="AM353" s="350"/>
      <c r="AN353" s="350"/>
      <c r="AO353" s="350"/>
      <c r="AP353" s="350"/>
      <c r="AQ353" s="350"/>
      <c r="AR353" s="347">
        <f t="shared" si="42"/>
        <v>0</v>
      </c>
      <c r="AS353" s="350">
        <f t="shared" si="43"/>
        <v>0</v>
      </c>
      <c r="AT353" s="350">
        <f t="shared" si="44"/>
        <v>0</v>
      </c>
    </row>
    <row r="354" spans="1:46" s="341" customFormat="1" ht="16.350000000000001" customHeight="1" outlineLevel="1">
      <c r="A354" s="343" t="s">
        <v>1285</v>
      </c>
      <c r="B354" s="343" t="s">
        <v>1286</v>
      </c>
      <c r="C354" s="344" t="s">
        <v>520</v>
      </c>
      <c r="D354" s="345" t="s">
        <v>857</v>
      </c>
      <c r="E354" s="345" t="s">
        <v>1595</v>
      </c>
      <c r="F354" s="345" t="s">
        <v>1596</v>
      </c>
      <c r="G354" s="345" t="s">
        <v>857</v>
      </c>
      <c r="H354" s="345" t="s">
        <v>1595</v>
      </c>
      <c r="I354" s="344" t="s">
        <v>1999</v>
      </c>
      <c r="J354" s="345" t="s">
        <v>2000</v>
      </c>
      <c r="K354" s="345" t="s">
        <v>1885</v>
      </c>
      <c r="L354" s="344" t="s">
        <v>2001</v>
      </c>
      <c r="M354" s="345" t="s">
        <v>2002</v>
      </c>
      <c r="N354" s="345"/>
      <c r="O354" s="344"/>
      <c r="P354" s="345"/>
      <c r="Q354" s="345"/>
      <c r="R354" s="346"/>
      <c r="S354" s="346"/>
      <c r="T354" s="346"/>
      <c r="U354" s="346"/>
      <c r="V354" s="346"/>
      <c r="W354" s="346"/>
      <c r="X354" s="346"/>
      <c r="Y354" s="346"/>
      <c r="Z354" s="346"/>
      <c r="AA354" s="346"/>
      <c r="AB354" s="346"/>
      <c r="AC354" s="346"/>
      <c r="AD354" s="346">
        <f t="shared" si="45"/>
        <v>0</v>
      </c>
      <c r="AF354" s="350"/>
      <c r="AG354" s="350"/>
      <c r="AH354" s="350"/>
      <c r="AI354" s="350"/>
      <c r="AJ354" s="350"/>
      <c r="AK354" s="350"/>
      <c r="AL354" s="350"/>
      <c r="AM354" s="350"/>
      <c r="AN354" s="350"/>
      <c r="AO354" s="350"/>
      <c r="AP354" s="350"/>
      <c r="AQ354" s="350"/>
      <c r="AR354" s="347">
        <f t="shared" si="42"/>
        <v>0</v>
      </c>
      <c r="AS354" s="350">
        <f t="shared" si="43"/>
        <v>0</v>
      </c>
      <c r="AT354" s="350">
        <f t="shared" si="44"/>
        <v>0</v>
      </c>
    </row>
    <row r="355" spans="1:46" s="341" customFormat="1" ht="16.350000000000001" customHeight="1" outlineLevel="1">
      <c r="A355" s="343" t="s">
        <v>1285</v>
      </c>
      <c r="B355" s="343" t="s">
        <v>1286</v>
      </c>
      <c r="C355" s="344" t="s">
        <v>520</v>
      </c>
      <c r="D355" s="345" t="s">
        <v>857</v>
      </c>
      <c r="E355" s="345" t="s">
        <v>1595</v>
      </c>
      <c r="F355" s="345" t="s">
        <v>1596</v>
      </c>
      <c r="G355" s="345" t="s">
        <v>857</v>
      </c>
      <c r="H355" s="345" t="s">
        <v>1595</v>
      </c>
      <c r="I355" s="344" t="s">
        <v>2003</v>
      </c>
      <c r="J355" s="345" t="s">
        <v>1884</v>
      </c>
      <c r="K355" s="345" t="s">
        <v>1885</v>
      </c>
      <c r="L355" s="344" t="s">
        <v>1886</v>
      </c>
      <c r="M355" s="345" t="s">
        <v>1887</v>
      </c>
      <c r="N355" s="345"/>
      <c r="O355" s="344"/>
      <c r="P355" s="345"/>
      <c r="Q355" s="345"/>
      <c r="R355" s="346"/>
      <c r="S355" s="346"/>
      <c r="T355" s="346"/>
      <c r="U355" s="346"/>
      <c r="V355" s="346"/>
      <c r="W355" s="346"/>
      <c r="X355" s="346"/>
      <c r="Y355" s="346"/>
      <c r="Z355" s="346"/>
      <c r="AA355" s="346"/>
      <c r="AB355" s="346"/>
      <c r="AC355" s="346"/>
      <c r="AD355" s="346">
        <f t="shared" si="45"/>
        <v>0</v>
      </c>
      <c r="AF355" s="350"/>
      <c r="AG355" s="350"/>
      <c r="AH355" s="350"/>
      <c r="AI355" s="350"/>
      <c r="AJ355" s="350"/>
      <c r="AK355" s="350"/>
      <c r="AL355" s="350"/>
      <c r="AM355" s="350"/>
      <c r="AN355" s="350"/>
      <c r="AO355" s="350"/>
      <c r="AP355" s="350"/>
      <c r="AQ355" s="350"/>
      <c r="AR355" s="347">
        <f t="shared" si="42"/>
        <v>0</v>
      </c>
      <c r="AS355" s="350">
        <f t="shared" si="43"/>
        <v>0</v>
      </c>
      <c r="AT355" s="350">
        <f t="shared" si="44"/>
        <v>0</v>
      </c>
    </row>
    <row r="356" spans="1:46" s="366" customFormat="1" outlineLevel="1">
      <c r="A356" s="343" t="s">
        <v>1285</v>
      </c>
      <c r="B356" s="343" t="s">
        <v>1286</v>
      </c>
      <c r="C356" s="344" t="s">
        <v>520</v>
      </c>
      <c r="D356" s="345" t="s">
        <v>857</v>
      </c>
      <c r="E356" s="345" t="s">
        <v>1595</v>
      </c>
      <c r="F356" s="345" t="s">
        <v>1596</v>
      </c>
      <c r="G356" s="345" t="s">
        <v>857</v>
      </c>
      <c r="H356" s="345" t="s">
        <v>1595</v>
      </c>
      <c r="I356" s="344" t="s">
        <v>2004</v>
      </c>
      <c r="J356" s="345" t="s">
        <v>2005</v>
      </c>
      <c r="K356" s="345" t="s">
        <v>2006</v>
      </c>
      <c r="L356" s="344" t="s">
        <v>2007</v>
      </c>
      <c r="M356" s="345" t="s">
        <v>2008</v>
      </c>
      <c r="N356" s="345"/>
      <c r="O356" s="344"/>
      <c r="P356" s="345"/>
      <c r="Q356" s="345"/>
      <c r="R356" s="346"/>
      <c r="S356" s="346"/>
      <c r="T356" s="346"/>
      <c r="U356" s="346"/>
      <c r="V356" s="346"/>
      <c r="W356" s="346"/>
      <c r="X356" s="346"/>
      <c r="Y356" s="346"/>
      <c r="Z356" s="346"/>
      <c r="AA356" s="346"/>
      <c r="AB356" s="346"/>
      <c r="AC356" s="346"/>
      <c r="AD356" s="346">
        <f t="shared" si="45"/>
        <v>0</v>
      </c>
      <c r="AE356" s="341"/>
      <c r="AF356" s="365"/>
      <c r="AG356" s="365"/>
      <c r="AH356" s="365"/>
      <c r="AI356" s="365"/>
      <c r="AJ356" s="365"/>
      <c r="AK356" s="365"/>
      <c r="AL356" s="365"/>
      <c r="AM356" s="365"/>
      <c r="AN356" s="365"/>
      <c r="AO356" s="365"/>
      <c r="AP356" s="365"/>
      <c r="AQ356" s="365"/>
      <c r="AR356" s="347">
        <f t="shared" si="42"/>
        <v>0</v>
      </c>
      <c r="AS356" s="365">
        <f t="shared" si="43"/>
        <v>0</v>
      </c>
      <c r="AT356" s="365">
        <f t="shared" si="44"/>
        <v>0</v>
      </c>
    </row>
    <row r="357" spans="1:46" s="366" customFormat="1" outlineLevel="1">
      <c r="A357" s="343" t="s">
        <v>1285</v>
      </c>
      <c r="B357" s="343" t="s">
        <v>1286</v>
      </c>
      <c r="C357" s="344" t="s">
        <v>520</v>
      </c>
      <c r="D357" s="345" t="s">
        <v>857</v>
      </c>
      <c r="E357" s="345" t="s">
        <v>1595</v>
      </c>
      <c r="F357" s="345" t="s">
        <v>1596</v>
      </c>
      <c r="G357" s="345" t="s">
        <v>857</v>
      </c>
      <c r="H357" s="345" t="s">
        <v>1595</v>
      </c>
      <c r="I357" s="344" t="s">
        <v>2009</v>
      </c>
      <c r="J357" s="345" t="s">
        <v>1625</v>
      </c>
      <c r="K357" s="345" t="s">
        <v>1626</v>
      </c>
      <c r="L357" s="344" t="s">
        <v>1627</v>
      </c>
      <c r="M357" s="345" t="s">
        <v>1628</v>
      </c>
      <c r="N357" s="345"/>
      <c r="O357" s="344"/>
      <c r="P357" s="345"/>
      <c r="Q357" s="345"/>
      <c r="R357" s="346"/>
      <c r="S357" s="346"/>
      <c r="T357" s="346"/>
      <c r="U357" s="346"/>
      <c r="V357" s="346"/>
      <c r="W357" s="346"/>
      <c r="X357" s="346"/>
      <c r="Y357" s="346"/>
      <c r="Z357" s="346"/>
      <c r="AA357" s="346"/>
      <c r="AB357" s="346"/>
      <c r="AC357" s="346"/>
      <c r="AD357" s="349">
        <f t="shared" si="45"/>
        <v>0</v>
      </c>
      <c r="AE357" s="341"/>
      <c r="AF357" s="365"/>
      <c r="AG357" s="365"/>
      <c r="AH357" s="365"/>
      <c r="AI357" s="365"/>
      <c r="AJ357" s="365"/>
      <c r="AK357" s="365"/>
      <c r="AL357" s="365"/>
      <c r="AM357" s="365"/>
      <c r="AN357" s="365"/>
      <c r="AO357" s="365"/>
      <c r="AP357" s="365"/>
      <c r="AQ357" s="365"/>
      <c r="AR357" s="347">
        <f t="shared" si="42"/>
        <v>0</v>
      </c>
      <c r="AS357" s="365">
        <f t="shared" si="43"/>
        <v>0</v>
      </c>
      <c r="AT357" s="365">
        <f t="shared" si="44"/>
        <v>0</v>
      </c>
    </row>
    <row r="358" spans="1:46" s="368" customFormat="1" outlineLevel="1">
      <c r="A358" s="343" t="s">
        <v>1285</v>
      </c>
      <c r="B358" s="343" t="s">
        <v>1286</v>
      </c>
      <c r="C358" s="344" t="s">
        <v>520</v>
      </c>
      <c r="D358" s="345" t="s">
        <v>857</v>
      </c>
      <c r="E358" s="345" t="s">
        <v>1595</v>
      </c>
      <c r="F358" s="345" t="s">
        <v>1596</v>
      </c>
      <c r="G358" s="345" t="s">
        <v>857</v>
      </c>
      <c r="H358" s="345" t="s">
        <v>1595</v>
      </c>
      <c r="I358" s="344" t="s">
        <v>2010</v>
      </c>
      <c r="J358" s="345" t="s">
        <v>2011</v>
      </c>
      <c r="K358" s="345" t="s">
        <v>2012</v>
      </c>
      <c r="L358" s="344" t="s">
        <v>2013</v>
      </c>
      <c r="M358" s="345" t="s">
        <v>2014</v>
      </c>
      <c r="N358" s="345"/>
      <c r="O358" s="344"/>
      <c r="P358" s="345"/>
      <c r="Q358" s="345"/>
      <c r="R358" s="346"/>
      <c r="S358" s="346"/>
      <c r="T358" s="346"/>
      <c r="U358" s="346"/>
      <c r="V358" s="346"/>
      <c r="W358" s="346"/>
      <c r="X358" s="346"/>
      <c r="Y358" s="346"/>
      <c r="Z358" s="346"/>
      <c r="AA358" s="346"/>
      <c r="AB358" s="346"/>
      <c r="AC358" s="346"/>
      <c r="AD358" s="346">
        <f t="shared" si="45"/>
        <v>0</v>
      </c>
      <c r="AE358" s="341"/>
      <c r="AF358" s="367"/>
      <c r="AG358" s="367"/>
      <c r="AH358" s="367"/>
      <c r="AI358" s="367"/>
      <c r="AJ358" s="367"/>
      <c r="AK358" s="367"/>
      <c r="AL358" s="367"/>
      <c r="AM358" s="367"/>
      <c r="AN358" s="367"/>
      <c r="AO358" s="367"/>
      <c r="AP358" s="367"/>
      <c r="AQ358" s="367"/>
      <c r="AR358" s="347">
        <f t="shared" si="42"/>
        <v>0</v>
      </c>
      <c r="AS358" s="367">
        <f t="shared" si="43"/>
        <v>0</v>
      </c>
      <c r="AT358" s="367">
        <f t="shared" si="44"/>
        <v>0</v>
      </c>
    </row>
    <row r="359" spans="1:46" s="366" customFormat="1" ht="15">
      <c r="A359" s="343" t="s">
        <v>1285</v>
      </c>
      <c r="B359" s="343" t="s">
        <v>1286</v>
      </c>
      <c r="C359" s="369" t="s">
        <v>2015</v>
      </c>
      <c r="D359" s="369" t="s">
        <v>2015</v>
      </c>
      <c r="E359" s="369" t="s">
        <v>2015</v>
      </c>
      <c r="F359" s="369" t="s">
        <v>2015</v>
      </c>
      <c r="G359" s="369" t="s">
        <v>2015</v>
      </c>
      <c r="H359" s="369" t="s">
        <v>2015</v>
      </c>
      <c r="I359" s="369" t="s">
        <v>2015</v>
      </c>
      <c r="J359" s="369" t="s">
        <v>2015</v>
      </c>
      <c r="K359" s="369"/>
      <c r="L359" s="369" t="s">
        <v>2015</v>
      </c>
      <c r="M359" s="369" t="s">
        <v>2015</v>
      </c>
      <c r="N359" s="369"/>
      <c r="O359" s="369" t="s">
        <v>2015</v>
      </c>
      <c r="P359" s="369" t="s">
        <v>2015</v>
      </c>
      <c r="Q359" s="369"/>
      <c r="R359" s="370">
        <f t="shared" ref="R359:AC359" si="48">SUM(R$10:R$22,R$24,R$26:R$40,R$42:R$110,R$123:R$135,R$137:R$153,R$155:R$231,R$243:R$255,R$257:R$343)</f>
        <v>0</v>
      </c>
      <c r="S359" s="370">
        <f t="shared" si="48"/>
        <v>0</v>
      </c>
      <c r="T359" s="370">
        <f t="shared" si="48"/>
        <v>0</v>
      </c>
      <c r="U359" s="370">
        <f t="shared" si="48"/>
        <v>0</v>
      </c>
      <c r="V359" s="370">
        <f t="shared" si="48"/>
        <v>0</v>
      </c>
      <c r="W359" s="370">
        <f t="shared" si="48"/>
        <v>0</v>
      </c>
      <c r="X359" s="370">
        <f t="shared" si="48"/>
        <v>0</v>
      </c>
      <c r="Y359" s="370">
        <f t="shared" si="48"/>
        <v>0</v>
      </c>
      <c r="Z359" s="370">
        <f t="shared" si="48"/>
        <v>0</v>
      </c>
      <c r="AA359" s="370">
        <f t="shared" si="48"/>
        <v>0</v>
      </c>
      <c r="AB359" s="370">
        <f t="shared" si="48"/>
        <v>0</v>
      </c>
      <c r="AC359" s="370">
        <f t="shared" si="48"/>
        <v>0</v>
      </c>
      <c r="AD359" s="370">
        <f>SUM(AD$10:AD$22,AD$24,AD$26:AD$40,AD$42:AD$110,AD$112:AD$121,AD$123:AD$135,AD$137:AD$153,AD$155:AD$231,AD$233:AD$241,AD$243:AD$255,AD$257:AD$343,AD$345:AD$358)</f>
        <v>0</v>
      </c>
      <c r="AE359" s="341"/>
      <c r="AF359" s="370">
        <f t="shared" ref="AF359:AR359" si="49">SUM(AF$10:AF$22,AF$24,AF$26:AF$40,AF$42:AF$110,AF$112:AF$121,AF$123:AF$135,AF$137:AF$153,AF$155:AF$231,AF$233:AF$241,AF$243:AF$255,AF$257:AF$343,AF$345:AF$358)</f>
        <v>0</v>
      </c>
      <c r="AG359" s="370">
        <f t="shared" si="49"/>
        <v>0</v>
      </c>
      <c r="AH359" s="370">
        <f t="shared" si="49"/>
        <v>0</v>
      </c>
      <c r="AI359" s="370">
        <f t="shared" si="49"/>
        <v>0</v>
      </c>
      <c r="AJ359" s="370">
        <f t="shared" si="49"/>
        <v>0</v>
      </c>
      <c r="AK359" s="370">
        <f t="shared" si="49"/>
        <v>0</v>
      </c>
      <c r="AL359" s="370">
        <f t="shared" si="49"/>
        <v>0</v>
      </c>
      <c r="AM359" s="370">
        <f t="shared" si="49"/>
        <v>0</v>
      </c>
      <c r="AN359" s="370">
        <f t="shared" si="49"/>
        <v>0</v>
      </c>
      <c r="AO359" s="370">
        <f t="shared" si="49"/>
        <v>0</v>
      </c>
      <c r="AP359" s="370">
        <f t="shared" si="49"/>
        <v>0</v>
      </c>
      <c r="AQ359" s="370">
        <f t="shared" si="49"/>
        <v>0</v>
      </c>
      <c r="AR359" s="370">
        <f t="shared" si="49"/>
        <v>0</v>
      </c>
      <c r="AS359" s="369">
        <f t="shared" si="43"/>
        <v>0</v>
      </c>
      <c r="AT359" s="369">
        <f t="shared" si="44"/>
        <v>0</v>
      </c>
    </row>
    <row r="360" spans="1:46" s="366" customFormat="1">
      <c r="A360" s="371" t="s">
        <v>1285</v>
      </c>
      <c r="B360" s="371" t="s">
        <v>1286</v>
      </c>
      <c r="C360" s="372"/>
      <c r="D360" s="373" t="s">
        <v>2016</v>
      </c>
      <c r="E360" s="373"/>
      <c r="F360" s="373"/>
      <c r="G360" s="373"/>
      <c r="H360" s="373" t="s">
        <v>2016</v>
      </c>
      <c r="I360" s="374"/>
      <c r="J360" s="373" t="s">
        <v>2016</v>
      </c>
      <c r="K360" s="373"/>
      <c r="L360" s="374"/>
      <c r="M360" s="373"/>
      <c r="N360" s="373"/>
      <c r="O360" s="375"/>
      <c r="P360" s="373" t="s">
        <v>2016</v>
      </c>
      <c r="Q360" s="373"/>
      <c r="R360" s="376"/>
      <c r="S360" s="376"/>
      <c r="T360" s="376"/>
      <c r="U360" s="376"/>
      <c r="V360" s="376"/>
      <c r="W360" s="376"/>
      <c r="X360" s="376"/>
      <c r="Y360" s="376"/>
      <c r="Z360" s="376"/>
      <c r="AA360" s="376"/>
      <c r="AB360" s="376"/>
      <c r="AC360" s="376"/>
      <c r="AD360" s="377"/>
      <c r="AE360" s="341"/>
    </row>
    <row r="361" spans="1:46">
      <c r="AD361" s="378"/>
      <c r="AE361" s="341"/>
    </row>
    <row r="362" spans="1:46">
      <c r="Y362" s="305"/>
      <c r="Z362" s="305"/>
      <c r="AA362" s="305"/>
      <c r="AB362" s="305"/>
      <c r="AC362" s="305"/>
      <c r="AD362" s="378"/>
      <c r="AE362" s="341"/>
    </row>
    <row r="363" spans="1:46">
      <c r="Y363" s="378"/>
      <c r="Z363" s="378"/>
      <c r="AA363" s="378"/>
      <c r="AB363" s="378"/>
      <c r="AC363" s="378"/>
      <c r="AD363" s="378"/>
    </row>
    <row r="365" spans="1:46">
      <c r="Y365" s="378"/>
      <c r="Z365" s="378"/>
      <c r="AA365" s="378"/>
      <c r="AB365" s="378"/>
      <c r="AC365" s="378"/>
    </row>
  </sheetData>
  <autoFilter ref="A8:AT365"/>
  <conditionalFormatting sqref="H1">
    <cfRule type="duplicateValues" dxfId="14" priority="3"/>
  </conditionalFormatting>
  <conditionalFormatting sqref="H1:H3 L3 R4">
    <cfRule type="containsText" dxfId="13" priority="4" operator="containsText" text="xxx">
      <formula>NOT(ISERROR(SEARCH("xxx",H1)))</formula>
    </cfRule>
  </conditionalFormatting>
  <conditionalFormatting sqref="H2">
    <cfRule type="duplicateValues" dxfId="12" priority="5"/>
  </conditionalFormatting>
  <conditionalFormatting sqref="H3">
    <cfRule type="duplicateValues" dxfId="11" priority="2"/>
  </conditionalFormatting>
  <conditionalFormatting sqref="R4 L3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T36"/>
  <sheetViews>
    <sheetView showGridLines="0" zoomScaleNormal="100" workbookViewId="0">
      <pane ySplit="1" topLeftCell="A2" activePane="bottomLeft" state="frozen"/>
      <selection pane="bottomLeft" activeCell="H3" sqref="H3"/>
    </sheetView>
  </sheetViews>
  <sheetFormatPr defaultColWidth="8.85546875" defaultRowHeight="15"/>
  <cols>
    <col min="1" max="1" width="30.85546875" style="536" bestFit="1" customWidth="1"/>
    <col min="2" max="2" width="31.28515625" style="536" customWidth="1"/>
    <col min="3" max="3" width="1.85546875" style="535" customWidth="1"/>
    <col min="4" max="4" width="12.28515625" style="536" customWidth="1"/>
    <col min="5" max="5" width="11.42578125" style="536" customWidth="1"/>
    <col min="6" max="6" width="1.85546875" style="535" customWidth="1"/>
    <col min="7" max="7" width="13.85546875" style="536" customWidth="1"/>
    <col min="8" max="8" width="33" style="536" bestFit="1" customWidth="1"/>
    <col min="9" max="9" width="1.85546875" style="535" customWidth="1"/>
    <col min="10" max="10" width="26.28515625" style="536" bestFit="1" customWidth="1"/>
    <col min="11" max="11" width="1.85546875" style="535" customWidth="1"/>
    <col min="12" max="12" width="8.85546875" style="536"/>
    <col min="13" max="13" width="1.85546875" style="535" customWidth="1"/>
    <col min="14" max="14" width="16.85546875" style="536" bestFit="1" customWidth="1"/>
    <col min="15" max="15" width="1.85546875" style="535" customWidth="1"/>
    <col min="16" max="16" width="19.42578125" style="536" bestFit="1" customWidth="1"/>
    <col min="17" max="17" width="37.28515625" style="536" bestFit="1" customWidth="1"/>
    <col min="18" max="18" width="37.28515625" style="536" customWidth="1"/>
    <col min="19" max="19" width="1.85546875" style="535" customWidth="1"/>
    <col min="20" max="16384" width="8.85546875" style="536"/>
  </cols>
  <sheetData>
    <row r="1" spans="1:20">
      <c r="A1" s="534" t="s">
        <v>2017</v>
      </c>
      <c r="B1" s="534" t="s">
        <v>775</v>
      </c>
      <c r="D1" s="534" t="s">
        <v>2018</v>
      </c>
      <c r="E1" s="534" t="s">
        <v>776</v>
      </c>
      <c r="G1" s="534" t="s">
        <v>789</v>
      </c>
      <c r="H1" s="534" t="s">
        <v>790</v>
      </c>
      <c r="J1" s="534" t="s">
        <v>354</v>
      </c>
      <c r="L1" s="534" t="s">
        <v>2019</v>
      </c>
      <c r="N1" s="534" t="s">
        <v>2020</v>
      </c>
      <c r="P1" s="534" t="s">
        <v>2021</v>
      </c>
      <c r="Q1" s="534" t="s">
        <v>2022</v>
      </c>
      <c r="R1" s="534" t="s">
        <v>2023</v>
      </c>
    </row>
    <row r="2" spans="1:20">
      <c r="A2" s="536" t="s">
        <v>2024</v>
      </c>
      <c r="B2" s="536" t="s">
        <v>2025</v>
      </c>
      <c r="D2" s="536" t="s">
        <v>2026</v>
      </c>
      <c r="E2" s="536" t="s">
        <v>2027</v>
      </c>
      <c r="H2" s="537" t="s">
        <v>356</v>
      </c>
      <c r="J2" s="537" t="s">
        <v>356</v>
      </c>
      <c r="L2" s="536" t="s">
        <v>2028</v>
      </c>
      <c r="N2" s="538">
        <v>0.1</v>
      </c>
      <c r="P2" s="536" t="s">
        <v>2029</v>
      </c>
      <c r="Q2" s="536" t="s">
        <v>2030</v>
      </c>
      <c r="R2" s="536" t="s">
        <v>2031</v>
      </c>
      <c r="T2" s="539"/>
    </row>
    <row r="3" spans="1:20">
      <c r="A3" s="536" t="s">
        <v>2032</v>
      </c>
      <c r="B3" s="536" t="s">
        <v>2033</v>
      </c>
      <c r="D3" s="536" t="s">
        <v>2034</v>
      </c>
      <c r="E3" s="536" t="s">
        <v>2035</v>
      </c>
      <c r="H3" s="537" t="s">
        <v>379</v>
      </c>
      <c r="J3" s="537" t="s">
        <v>379</v>
      </c>
      <c r="L3" s="536" t="s">
        <v>802</v>
      </c>
      <c r="N3" s="538">
        <v>0.2</v>
      </c>
      <c r="P3" s="536" t="s">
        <v>2029</v>
      </c>
      <c r="Q3" s="536" t="s">
        <v>2036</v>
      </c>
      <c r="R3" s="536" t="s">
        <v>2031</v>
      </c>
    </row>
    <row r="4" spans="1:20">
      <c r="A4" s="536" t="s">
        <v>2037</v>
      </c>
      <c r="B4" s="536" t="s">
        <v>928</v>
      </c>
      <c r="D4" s="536" t="s">
        <v>2038</v>
      </c>
      <c r="E4" s="536" t="s">
        <v>2039</v>
      </c>
      <c r="H4" s="537" t="s">
        <v>389</v>
      </c>
      <c r="J4" s="537" t="s">
        <v>389</v>
      </c>
      <c r="N4" s="538">
        <v>0.3</v>
      </c>
      <c r="P4" s="536" t="s">
        <v>2029</v>
      </c>
      <c r="Q4" s="536" t="s">
        <v>2040</v>
      </c>
      <c r="R4" s="536" t="s">
        <v>2031</v>
      </c>
    </row>
    <row r="5" spans="1:20">
      <c r="A5" s="536" t="s">
        <v>2041</v>
      </c>
      <c r="B5" s="536" t="s">
        <v>2042</v>
      </c>
      <c r="H5" s="537" t="s">
        <v>414</v>
      </c>
      <c r="J5" s="537" t="s">
        <v>414</v>
      </c>
      <c r="N5" s="538">
        <v>0.4</v>
      </c>
      <c r="P5" s="536" t="s">
        <v>2029</v>
      </c>
      <c r="Q5" s="536" t="s">
        <v>2043</v>
      </c>
      <c r="R5" s="536" t="s">
        <v>2044</v>
      </c>
    </row>
    <row r="6" spans="1:20">
      <c r="A6" s="536" t="s">
        <v>2045</v>
      </c>
      <c r="H6" s="537" t="s">
        <v>2046</v>
      </c>
      <c r="J6" s="537" t="s">
        <v>454</v>
      </c>
      <c r="N6" s="538">
        <v>0.5</v>
      </c>
      <c r="P6" s="536" t="s">
        <v>2029</v>
      </c>
      <c r="Q6" s="536" t="s">
        <v>1090</v>
      </c>
      <c r="R6" s="536" t="s">
        <v>2047</v>
      </c>
    </row>
    <row r="7" spans="1:20">
      <c r="A7" s="536" t="s">
        <v>2048</v>
      </c>
      <c r="H7" s="537" t="s">
        <v>401</v>
      </c>
      <c r="J7" s="537" t="s">
        <v>2046</v>
      </c>
      <c r="N7" s="538">
        <v>0.6</v>
      </c>
      <c r="P7" s="536" t="s">
        <v>2029</v>
      </c>
      <c r="Q7" s="536" t="s">
        <v>2049</v>
      </c>
      <c r="R7" s="536" t="s">
        <v>2047</v>
      </c>
    </row>
    <row r="8" spans="1:20">
      <c r="A8" s="536" t="s">
        <v>2050</v>
      </c>
      <c r="H8" s="537" t="s">
        <v>394</v>
      </c>
      <c r="J8" s="537" t="s">
        <v>401</v>
      </c>
      <c r="N8" s="538">
        <v>0.7</v>
      </c>
      <c r="P8" s="536" t="s">
        <v>2029</v>
      </c>
      <c r="Q8" s="536" t="s">
        <v>2051</v>
      </c>
      <c r="R8" s="536" t="s">
        <v>2047</v>
      </c>
    </row>
    <row r="9" spans="1:20">
      <c r="A9" s="536" t="s">
        <v>2052</v>
      </c>
      <c r="H9" s="537" t="s">
        <v>392</v>
      </c>
      <c r="J9" s="537" t="s">
        <v>394</v>
      </c>
      <c r="N9" s="538">
        <v>0.8</v>
      </c>
      <c r="P9" s="536" t="s">
        <v>2029</v>
      </c>
      <c r="Q9" s="536" t="s">
        <v>2053</v>
      </c>
      <c r="R9" s="536" t="s">
        <v>2054</v>
      </c>
    </row>
    <row r="10" spans="1:20">
      <c r="A10" s="536" t="s">
        <v>2055</v>
      </c>
      <c r="H10" s="537" t="s">
        <v>359</v>
      </c>
      <c r="J10" s="537" t="s">
        <v>392</v>
      </c>
      <c r="N10" s="538">
        <v>0.9</v>
      </c>
      <c r="P10" s="536" t="s">
        <v>2029</v>
      </c>
      <c r="Q10" s="536" t="s">
        <v>2056</v>
      </c>
      <c r="R10" s="536" t="s">
        <v>2054</v>
      </c>
    </row>
    <row r="11" spans="1:20">
      <c r="H11" s="537" t="s">
        <v>369</v>
      </c>
      <c r="J11" s="537" t="s">
        <v>359</v>
      </c>
      <c r="N11" s="538">
        <v>1</v>
      </c>
      <c r="P11" s="536" t="s">
        <v>2029</v>
      </c>
      <c r="Q11" s="536" t="s">
        <v>2057</v>
      </c>
      <c r="R11" s="536" t="s">
        <v>2054</v>
      </c>
    </row>
    <row r="12" spans="1:20">
      <c r="H12" s="537" t="s">
        <v>388</v>
      </c>
      <c r="J12" s="537" t="s">
        <v>369</v>
      </c>
      <c r="P12" s="536" t="s">
        <v>2029</v>
      </c>
      <c r="Q12" s="536" t="s">
        <v>1094</v>
      </c>
      <c r="R12" s="536" t="s">
        <v>2058</v>
      </c>
    </row>
    <row r="13" spans="1:20">
      <c r="H13" s="537" t="s">
        <v>377</v>
      </c>
      <c r="J13" s="537" t="s">
        <v>388</v>
      </c>
      <c r="P13" s="536" t="s">
        <v>2029</v>
      </c>
      <c r="Q13" s="536" t="s">
        <v>2059</v>
      </c>
      <c r="R13" s="536" t="s">
        <v>2058</v>
      </c>
    </row>
    <row r="14" spans="1:20">
      <c r="H14" s="537" t="s">
        <v>381</v>
      </c>
      <c r="J14" s="537" t="s">
        <v>377</v>
      </c>
      <c r="P14" s="536" t="s">
        <v>2029</v>
      </c>
      <c r="Q14" s="536" t="s">
        <v>2060</v>
      </c>
      <c r="R14" s="536" t="s">
        <v>2058</v>
      </c>
    </row>
    <row r="15" spans="1:20">
      <c r="H15" s="537" t="s">
        <v>384</v>
      </c>
      <c r="J15" s="537" t="s">
        <v>381</v>
      </c>
    </row>
    <row r="16" spans="1:20">
      <c r="H16" s="537" t="s">
        <v>1096</v>
      </c>
      <c r="J16" s="537" t="s">
        <v>384</v>
      </c>
    </row>
    <row r="17" spans="8:18">
      <c r="H17" s="537" t="s">
        <v>1040</v>
      </c>
      <c r="J17" s="537" t="s">
        <v>390</v>
      </c>
      <c r="P17" s="536" t="s">
        <v>2029</v>
      </c>
      <c r="Q17" s="536" t="s">
        <v>2061</v>
      </c>
      <c r="R17" s="536" t="s">
        <v>2062</v>
      </c>
    </row>
    <row r="18" spans="8:18">
      <c r="H18" s="537" t="s">
        <v>1052</v>
      </c>
      <c r="J18" s="537" t="s">
        <v>466</v>
      </c>
      <c r="P18" s="536" t="s">
        <v>2029</v>
      </c>
      <c r="Q18" s="536" t="s">
        <v>2063</v>
      </c>
      <c r="R18" s="536" t="s">
        <v>2062</v>
      </c>
    </row>
    <row r="19" spans="8:18">
      <c r="H19" s="537" t="s">
        <v>1191</v>
      </c>
      <c r="J19" s="537" t="s">
        <v>467</v>
      </c>
      <c r="P19" s="536" t="s">
        <v>2029</v>
      </c>
      <c r="Q19" s="536" t="s">
        <v>2064</v>
      </c>
      <c r="R19" s="536" t="s">
        <v>2062</v>
      </c>
    </row>
    <row r="20" spans="8:18">
      <c r="H20" s="537" t="s">
        <v>2065</v>
      </c>
      <c r="J20" s="537" t="s">
        <v>469</v>
      </c>
      <c r="P20" s="536" t="s">
        <v>2066</v>
      </c>
      <c r="Q20" s="536" t="s">
        <v>2067</v>
      </c>
      <c r="R20" s="536" t="s">
        <v>2068</v>
      </c>
    </row>
    <row r="21" spans="8:18">
      <c r="H21" s="537" t="s">
        <v>2069</v>
      </c>
      <c r="P21" s="536" t="s">
        <v>2066</v>
      </c>
      <c r="Q21" s="536" t="s">
        <v>2070</v>
      </c>
      <c r="R21" s="536" t="s">
        <v>2068</v>
      </c>
    </row>
    <row r="22" spans="8:18">
      <c r="H22" s="537" t="s">
        <v>2071</v>
      </c>
      <c r="P22" s="536" t="s">
        <v>2066</v>
      </c>
      <c r="Q22" s="536" t="s">
        <v>2072</v>
      </c>
      <c r="R22" s="536" t="s">
        <v>2068</v>
      </c>
    </row>
    <row r="23" spans="8:18">
      <c r="H23" s="537" t="s">
        <v>2073</v>
      </c>
    </row>
    <row r="24" spans="8:18">
      <c r="H24" s="537" t="s">
        <v>2074</v>
      </c>
      <c r="P24" s="536" t="s">
        <v>2066</v>
      </c>
      <c r="Q24" s="536" t="s">
        <v>2075</v>
      </c>
      <c r="R24" s="536" t="s">
        <v>2076</v>
      </c>
    </row>
    <row r="25" spans="8:18">
      <c r="H25" s="537" t="s">
        <v>2077</v>
      </c>
    </row>
    <row r="26" spans="8:18">
      <c r="H26" s="537" t="s">
        <v>2078</v>
      </c>
    </row>
    <row r="27" spans="8:18">
      <c r="H27" s="537" t="s">
        <v>2079</v>
      </c>
      <c r="P27" s="536" t="s">
        <v>2066</v>
      </c>
      <c r="Q27" s="536" t="s">
        <v>2080</v>
      </c>
      <c r="R27" s="536" t="s">
        <v>2081</v>
      </c>
    </row>
    <row r="28" spans="8:18">
      <c r="H28" s="537" t="s">
        <v>2082</v>
      </c>
      <c r="P28" s="536" t="s">
        <v>2066</v>
      </c>
      <c r="Q28" s="536" t="s">
        <v>2083</v>
      </c>
      <c r="R28" s="536" t="s">
        <v>2081</v>
      </c>
    </row>
    <row r="29" spans="8:18">
      <c r="H29" s="537" t="s">
        <v>2084</v>
      </c>
      <c r="P29" s="536" t="s">
        <v>2066</v>
      </c>
      <c r="Q29" s="536" t="s">
        <v>2085</v>
      </c>
      <c r="R29" s="536" t="s">
        <v>2081</v>
      </c>
    </row>
    <row r="30" spans="8:18">
      <c r="H30" s="537" t="s">
        <v>2086</v>
      </c>
      <c r="P30" s="536" t="s">
        <v>2066</v>
      </c>
      <c r="Q30" s="536" t="s">
        <v>2087</v>
      </c>
      <c r="R30" s="536" t="s">
        <v>2088</v>
      </c>
    </row>
    <row r="31" spans="8:18">
      <c r="H31" s="537" t="s">
        <v>2089</v>
      </c>
      <c r="P31" s="536" t="s">
        <v>2066</v>
      </c>
      <c r="Q31" s="536" t="s">
        <v>2090</v>
      </c>
      <c r="R31" s="536" t="s">
        <v>2091</v>
      </c>
    </row>
    <row r="32" spans="8:18">
      <c r="H32" s="537" t="s">
        <v>2092</v>
      </c>
      <c r="P32" s="536" t="s">
        <v>2066</v>
      </c>
      <c r="Q32" s="536" t="s">
        <v>2093</v>
      </c>
      <c r="R32" s="536" t="s">
        <v>2091</v>
      </c>
    </row>
    <row r="33" spans="8:18">
      <c r="H33" s="537" t="s">
        <v>390</v>
      </c>
      <c r="P33" s="536" t="s">
        <v>2066</v>
      </c>
      <c r="Q33" s="536" t="s">
        <v>2094</v>
      </c>
      <c r="R33" s="536" t="s">
        <v>2091</v>
      </c>
    </row>
    <row r="34" spans="8:18">
      <c r="H34" s="537" t="s">
        <v>466</v>
      </c>
    </row>
    <row r="35" spans="8:18">
      <c r="H35" s="537" t="s">
        <v>467</v>
      </c>
    </row>
    <row r="36" spans="8:18">
      <c r="H36" s="537" t="s">
        <v>469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B3:E45"/>
  <sheetViews>
    <sheetView topLeftCell="A28" workbookViewId="0">
      <selection activeCell="C19" sqref="C19"/>
    </sheetView>
  </sheetViews>
  <sheetFormatPr defaultColWidth="8.85546875" defaultRowHeight="12.75"/>
  <cols>
    <col min="1" max="1" width="8.85546875" style="1"/>
    <col min="2" max="2" width="17.85546875" style="1" customWidth="1"/>
    <col min="3" max="3" width="26.5703125" style="1" bestFit="1" customWidth="1"/>
    <col min="4" max="4" width="39.85546875" style="1" bestFit="1" customWidth="1"/>
    <col min="5" max="5" width="43" style="1" bestFit="1" customWidth="1"/>
    <col min="6" max="16384" width="8.85546875" style="1"/>
  </cols>
  <sheetData>
    <row r="3" spans="2:5" ht="16.899999999999999" customHeight="1">
      <c r="B3" s="509" t="s">
        <v>2095</v>
      </c>
      <c r="C3" s="264" t="s">
        <v>482</v>
      </c>
      <c r="D3" s="264" t="s">
        <v>483</v>
      </c>
      <c r="E3" s="265" t="s">
        <v>765</v>
      </c>
    </row>
    <row r="4" spans="2:5" ht="16.899999999999999" customHeight="1">
      <c r="B4" s="266" t="s">
        <v>1594</v>
      </c>
      <c r="C4" s="267">
        <v>6274001901</v>
      </c>
      <c r="D4" s="268" t="s">
        <v>1098</v>
      </c>
      <c r="E4" s="268" t="s">
        <v>1099</v>
      </c>
    </row>
    <row r="5" spans="2:5" ht="16.899999999999999" customHeight="1">
      <c r="B5" s="266" t="s">
        <v>1594</v>
      </c>
      <c r="C5" s="267">
        <v>6274001902</v>
      </c>
      <c r="D5" s="268" t="s">
        <v>1600</v>
      </c>
      <c r="E5" s="268" t="s">
        <v>1041</v>
      </c>
    </row>
    <row r="6" spans="2:5" ht="16.899999999999999" customHeight="1">
      <c r="B6" s="266" t="s">
        <v>1594</v>
      </c>
      <c r="C6" s="267">
        <v>6274001903</v>
      </c>
      <c r="D6" s="268" t="s">
        <v>899</v>
      </c>
      <c r="E6" s="268" t="s">
        <v>1041</v>
      </c>
    </row>
    <row r="7" spans="2:5" ht="16.899999999999999" customHeight="1">
      <c r="B7" s="266" t="s">
        <v>1594</v>
      </c>
      <c r="C7" s="267">
        <v>6274001904</v>
      </c>
      <c r="D7" s="268" t="s">
        <v>1095</v>
      </c>
      <c r="E7" s="268" t="s">
        <v>1605</v>
      </c>
    </row>
    <row r="8" spans="2:5" ht="16.899999999999999" customHeight="1">
      <c r="B8" s="266" t="s">
        <v>1594</v>
      </c>
      <c r="C8" s="267">
        <v>6274001905</v>
      </c>
      <c r="D8" s="268" t="s">
        <v>1109</v>
      </c>
      <c r="E8" s="268" t="s">
        <v>1110</v>
      </c>
    </row>
    <row r="9" spans="2:5" ht="16.899999999999999" customHeight="1">
      <c r="B9" s="266" t="s">
        <v>1594</v>
      </c>
      <c r="C9" s="267">
        <v>6274001906</v>
      </c>
      <c r="D9" s="268" t="s">
        <v>1074</v>
      </c>
      <c r="E9" s="268" t="s">
        <v>1041</v>
      </c>
    </row>
    <row r="10" spans="2:5" ht="16.899999999999999" customHeight="1">
      <c r="B10" s="266" t="s">
        <v>1594</v>
      </c>
      <c r="C10" s="267">
        <v>6274001907</v>
      </c>
      <c r="D10" s="268" t="s">
        <v>1613</v>
      </c>
      <c r="E10" s="268" t="s">
        <v>1134</v>
      </c>
    </row>
    <row r="11" spans="2:5" ht="16.899999999999999" customHeight="1">
      <c r="B11" s="266" t="s">
        <v>1594</v>
      </c>
      <c r="C11" s="267">
        <v>6274001909</v>
      </c>
      <c r="D11" s="268" t="s">
        <v>1086</v>
      </c>
      <c r="E11" s="268" t="s">
        <v>1616</v>
      </c>
    </row>
    <row r="12" spans="2:5" ht="16.899999999999999" customHeight="1">
      <c r="B12" s="266" t="s">
        <v>1594</v>
      </c>
      <c r="C12" s="267">
        <v>6274001910</v>
      </c>
      <c r="D12" s="268" t="s">
        <v>1620</v>
      </c>
      <c r="E12" s="268" t="s">
        <v>1621</v>
      </c>
    </row>
    <row r="13" spans="2:5" ht="16.899999999999999" customHeight="1">
      <c r="B13" s="266" t="s">
        <v>1594</v>
      </c>
      <c r="C13" s="267">
        <v>6274001915</v>
      </c>
      <c r="D13" s="268" t="s">
        <v>1625</v>
      </c>
      <c r="E13" s="268" t="s">
        <v>1626</v>
      </c>
    </row>
    <row r="14" spans="2:5" ht="16.899999999999999" customHeight="1">
      <c r="B14" s="266" t="s">
        <v>1987</v>
      </c>
      <c r="C14" s="267">
        <v>6424001901</v>
      </c>
      <c r="D14" s="268" t="s">
        <v>1098</v>
      </c>
      <c r="E14" s="268" t="s">
        <v>1099</v>
      </c>
    </row>
    <row r="15" spans="2:5" ht="16.899999999999999" customHeight="1">
      <c r="B15" s="266" t="s">
        <v>1987</v>
      </c>
      <c r="C15" s="267">
        <v>6424001903</v>
      </c>
      <c r="D15" s="268" t="s">
        <v>1876</v>
      </c>
      <c r="E15" s="268" t="s">
        <v>1041</v>
      </c>
    </row>
    <row r="16" spans="2:5" ht="16.899999999999999" customHeight="1">
      <c r="B16" s="266" t="s">
        <v>1987</v>
      </c>
      <c r="C16" s="267">
        <v>6424001904</v>
      </c>
      <c r="D16" s="268" t="s">
        <v>1095</v>
      </c>
      <c r="E16" s="268" t="s">
        <v>1605</v>
      </c>
    </row>
    <row r="17" spans="2:5" ht="16.899999999999999" customHeight="1">
      <c r="B17" s="266" t="s">
        <v>1987</v>
      </c>
      <c r="C17" s="267">
        <v>6424001905</v>
      </c>
      <c r="D17" s="268" t="s">
        <v>1109</v>
      </c>
      <c r="E17" s="268" t="s">
        <v>1110</v>
      </c>
    </row>
    <row r="18" spans="2:5" ht="16.899999999999999" customHeight="1">
      <c r="B18" s="266" t="s">
        <v>1987</v>
      </c>
      <c r="C18" s="267">
        <v>6424001906</v>
      </c>
      <c r="D18" s="268" t="s">
        <v>1992</v>
      </c>
      <c r="E18" s="268" t="s">
        <v>1605</v>
      </c>
    </row>
    <row r="19" spans="2:5" ht="16.899999999999999" customHeight="1">
      <c r="B19" s="266" t="s">
        <v>1987</v>
      </c>
      <c r="C19" s="267">
        <v>6424001907</v>
      </c>
      <c r="D19" s="268" t="s">
        <v>1133</v>
      </c>
      <c r="E19" s="268" t="s">
        <v>1134</v>
      </c>
    </row>
    <row r="20" spans="2:5" ht="16.899999999999999" customHeight="1">
      <c r="B20" s="266" t="s">
        <v>1987</v>
      </c>
      <c r="C20" s="267">
        <v>6424001909</v>
      </c>
      <c r="D20" s="268" t="s">
        <v>1086</v>
      </c>
      <c r="E20" s="268" t="s">
        <v>1616</v>
      </c>
    </row>
    <row r="21" spans="2:5" ht="16.899999999999999" customHeight="1">
      <c r="B21" s="266" t="s">
        <v>1987</v>
      </c>
      <c r="C21" s="267">
        <v>6424001910</v>
      </c>
      <c r="D21" s="268" t="s">
        <v>1620</v>
      </c>
      <c r="E21" s="268" t="s">
        <v>1621</v>
      </c>
    </row>
    <row r="22" spans="2:5" ht="16.899999999999999" customHeight="1">
      <c r="B22" s="266" t="s">
        <v>1987</v>
      </c>
      <c r="C22" s="267">
        <v>6424001911</v>
      </c>
      <c r="D22" s="268" t="s">
        <v>1996</v>
      </c>
      <c r="E22" s="268" t="s">
        <v>1885</v>
      </c>
    </row>
    <row r="23" spans="2:5" ht="16.899999999999999" customHeight="1">
      <c r="B23" s="266" t="s">
        <v>1987</v>
      </c>
      <c r="C23" s="267">
        <v>6424001912</v>
      </c>
      <c r="D23" s="268" t="s">
        <v>2000</v>
      </c>
      <c r="E23" s="268" t="s">
        <v>1885</v>
      </c>
    </row>
    <row r="24" spans="2:5" ht="16.899999999999999" customHeight="1">
      <c r="B24" s="266" t="s">
        <v>1987</v>
      </c>
      <c r="C24" s="267">
        <v>6424001913</v>
      </c>
      <c r="D24" s="268" t="s">
        <v>1884</v>
      </c>
      <c r="E24" s="268" t="s">
        <v>1885</v>
      </c>
    </row>
    <row r="25" spans="2:5" ht="16.899999999999999" customHeight="1">
      <c r="B25" s="266" t="s">
        <v>1987</v>
      </c>
      <c r="C25" s="267">
        <v>6424001914</v>
      </c>
      <c r="D25" s="268" t="s">
        <v>2005</v>
      </c>
      <c r="E25" s="268" t="s">
        <v>2006</v>
      </c>
    </row>
    <row r="26" spans="2:5" ht="16.899999999999999" customHeight="1">
      <c r="B26" s="266" t="s">
        <v>1987</v>
      </c>
      <c r="C26" s="267">
        <v>6424001915</v>
      </c>
      <c r="D26" s="268" t="s">
        <v>1625</v>
      </c>
      <c r="E26" s="268" t="s">
        <v>1626</v>
      </c>
    </row>
    <row r="27" spans="2:5" ht="16.899999999999999" customHeight="1">
      <c r="B27" s="266" t="s">
        <v>1987</v>
      </c>
      <c r="C27" s="267">
        <v>6424001916</v>
      </c>
      <c r="D27" s="268" t="s">
        <v>2011</v>
      </c>
      <c r="E27" s="268" t="s">
        <v>2012</v>
      </c>
    </row>
    <row r="28" spans="2:5" ht="16.899999999999999" customHeight="1"/>
    <row r="29" spans="2:5" ht="16.899999999999999" customHeight="1">
      <c r="B29" s="509" t="s">
        <v>2096</v>
      </c>
      <c r="C29" s="264" t="s">
        <v>482</v>
      </c>
      <c r="D29" s="264" t="s">
        <v>483</v>
      </c>
      <c r="E29" s="265" t="s">
        <v>765</v>
      </c>
    </row>
    <row r="30" spans="2:5" ht="16.899999999999999" customHeight="1">
      <c r="B30" s="266" t="s">
        <v>2097</v>
      </c>
      <c r="C30" s="267">
        <v>6271003001</v>
      </c>
      <c r="D30" s="268" t="s">
        <v>705</v>
      </c>
      <c r="E30" s="268" t="s">
        <v>493</v>
      </c>
    </row>
    <row r="31" spans="2:5" ht="16.899999999999999" customHeight="1">
      <c r="B31" s="266" t="s">
        <v>2097</v>
      </c>
      <c r="C31" s="267">
        <v>6277003702</v>
      </c>
      <c r="D31" s="268" t="s">
        <v>733</v>
      </c>
      <c r="E31" s="268" t="s">
        <v>734</v>
      </c>
    </row>
    <row r="32" spans="2:5" ht="16.899999999999999" customHeight="1">
      <c r="B32" s="266" t="s">
        <v>2097</v>
      </c>
      <c r="C32" s="267">
        <v>6273006501</v>
      </c>
      <c r="D32" s="268" t="s">
        <v>740</v>
      </c>
      <c r="E32" s="268" t="s">
        <v>741</v>
      </c>
    </row>
    <row r="33" spans="2:5" ht="16.899999999999999" customHeight="1">
      <c r="B33" s="266" t="s">
        <v>2097</v>
      </c>
      <c r="C33" s="267">
        <v>6273002001</v>
      </c>
      <c r="D33" s="268" t="s">
        <v>748</v>
      </c>
      <c r="E33" s="268" t="s">
        <v>741</v>
      </c>
    </row>
    <row r="34" spans="2:5" ht="16.899999999999999" customHeight="1">
      <c r="B34" s="266" t="s">
        <v>2097</v>
      </c>
      <c r="C34" s="267">
        <v>6277002204</v>
      </c>
      <c r="D34" s="268" t="s">
        <v>750</v>
      </c>
      <c r="E34" s="268" t="s">
        <v>741</v>
      </c>
    </row>
    <row r="35" spans="2:5" ht="16.899999999999999" customHeight="1">
      <c r="B35" s="266" t="s">
        <v>2097</v>
      </c>
      <c r="C35" s="267">
        <v>6277002301</v>
      </c>
      <c r="D35" s="268" t="s">
        <v>752</v>
      </c>
      <c r="E35" s="268" t="s">
        <v>753</v>
      </c>
    </row>
    <row r="36" spans="2:5" ht="16.899999999999999" customHeight="1">
      <c r="B36" s="266" t="s">
        <v>2097</v>
      </c>
      <c r="C36" s="267">
        <v>6273001908</v>
      </c>
      <c r="D36" s="268" t="s">
        <v>754</v>
      </c>
      <c r="E36" s="268" t="s">
        <v>728</v>
      </c>
    </row>
    <row r="37" spans="2:5" ht="16.899999999999999" customHeight="1">
      <c r="B37" s="266" t="s">
        <v>2098</v>
      </c>
      <c r="C37" s="267">
        <v>6421003001</v>
      </c>
      <c r="D37" s="268" t="s">
        <v>705</v>
      </c>
      <c r="E37" s="268" t="s">
        <v>493</v>
      </c>
    </row>
    <row r="38" spans="2:5" ht="16.899999999999999" customHeight="1">
      <c r="B38" s="266" t="s">
        <v>2098</v>
      </c>
      <c r="C38" s="267">
        <v>6427003101</v>
      </c>
      <c r="D38" s="268" t="s">
        <v>708</v>
      </c>
      <c r="E38" s="268" t="s">
        <v>493</v>
      </c>
    </row>
    <row r="39" spans="2:5" ht="16.899999999999999" customHeight="1">
      <c r="B39" s="266" t="s">
        <v>2098</v>
      </c>
      <c r="C39" s="267">
        <v>6423003002</v>
      </c>
      <c r="D39" s="268" t="s">
        <v>875</v>
      </c>
      <c r="E39" s="268" t="s">
        <v>728</v>
      </c>
    </row>
    <row r="40" spans="2:5" ht="16.899999999999999" customHeight="1">
      <c r="B40" s="266" t="s">
        <v>2098</v>
      </c>
      <c r="C40" s="267">
        <v>6423006501</v>
      </c>
      <c r="D40" s="268" t="s">
        <v>982</v>
      </c>
      <c r="E40" s="268" t="s">
        <v>741</v>
      </c>
    </row>
    <row r="41" spans="2:5" ht="16.899999999999999" customHeight="1">
      <c r="B41" s="266" t="s">
        <v>2098</v>
      </c>
      <c r="C41" s="267">
        <v>6427002001</v>
      </c>
      <c r="D41" s="268" t="s">
        <v>749</v>
      </c>
      <c r="E41" s="268" t="s">
        <v>741</v>
      </c>
    </row>
    <row r="42" spans="2:5" ht="16.899999999999999" customHeight="1">
      <c r="B42" s="266" t="s">
        <v>2098</v>
      </c>
      <c r="C42" s="267">
        <v>6427002301</v>
      </c>
      <c r="D42" s="268" t="s">
        <v>752</v>
      </c>
      <c r="E42" s="268" t="s">
        <v>753</v>
      </c>
    </row>
    <row r="43" spans="2:5" ht="16.899999999999999" customHeight="1">
      <c r="B43" s="266" t="s">
        <v>2098</v>
      </c>
      <c r="C43" s="267">
        <v>6427003802</v>
      </c>
      <c r="D43" s="268" t="s">
        <v>996</v>
      </c>
      <c r="E43" s="268" t="s">
        <v>758</v>
      </c>
    </row>
    <row r="44" spans="2:5" ht="16.899999999999999" customHeight="1">
      <c r="B44" s="266" t="s">
        <v>2098</v>
      </c>
      <c r="C44" s="267">
        <v>6427005801</v>
      </c>
      <c r="D44" s="268" t="s">
        <v>1016</v>
      </c>
      <c r="E44" s="268" t="s">
        <v>1017</v>
      </c>
    </row>
    <row r="45" spans="2:5" ht="16.899999999999999" customHeight="1">
      <c r="B45" s="266" t="s">
        <v>2098</v>
      </c>
      <c r="C45" s="267">
        <v>6423001908</v>
      </c>
      <c r="D45" s="268" t="s">
        <v>754</v>
      </c>
      <c r="E45" s="268" t="s">
        <v>728</v>
      </c>
    </row>
  </sheetData>
  <conditionalFormatting sqref="C3:D3">
    <cfRule type="containsText" dxfId="1" priority="3" operator="containsText" text="xxx">
      <formula>NOT(ISERROR(SEARCH("xxx",C3)))</formula>
    </cfRule>
  </conditionalFormatting>
  <conditionalFormatting sqref="C29:D29">
    <cfRule type="containsText" dxfId="0" priority="1" operator="containsText" text="xxx">
      <formula>NOT(ISERROR(SEARCH("xxx",C29)))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afd88ccd273a29f43274d90ad9cb4a33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c980d1dccea66b983f4d7b9b0ae798d9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F221B-8579-4C27-9105-98B493897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9660E-C004-4010-9955-179D4DE05970}">
  <ds:schemaRefs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0df09a27-9771-47e1-b9df-a49ccb752b23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da0191db-049f-49dc-a4a6-d804a7c1caa4"/>
  </ds:schemaRefs>
</ds:datastoreItem>
</file>

<file path=customXml/itemProps3.xml><?xml version="1.0" encoding="utf-8"?>
<ds:datastoreItem xmlns:ds="http://schemas.openxmlformats.org/officeDocument/2006/customXml" ds:itemID="{8A4F7A6A-E9AD-406B-A113-54D1DEB73B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Timeline &amp; PIC</vt:lpstr>
      <vt:lpstr>Thongtin</vt:lpstr>
      <vt:lpstr>KH hanh dong</vt:lpstr>
      <vt:lpstr>KQKD Tong hop</vt:lpstr>
      <vt:lpstr>KQKD PET</vt:lpstr>
      <vt:lpstr>KDKD DAY DAI</vt:lpstr>
      <vt:lpstr>KH DAY DAI</vt:lpstr>
      <vt:lpstr>KQKD HD</vt:lpstr>
      <vt:lpstr>Cong suat</vt:lpstr>
      <vt:lpstr>Dinh muc</vt:lpstr>
      <vt:lpstr>Dinh muc (2)</vt:lpstr>
      <vt:lpstr>Dinh bien_HCNS</vt:lpstr>
      <vt:lpstr>LUONG</vt:lpstr>
      <vt:lpstr>4.Doanh thu</vt:lpstr>
      <vt:lpstr>GB</vt:lpstr>
      <vt:lpstr>1.NVL Chai</vt:lpstr>
      <vt:lpstr>2.Hao hut &amp; % chai </vt:lpstr>
      <vt:lpstr>3.Thanh pham</vt:lpstr>
      <vt:lpstr>CPBH</vt:lpstr>
      <vt:lpstr>CPSX</vt:lpstr>
      <vt:lpstr>CPQL</vt:lpstr>
      <vt:lpstr>CP_Kg</vt:lpstr>
      <vt:lpstr>PB_TSCD</vt:lpstr>
      <vt:lpstr>PB_TSCD DC</vt:lpstr>
      <vt:lpstr>PB_CPTT</vt:lpstr>
      <vt:lpstr>FORM OH</vt:lpstr>
      <vt:lpstr>MD</vt:lpstr>
      <vt:lpstr>DATA Phan 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Duy, Lâm Thanh</dc:creator>
  <cp:keywords/>
  <dc:description/>
  <cp:lastModifiedBy>Hương, Trần Thị</cp:lastModifiedBy>
  <cp:revision/>
  <dcterms:created xsi:type="dcterms:W3CDTF">2015-06-05T18:17:20Z</dcterms:created>
  <dcterms:modified xsi:type="dcterms:W3CDTF">2026-03-13T09:22:06Z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